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mc:AlternateContent xmlns:mc="http://schemas.openxmlformats.org/markup-compatibility/2006">
    <mc:Choice Requires="x15">
      <x15ac:absPath xmlns:x15ac="http://schemas.microsoft.com/office/spreadsheetml/2010/11/ac" url="https://odepa.sharepoint.com/sites/CarnesBlancas/Documentos compartidos/General/Carne Bovina/Boletín de la Carne/Mayo/"/>
    </mc:Choice>
  </mc:AlternateContent>
  <xr:revisionPtr revIDLastSave="3816" documentId="8_{D2A71EF7-0AF1-437B-99C9-BF5BB3123FE6}" xr6:coauthVersionLast="47" xr6:coauthVersionMax="47" xr10:uidLastSave="{FEEA8CFE-B004-46D5-80C0-349D5D388203}"/>
  <bookViews>
    <workbookView xWindow="-120" yWindow="-120" windowWidth="20730" windowHeight="11160" tabRatio="897" activeTab="1"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 20-C9" sheetId="180" r:id="rId19"/>
    <sheet name="Pág 21-C10" sheetId="181" r:id="rId20"/>
    <sheet name="Pág.22-C11 " sheetId="154" r:id="rId21"/>
    <sheet name="Pág.23-C12" sheetId="155" r:id="rId22"/>
    <sheet name="Pág.24-C13" sheetId="112" r:id="rId23"/>
    <sheet name="Pág.25-C14 " sheetId="157" r:id="rId24"/>
    <sheet name="Pág 26-C15" sheetId="183" r:id="rId25"/>
    <sheet name="Pág 27-C16" sheetId="184" r:id="rId26"/>
    <sheet name="Pág.28-C17 " sheetId="159" r:id="rId27"/>
    <sheet name="Pág.29-C18 " sheetId="158" r:id="rId28"/>
    <sheet name="Pág.30-C19 " sheetId="151" r:id="rId29"/>
    <sheet name="Pág.31-G8 " sheetId="178" r:id="rId30"/>
    <sheet name="Pág.32-C20  " sheetId="179" r:id="rId31"/>
    <sheet name="Pág.33-G9  " sheetId="173" r:id="rId32"/>
    <sheet name="Pág.34-C21" sheetId="175" r:id="rId33"/>
    <sheet name="Pág.35-C22" sheetId="176" r:id="rId34"/>
    <sheet name="Hoja1" sheetId="119" state="hidden" r:id="rId35"/>
  </sheets>
  <externalReferences>
    <externalReference r:id="rId36"/>
  </externalReferences>
  <definedNames>
    <definedName name="_xlnm.Print_Area" localSheetId="2">Indice!$A$1:$C$47</definedName>
    <definedName name="_xlnm.Print_Area" localSheetId="1">'Introducción '!$A$1:$H$47</definedName>
    <definedName name="_xlnm.Print_Area" localSheetId="17">'Pág 19-C8'!$A$1:$I$47</definedName>
    <definedName name="_xlnm.Print_Area" localSheetId="18">'Pág 20-C9'!$A$1:$I$44</definedName>
    <definedName name="_xlnm.Print_Area" localSheetId="19">'Pág 21-C10'!$A$1:$I$35</definedName>
    <definedName name="_xlnm.Print_Area" localSheetId="24">'Pág 26-C15'!$A$1:$I$44</definedName>
    <definedName name="_xlnm.Print_Area" localSheetId="25">'Pág 27-C16'!$A$1:$I$44</definedName>
    <definedName name="_xlnm.Print_Area" localSheetId="8">'Pag.10-G3 '!$A$1:$B$31</definedName>
    <definedName name="_xlnm.Print_Area" localSheetId="9">'Pág.11-C4 '!$A$1:$G$62</definedName>
    <definedName name="_xlnm.Print_Area" localSheetId="10">'Pág.12-C5 '!$A$1:$J$48</definedName>
    <definedName name="_xlnm.Print_Area" localSheetId="11">'Pág.13-C6 '!$A$1:$J$48</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20">'Pág.22-C11 '!$A$1:$I$28</definedName>
    <definedName name="_xlnm.Print_Area" localSheetId="21">'Pág.23-C12'!$A$1:$I$39</definedName>
    <definedName name="_xlnm.Print_Area" localSheetId="22">'Pág.24-C13'!$A$1:$M$18</definedName>
    <definedName name="_xlnm.Print_Area" localSheetId="23">'Pág.25-C14 '!$A$1:$I$29</definedName>
    <definedName name="_xlnm.Print_Area" localSheetId="26">'Pág.28-C17 '!$A$1:$I$31</definedName>
    <definedName name="_xlnm.Print_Area" localSheetId="27">'Pág.29-C18 '!$A$1:$I$15</definedName>
    <definedName name="_xlnm.Print_Area" localSheetId="28">'Pág.30-C19 '!$A$1:$K$11</definedName>
    <definedName name="_xlnm.Print_Area" localSheetId="29">'Pág.31-G8 '!$A$1:$A$26</definedName>
    <definedName name="_xlnm.Print_Area" localSheetId="30">'Pág.32-C20  '!$A$1:$I$61</definedName>
    <definedName name="_xlnm.Print_Area" localSheetId="31">'Pág.33-G9  '!$A$1:$A$30</definedName>
    <definedName name="_xlnm.Print_Area" localSheetId="32">'Pág.34-C21'!$A$1:$K$47</definedName>
    <definedName name="_xlnm.Print_Area" localSheetId="33">'Pág.35-C22'!$A$1:$K$50</definedName>
    <definedName name="_xlnm.Print_Area" localSheetId="3">'Pág.5-C1'!$A$1:$E$38</definedName>
    <definedName name="_xlnm.Print_Area" localSheetId="4">'Pág.6-C2'!$A$1:$K$61</definedName>
    <definedName name="_xlnm.Print_Area" localSheetId="5">'Pág.7-C3'!$A$1:$K$62</definedName>
    <definedName name="_xlnm.Print_Area" localSheetId="6">'Pág.8-G1'!$A$1:$B$28</definedName>
    <definedName name="_xlnm.Print_Area" localSheetId="7">'Pág.9-G2'!$A$1:$A$27</definedName>
    <definedName name="Print_Area" localSheetId="2">Indice!$A$1:$C$47</definedName>
    <definedName name="Print_Area" localSheetId="1">'Introducción '!$A$1:$H$50</definedName>
    <definedName name="Print_Area" localSheetId="17">'Pág 19-C8'!$A$1:$I$46</definedName>
    <definedName name="Print_Area" localSheetId="18">'Pág 20-C9'!$A$1:$I$43</definedName>
    <definedName name="Print_Area" localSheetId="19">'Pág 21-C10'!$A$1:$I$33</definedName>
    <definedName name="Print_Area" localSheetId="24">'Pág 26-C15'!$A$1:$I$43</definedName>
    <definedName name="Print_Area" localSheetId="25">'Pág 27-C16'!$A$1:$I$43</definedName>
    <definedName name="Print_Area" localSheetId="8">'Pag.10-G3 '!$A$1:$B$29</definedName>
    <definedName name="Print_Area" localSheetId="9">'Pág.11-C4 '!$A$1:$G$62</definedName>
    <definedName name="Print_Area" localSheetId="10">'Pág.12-C5 '!$A$1:$J$48</definedName>
    <definedName name="Print_Area" localSheetId="11">'Pág.13-C6 '!$A$1:$J$48</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20">'Pág.22-C11 '!$A$1:$I$28</definedName>
    <definedName name="Print_Area" localSheetId="21">'Pág.23-C12'!$A$1:$I$39</definedName>
    <definedName name="Print_Area" localSheetId="22">'Pág.24-C13'!$A$1:$M$18</definedName>
    <definedName name="Print_Area" localSheetId="23">'Pág.25-C14 '!$A$1:$I$29</definedName>
    <definedName name="Print_Area" localSheetId="26">'Pág.28-C17 '!$A$1:$I$31</definedName>
    <definedName name="Print_Area" localSheetId="27">'Pág.29-C18 '!$A$1:$I$15</definedName>
    <definedName name="Print_Area" localSheetId="28">'Pág.30-C19 '!$A$1:$K$11</definedName>
    <definedName name="Print_Area" localSheetId="31">'Pág.33-G9  '!$A$1:$A$30</definedName>
    <definedName name="Print_Area" localSheetId="3">'Pág.5-C1'!$A$1:$E$38</definedName>
    <definedName name="Print_Area" localSheetId="4">'Pág.6-C2'!$A$1:$K$61</definedName>
    <definedName name="Print_Area" localSheetId="5">'Pág.7-C3'!$A$1:$K$62</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4" l="1"/>
  <c r="C12" i="64"/>
  <c r="G58" i="179"/>
  <c r="H58" i="179"/>
  <c r="I5" i="179"/>
  <c r="I24" i="179"/>
  <c r="I25" i="179"/>
  <c r="I22" i="179"/>
  <c r="I23" i="179"/>
  <c r="AS4" i="178"/>
  <c r="AS5" i="178"/>
  <c r="AS6" i="178"/>
  <c r="AS7" i="178"/>
  <c r="AS8" i="178"/>
  <c r="AS9" i="178"/>
  <c r="AS10" i="178"/>
  <c r="AS11" i="178"/>
  <c r="AS12" i="178"/>
  <c r="AS13" i="178"/>
  <c r="AS14" i="178"/>
  <c r="AS3" i="178"/>
  <c r="D28" i="159"/>
  <c r="D16" i="159"/>
  <c r="D40" i="184"/>
  <c r="D33" i="184"/>
  <c r="D26" i="184"/>
  <c r="D19" i="184"/>
  <c r="F11" i="184"/>
  <c r="D33" i="183"/>
  <c r="D26" i="183"/>
  <c r="D19" i="183"/>
  <c r="D11" i="183"/>
  <c r="H26" i="157"/>
  <c r="D15" i="157"/>
  <c r="D36" i="155"/>
  <c r="D30" i="155"/>
  <c r="I19" i="155"/>
  <c r="D25" i="154"/>
  <c r="D26" i="154" s="1"/>
  <c r="D18" i="154"/>
  <c r="D9" i="154"/>
  <c r="G16" i="181"/>
  <c r="G19" i="181"/>
  <c r="G24" i="181"/>
  <c r="D40" i="180"/>
  <c r="D25" i="180"/>
  <c r="D43" i="161"/>
  <c r="D24" i="161" l="1"/>
  <c r="D8" i="164" l="1"/>
  <c r="C12" i="164"/>
  <c r="D11" i="164"/>
  <c r="E11" i="164"/>
  <c r="F11" i="164"/>
  <c r="G11" i="164"/>
  <c r="H11" i="164"/>
  <c r="I11" i="164"/>
  <c r="J11" i="164"/>
  <c r="C11" i="164"/>
  <c r="E8" i="164"/>
  <c r="F8" i="164"/>
  <c r="G8" i="164"/>
  <c r="H8" i="164"/>
  <c r="I8" i="164"/>
  <c r="J8" i="164"/>
  <c r="D9" i="164"/>
  <c r="E9" i="164"/>
  <c r="F9" i="164"/>
  <c r="G9" i="164"/>
  <c r="H9" i="164"/>
  <c r="I9" i="164"/>
  <c r="J9" i="164"/>
  <c r="C8" i="164"/>
  <c r="C9" i="164"/>
  <c r="G47" i="162"/>
  <c r="F47" i="162"/>
  <c r="C47" i="162"/>
  <c r="C46" i="162"/>
  <c r="C12" i="162"/>
  <c r="C45" i="162" s="1"/>
  <c r="J12" i="162"/>
  <c r="D12" i="162"/>
  <c r="E12" i="162"/>
  <c r="F12" i="162"/>
  <c r="G12" i="162"/>
  <c r="H12" i="162"/>
  <c r="I12" i="162"/>
  <c r="D11" i="162"/>
  <c r="E11" i="162"/>
  <c r="F11" i="162"/>
  <c r="G11" i="162"/>
  <c r="H11" i="162"/>
  <c r="I11" i="162"/>
  <c r="J11" i="162"/>
  <c r="C11" i="162"/>
  <c r="J47" i="162" l="1"/>
  <c r="D47" i="162"/>
  <c r="E47" i="162"/>
  <c r="H47" i="162"/>
  <c r="I47" i="162"/>
  <c r="D46" i="162"/>
  <c r="E46" i="162"/>
  <c r="F46" i="162"/>
  <c r="G46" i="162"/>
  <c r="H46" i="162"/>
  <c r="I46" i="162"/>
  <c r="J46" i="162"/>
  <c r="G56" i="125"/>
  <c r="C12" i="125"/>
  <c r="C11" i="125"/>
  <c r="G55" i="125"/>
  <c r="E55" i="125"/>
  <c r="AH13" i="135"/>
  <c r="AH12" i="135"/>
  <c r="AB12" i="135"/>
  <c r="AC12" i="135"/>
  <c r="AD12" i="135"/>
  <c r="AE12" i="135"/>
  <c r="AF12" i="135"/>
  <c r="AG12" i="135"/>
  <c r="AB13" i="135"/>
  <c r="AC13" i="135"/>
  <c r="AD13" i="135"/>
  <c r="AE13" i="135"/>
  <c r="AF13" i="135"/>
  <c r="AG13" i="135"/>
  <c r="K60" i="65"/>
  <c r="D60" i="65"/>
  <c r="E60" i="65"/>
  <c r="F60" i="65"/>
  <c r="G60" i="65"/>
  <c r="H60" i="65"/>
  <c r="I60" i="65"/>
  <c r="J60" i="65"/>
  <c r="C60" i="65"/>
  <c r="D59" i="65"/>
  <c r="E59" i="65"/>
  <c r="F59" i="65"/>
  <c r="G59" i="65"/>
  <c r="H59" i="65"/>
  <c r="I59" i="65"/>
  <c r="J59" i="65"/>
  <c r="K59" i="65"/>
  <c r="C59" i="65"/>
  <c r="C12" i="65"/>
  <c r="C58" i="65" s="1"/>
  <c r="D11" i="65"/>
  <c r="E11" i="65"/>
  <c r="F11" i="65"/>
  <c r="G11" i="65"/>
  <c r="H11" i="65"/>
  <c r="I11" i="65"/>
  <c r="J11" i="65"/>
  <c r="K11" i="65"/>
  <c r="C11" i="65"/>
  <c r="C12" i="9"/>
  <c r="C11" i="9"/>
  <c r="C10" i="9"/>
  <c r="D59" i="64"/>
  <c r="E59" i="64"/>
  <c r="F59" i="64"/>
  <c r="G59" i="64"/>
  <c r="H59" i="64"/>
  <c r="I59" i="64"/>
  <c r="J59" i="64"/>
  <c r="K59" i="64"/>
  <c r="C59" i="64"/>
  <c r="D58" i="64"/>
  <c r="E58" i="64"/>
  <c r="F58" i="64"/>
  <c r="G58" i="64"/>
  <c r="H58" i="64"/>
  <c r="I58" i="64"/>
  <c r="J58" i="64"/>
  <c r="K58" i="64"/>
  <c r="L58" i="64"/>
  <c r="M58" i="64"/>
  <c r="C58" i="64"/>
  <c r="C57" i="64"/>
  <c r="D12" i="64"/>
  <c r="E12" i="64"/>
  <c r="F12" i="64"/>
  <c r="G12" i="64"/>
  <c r="H12" i="64"/>
  <c r="I12" i="64"/>
  <c r="J12" i="64"/>
  <c r="K12" i="64"/>
  <c r="D11" i="64"/>
  <c r="E11" i="64"/>
  <c r="F11" i="64"/>
  <c r="G11" i="64"/>
  <c r="H11" i="64"/>
  <c r="I11" i="64"/>
  <c r="J11" i="64"/>
  <c r="K11" i="64"/>
  <c r="L11" i="64"/>
  <c r="M11" i="64"/>
  <c r="J48" i="176"/>
  <c r="I48" i="176"/>
  <c r="J47" i="176"/>
  <c r="I47" i="176"/>
  <c r="I45" i="176"/>
  <c r="I44" i="176"/>
  <c r="J45" i="176"/>
  <c r="J44" i="176"/>
  <c r="F48" i="176"/>
  <c r="G47" i="176"/>
  <c r="F47" i="176"/>
  <c r="G48" i="176"/>
  <c r="G45" i="176"/>
  <c r="G44" i="176"/>
  <c r="F45" i="176"/>
  <c r="F44" i="176"/>
  <c r="C48" i="176"/>
  <c r="D48" i="176"/>
  <c r="D47" i="176"/>
  <c r="C47" i="176"/>
  <c r="C45" i="176"/>
  <c r="D45" i="176"/>
  <c r="D44" i="176"/>
  <c r="C44" i="176"/>
  <c r="C46" i="176" s="1"/>
  <c r="K43" i="176"/>
  <c r="H43" i="176"/>
  <c r="E43" i="176"/>
  <c r="I42" i="175"/>
  <c r="I44" i="175"/>
  <c r="J45" i="175"/>
  <c r="I45" i="175"/>
  <c r="J44" i="175"/>
  <c r="J41" i="175"/>
  <c r="I41" i="175"/>
  <c r="J42" i="175"/>
  <c r="K40" i="175"/>
  <c r="F44" i="175"/>
  <c r="G45" i="175"/>
  <c r="F45" i="175"/>
  <c r="G44" i="175"/>
  <c r="F43" i="175"/>
  <c r="E42" i="175"/>
  <c r="G42" i="175"/>
  <c r="F42" i="175"/>
  <c r="G41" i="175"/>
  <c r="F41" i="175"/>
  <c r="E40" i="175"/>
  <c r="D45" i="175"/>
  <c r="C45" i="175"/>
  <c r="D44" i="175"/>
  <c r="C44" i="175"/>
  <c r="D42" i="175"/>
  <c r="D43" i="175" s="1"/>
  <c r="C42" i="175"/>
  <c r="C43" i="175" s="1"/>
  <c r="D41" i="175"/>
  <c r="E41" i="175" s="1"/>
  <c r="C41" i="175"/>
  <c r="H40" i="175"/>
  <c r="I43" i="175" l="1"/>
  <c r="K38" i="175"/>
  <c r="H38" i="175"/>
  <c r="E38" i="175"/>
  <c r="I18" i="179"/>
  <c r="I19" i="179"/>
  <c r="I20" i="179"/>
  <c r="I21" i="179"/>
  <c r="D19" i="155" l="1"/>
  <c r="D37" i="155" s="1"/>
  <c r="AO64" i="167"/>
  <c r="AN64" i="167"/>
  <c r="AM64" i="167"/>
  <c r="AL64" i="167"/>
  <c r="AK64" i="167"/>
  <c r="AJ64" i="167"/>
  <c r="AI64" i="167"/>
  <c r="AH64" i="167"/>
  <c r="AG64" i="167"/>
  <c r="AF64" i="167"/>
  <c r="AE64" i="167"/>
  <c r="AD64" i="167"/>
  <c r="AC64" i="167"/>
  <c r="D46" i="164" l="1"/>
  <c r="D45" i="164"/>
  <c r="E46" i="164"/>
  <c r="F46" i="164"/>
  <c r="G46" i="164"/>
  <c r="H46" i="164"/>
  <c r="I46" i="164"/>
  <c r="J46" i="164"/>
  <c r="E12" i="164"/>
  <c r="D12" i="164"/>
  <c r="D44" i="164" s="1"/>
  <c r="F12" i="164"/>
  <c r="G12" i="164"/>
  <c r="H12" i="164"/>
  <c r="I12" i="164"/>
  <c r="J12" i="164"/>
  <c r="C46" i="164"/>
  <c r="E45" i="164"/>
  <c r="F45" i="164"/>
  <c r="G45" i="164"/>
  <c r="H45" i="164"/>
  <c r="I45" i="164"/>
  <c r="J45" i="164"/>
  <c r="C45" i="164"/>
  <c r="H45" i="162"/>
  <c r="D45" i="162"/>
  <c r="E45" i="162"/>
  <c r="F45" i="162"/>
  <c r="G45" i="162"/>
  <c r="I45" i="162"/>
  <c r="J45" i="162"/>
  <c r="D58" i="125"/>
  <c r="F58" i="125"/>
  <c r="C58" i="125"/>
  <c r="D57" i="125"/>
  <c r="F57" i="125"/>
  <c r="C57" i="125"/>
  <c r="E54" i="125"/>
  <c r="G54" i="125"/>
  <c r="B12" i="125"/>
  <c r="AE89" i="136"/>
  <c r="D12" i="65"/>
  <c r="E12" i="65"/>
  <c r="F12" i="65"/>
  <c r="G12" i="65"/>
  <c r="G58" i="65" s="1"/>
  <c r="H12" i="65"/>
  <c r="I12" i="65"/>
  <c r="J12" i="65"/>
  <c r="K12" i="65"/>
  <c r="B12" i="65"/>
  <c r="C44" i="164" l="1"/>
  <c r="J11" i="176"/>
  <c r="I11" i="176"/>
  <c r="G11" i="176"/>
  <c r="F11" i="176"/>
  <c r="D11" i="176"/>
  <c r="C11" i="176"/>
  <c r="K42" i="176"/>
  <c r="H42" i="176"/>
  <c r="E42" i="176"/>
  <c r="G9" i="175"/>
  <c r="D8" i="175"/>
  <c r="D9" i="175"/>
  <c r="J9" i="175"/>
  <c r="I9" i="175"/>
  <c r="F9" i="175"/>
  <c r="H9" i="175" s="1"/>
  <c r="C9" i="175"/>
  <c r="C8" i="175"/>
  <c r="K39" i="175"/>
  <c r="H39" i="175"/>
  <c r="E39" i="175"/>
  <c r="K37" i="175"/>
  <c r="K28" i="175"/>
  <c r="K29" i="175"/>
  <c r="K30" i="175"/>
  <c r="K31" i="175"/>
  <c r="K32" i="175"/>
  <c r="K33" i="175"/>
  <c r="K34" i="175"/>
  <c r="K35" i="175"/>
  <c r="H37" i="175"/>
  <c r="H25" i="175"/>
  <c r="H26" i="175"/>
  <c r="H27" i="175"/>
  <c r="H28" i="175"/>
  <c r="H29" i="175"/>
  <c r="H30" i="175"/>
  <c r="H31" i="175"/>
  <c r="H32" i="175"/>
  <c r="H33" i="175"/>
  <c r="H34" i="175"/>
  <c r="H35" i="175"/>
  <c r="E37" i="175"/>
  <c r="E29" i="175"/>
  <c r="E30" i="175"/>
  <c r="E31" i="175"/>
  <c r="E32" i="175"/>
  <c r="E33" i="175"/>
  <c r="E34" i="175"/>
  <c r="E35" i="175"/>
  <c r="I6" i="179"/>
  <c r="I8" i="179"/>
  <c r="I9" i="179"/>
  <c r="I10" i="179"/>
  <c r="I11" i="179"/>
  <c r="I12" i="179"/>
  <c r="I13" i="179"/>
  <c r="I14" i="179"/>
  <c r="I15" i="179"/>
  <c r="I16" i="179"/>
  <c r="I17" i="179"/>
  <c r="I7" i="179"/>
  <c r="B58" i="179"/>
  <c r="K9" i="175" l="1"/>
  <c r="E9" i="175"/>
  <c r="E11" i="176"/>
  <c r="H11" i="176"/>
  <c r="K11" i="176"/>
  <c r="H42" i="175"/>
  <c r="AE88" i="136" l="1"/>
  <c r="L18" i="27" l="1"/>
  <c r="K18" i="27"/>
  <c r="L12" i="27"/>
  <c r="K12" i="27"/>
  <c r="M12" i="27" s="1"/>
  <c r="K14" i="27"/>
  <c r="C10" i="151"/>
  <c r="D10" i="151"/>
  <c r="E10" i="151"/>
  <c r="F10" i="151"/>
  <c r="G10" i="151"/>
  <c r="H10" i="151"/>
  <c r="I10" i="151"/>
  <c r="J10" i="151"/>
  <c r="K10" i="151"/>
  <c r="B10" i="151"/>
  <c r="D12" i="158"/>
  <c r="D13" i="158" s="1"/>
  <c r="D9" i="158"/>
  <c r="D11" i="184"/>
  <c r="D41" i="184" s="1"/>
  <c r="L12" i="112" l="1"/>
  <c r="K14" i="112"/>
  <c r="L14" i="112"/>
  <c r="M14" i="112"/>
  <c r="E30" i="155"/>
  <c r="F30" i="155"/>
  <c r="G30" i="155"/>
  <c r="H30" i="155"/>
  <c r="I30" i="155"/>
  <c r="K6" i="27" l="1"/>
  <c r="E56" i="125" l="1"/>
  <c r="G9" i="125"/>
  <c r="E9" i="125"/>
  <c r="AE90" i="136"/>
  <c r="AE91" i="136"/>
  <c r="AE92" i="136"/>
  <c r="AE93" i="136"/>
  <c r="AE94" i="136"/>
  <c r="AE95" i="136"/>
  <c r="AE96" i="136"/>
  <c r="AE97" i="136"/>
  <c r="AE98" i="136"/>
  <c r="AE99" i="136"/>
  <c r="D14" i="180"/>
  <c r="E8" i="125"/>
  <c r="E7" i="125"/>
  <c r="G8" i="125"/>
  <c r="G7" i="125"/>
  <c r="G5" i="125"/>
  <c r="AE4" i="136"/>
  <c r="D57" i="64"/>
  <c r="E57" i="64"/>
  <c r="F57" i="64"/>
  <c r="G57" i="64"/>
  <c r="H57" i="64"/>
  <c r="I57" i="64"/>
  <c r="J57" i="64"/>
  <c r="K57" i="64"/>
  <c r="L16" i="112"/>
  <c r="K16" i="112"/>
  <c r="M16" i="112" l="1"/>
  <c r="D10" i="176"/>
  <c r="F10" i="176"/>
  <c r="G10" i="176"/>
  <c r="I10" i="176"/>
  <c r="J10" i="176"/>
  <c r="C10" i="176"/>
  <c r="F8" i="175"/>
  <c r="G8" i="175"/>
  <c r="I8" i="175"/>
  <c r="J8" i="175"/>
  <c r="K8" i="175" s="1"/>
  <c r="AQ15" i="178"/>
  <c r="AR15" i="178"/>
  <c r="AS15" i="178" s="1"/>
  <c r="H5" i="158"/>
  <c r="G4" i="158"/>
  <c r="E28" i="159"/>
  <c r="F28" i="159"/>
  <c r="C31" i="9" s="1"/>
  <c r="G28" i="159"/>
  <c r="H28" i="159"/>
  <c r="I28" i="159"/>
  <c r="E16" i="159"/>
  <c r="F16" i="159"/>
  <c r="G16" i="159"/>
  <c r="H16" i="159"/>
  <c r="I16" i="159"/>
  <c r="D8" i="159"/>
  <c r="D29" i="159" s="1"/>
  <c r="I5" i="159"/>
  <c r="H5" i="159"/>
  <c r="G4" i="159"/>
  <c r="I5" i="184"/>
  <c r="H5" i="184"/>
  <c r="G4" i="184"/>
  <c r="I5" i="183"/>
  <c r="H5" i="183"/>
  <c r="G4" i="183"/>
  <c r="I5" i="157"/>
  <c r="G4" i="157"/>
  <c r="E5" i="157"/>
  <c r="H5" i="157" s="1"/>
  <c r="I5" i="155"/>
  <c r="H5" i="155"/>
  <c r="G4" i="155"/>
  <c r="I5" i="154"/>
  <c r="H5" i="154"/>
  <c r="G4" i="154"/>
  <c r="I5" i="181"/>
  <c r="H5" i="181"/>
  <c r="G4" i="181"/>
  <c r="I5" i="180"/>
  <c r="H5" i="180"/>
  <c r="G4" i="180"/>
  <c r="AE87" i="136"/>
  <c r="K10" i="176" l="1"/>
  <c r="H10" i="176"/>
  <c r="E10" i="176"/>
  <c r="D46" i="176"/>
  <c r="J46" i="176"/>
  <c r="F46" i="176"/>
  <c r="I46" i="176"/>
  <c r="H8" i="175"/>
  <c r="E8" i="175"/>
  <c r="L6" i="112"/>
  <c r="AE85" i="136" l="1"/>
  <c r="AE86" i="136"/>
  <c r="H41" i="175"/>
  <c r="AE84" i="136" l="1"/>
  <c r="E24" i="181"/>
  <c r="F24" i="181"/>
  <c r="H24" i="181"/>
  <c r="I24" i="181"/>
  <c r="D24" i="181"/>
  <c r="G43" i="175" l="1"/>
  <c r="J43" i="175"/>
  <c r="AE83" i="136"/>
  <c r="G26" i="157"/>
  <c r="D30" i="181"/>
  <c r="E40" i="176"/>
  <c r="L14" i="27"/>
  <c r="M14" i="27" s="1"/>
  <c r="L15" i="27"/>
  <c r="K13" i="27"/>
  <c r="K11" i="27"/>
  <c r="K9" i="27"/>
  <c r="G15" i="157" l="1"/>
  <c r="AE82" i="136"/>
  <c r="F15" i="157" l="1"/>
  <c r="D24" i="9"/>
  <c r="E24" i="9" s="1"/>
  <c r="E24" i="161"/>
  <c r="F24" i="161"/>
  <c r="G24" i="161"/>
  <c r="H24" i="161"/>
  <c r="I24" i="161"/>
  <c r="D12" i="161"/>
  <c r="G45" i="125"/>
  <c r="E45" i="125"/>
  <c r="AE81" i="136"/>
  <c r="L11" i="112"/>
  <c r="K10" i="112"/>
  <c r="K11" i="112"/>
  <c r="M11" i="112" l="1"/>
  <c r="K30" i="176"/>
  <c r="K31" i="176"/>
  <c r="K40" i="176"/>
  <c r="H30" i="176"/>
  <c r="H31" i="176"/>
  <c r="H40" i="176"/>
  <c r="E31" i="176"/>
  <c r="K27" i="175"/>
  <c r="E27" i="175"/>
  <c r="E28" i="175"/>
  <c r="E42" i="125" l="1"/>
  <c r="E44" i="125"/>
  <c r="G42" i="125"/>
  <c r="G44" i="125"/>
  <c r="AE80" i="136"/>
  <c r="E44" i="164"/>
  <c r="F44" i="164"/>
  <c r="G44" i="164"/>
  <c r="H44" i="164"/>
  <c r="I44" i="164"/>
  <c r="J44" i="164"/>
  <c r="K28" i="176"/>
  <c r="K29" i="176"/>
  <c r="H28" i="176"/>
  <c r="H29" i="176"/>
  <c r="E28" i="176"/>
  <c r="E29" i="176"/>
  <c r="E30" i="176"/>
  <c r="E25" i="175"/>
  <c r="E26" i="175"/>
  <c r="AE79" i="136" l="1"/>
  <c r="G43" i="125"/>
  <c r="E43" i="125"/>
  <c r="L59" i="64"/>
  <c r="M59" i="64"/>
  <c r="AQ17" i="178"/>
  <c r="K25" i="175"/>
  <c r="K26" i="175"/>
  <c r="AE78" i="136" l="1"/>
  <c r="D8" i="9" l="1"/>
  <c r="D58" i="65"/>
  <c r="K6" i="112"/>
  <c r="C58" i="179"/>
  <c r="D58" i="179"/>
  <c r="E58" i="179"/>
  <c r="F58" i="179"/>
  <c r="D40" i="183"/>
  <c r="D41" i="183" s="1"/>
  <c r="I40" i="184"/>
  <c r="H40" i="184"/>
  <c r="G40" i="184"/>
  <c r="F40" i="184"/>
  <c r="E40" i="184"/>
  <c r="I33" i="184"/>
  <c r="H33" i="184"/>
  <c r="G33" i="184"/>
  <c r="F33" i="184"/>
  <c r="E33" i="184"/>
  <c r="I26" i="184"/>
  <c r="H26" i="184"/>
  <c r="G26" i="184"/>
  <c r="F26" i="184"/>
  <c r="E26" i="184"/>
  <c r="I19" i="184"/>
  <c r="H19" i="184"/>
  <c r="G19" i="184"/>
  <c r="F19" i="184"/>
  <c r="E19" i="184"/>
  <c r="I11" i="184"/>
  <c r="H11" i="184"/>
  <c r="G11" i="184"/>
  <c r="E11" i="184"/>
  <c r="H4" i="184"/>
  <c r="A3" i="184"/>
  <c r="I40" i="183"/>
  <c r="H40" i="183"/>
  <c r="G40" i="183"/>
  <c r="F40" i="183"/>
  <c r="E40" i="183"/>
  <c r="I33" i="183"/>
  <c r="H33" i="183"/>
  <c r="G33" i="183"/>
  <c r="F33" i="183"/>
  <c r="E33" i="183"/>
  <c r="I26" i="183"/>
  <c r="H26" i="183"/>
  <c r="G26" i="183"/>
  <c r="F26" i="183"/>
  <c r="E26" i="183"/>
  <c r="I19" i="183"/>
  <c r="H19" i="183"/>
  <c r="G19" i="183"/>
  <c r="F19" i="183"/>
  <c r="E19" i="183"/>
  <c r="I11" i="183"/>
  <c r="H11" i="183"/>
  <c r="G11" i="183"/>
  <c r="F11" i="183"/>
  <c r="E11" i="183"/>
  <c r="H4" i="183"/>
  <c r="A3" i="183"/>
  <c r="D26" i="157"/>
  <c r="E8" i="181"/>
  <c r="F8" i="181"/>
  <c r="G8" i="181"/>
  <c r="H8" i="181"/>
  <c r="I8" i="181"/>
  <c r="D8" i="181"/>
  <c r="E14" i="180"/>
  <c r="F14" i="180"/>
  <c r="G14" i="180"/>
  <c r="H14" i="180"/>
  <c r="I14" i="180"/>
  <c r="I30" i="181"/>
  <c r="H30" i="181"/>
  <c r="G30" i="181"/>
  <c r="F30" i="181"/>
  <c r="E30" i="181"/>
  <c r="I19" i="181"/>
  <c r="H19" i="181"/>
  <c r="F19" i="181"/>
  <c r="E19" i="181"/>
  <c r="D19" i="181"/>
  <c r="I16" i="181"/>
  <c r="H16" i="181"/>
  <c r="F16" i="181"/>
  <c r="E16" i="181"/>
  <c r="D16" i="181"/>
  <c r="D31" i="181" s="1"/>
  <c r="H4" i="181"/>
  <c r="A3" i="181"/>
  <c r="I40" i="180"/>
  <c r="H40" i="180"/>
  <c r="G40" i="180"/>
  <c r="F40" i="180"/>
  <c r="E40" i="180"/>
  <c r="I36" i="180"/>
  <c r="H36" i="180"/>
  <c r="G36" i="180"/>
  <c r="F36" i="180"/>
  <c r="E36" i="180"/>
  <c r="D36" i="180"/>
  <c r="D41" i="180" s="1"/>
  <c r="I32" i="180"/>
  <c r="H32" i="180"/>
  <c r="G32" i="180"/>
  <c r="F32" i="180"/>
  <c r="E32" i="180"/>
  <c r="D32" i="180"/>
  <c r="I25" i="180"/>
  <c r="H25" i="180"/>
  <c r="G25" i="180"/>
  <c r="F25" i="180"/>
  <c r="E25" i="180"/>
  <c r="H4" i="180"/>
  <c r="A3" i="180"/>
  <c r="K21" i="176"/>
  <c r="K22" i="176"/>
  <c r="K23" i="176"/>
  <c r="K24" i="176"/>
  <c r="K25" i="176"/>
  <c r="K27" i="176"/>
  <c r="H22" i="176"/>
  <c r="H23" i="176"/>
  <c r="H24" i="176"/>
  <c r="H25" i="176"/>
  <c r="H27" i="176"/>
  <c r="E21" i="176"/>
  <c r="E22" i="176"/>
  <c r="E23" i="176"/>
  <c r="E24" i="176"/>
  <c r="E25" i="176"/>
  <c r="E27" i="176"/>
  <c r="G41" i="125"/>
  <c r="E41" i="125"/>
  <c r="AE77" i="136"/>
  <c r="F41" i="183" l="1"/>
  <c r="H41" i="183"/>
  <c r="I41" i="183"/>
  <c r="E41" i="183"/>
  <c r="G41" i="183"/>
  <c r="G41" i="180"/>
  <c r="H41" i="180"/>
  <c r="E41" i="180"/>
  <c r="F41" i="180"/>
  <c r="I41" i="180"/>
  <c r="I41" i="184"/>
  <c r="E41" i="184"/>
  <c r="H41" i="184"/>
  <c r="G41" i="184"/>
  <c r="F41" i="184"/>
  <c r="F31" i="181"/>
  <c r="G31" i="181"/>
  <c r="H31" i="181"/>
  <c r="E31" i="181"/>
  <c r="I31" i="181"/>
  <c r="K44" i="176"/>
  <c r="G46" i="176"/>
  <c r="K22" i="175"/>
  <c r="K24" i="175"/>
  <c r="H19" i="175"/>
  <c r="H20" i="175"/>
  <c r="H21" i="175"/>
  <c r="H22" i="175"/>
  <c r="H24" i="175"/>
  <c r="E19" i="175"/>
  <c r="E20" i="175"/>
  <c r="E21" i="175"/>
  <c r="E22" i="175"/>
  <c r="E24" i="175"/>
  <c r="E9" i="158"/>
  <c r="F9" i="158"/>
  <c r="G9" i="158"/>
  <c r="H9" i="158"/>
  <c r="I9" i="158"/>
  <c r="G38" i="125" l="1"/>
  <c r="G39" i="125"/>
  <c r="E38" i="125"/>
  <c r="E39" i="125"/>
  <c r="AE76" i="136"/>
  <c r="AP3" i="178" l="1"/>
  <c r="K41" i="175"/>
  <c r="AE75" i="136" l="1"/>
  <c r="K20" i="175"/>
  <c r="K21" i="175"/>
  <c r="L13" i="27"/>
  <c r="M13" i="27" s="1"/>
  <c r="L7" i="27"/>
  <c r="K7" i="27"/>
  <c r="L8" i="27"/>
  <c r="K8" i="27"/>
  <c r="L9" i="27"/>
  <c r="M9" i="27" s="1"/>
  <c r="L10" i="27"/>
  <c r="K10" i="27"/>
  <c r="L11" i="27"/>
  <c r="M11" i="27" s="1"/>
  <c r="G37" i="125"/>
  <c r="E37" i="125"/>
  <c r="AE74" i="136"/>
  <c r="E24" i="27"/>
  <c r="E12" i="158"/>
  <c r="E13" i="158" s="1"/>
  <c r="F12" i="158"/>
  <c r="F13" i="158" s="1"/>
  <c r="G12" i="158"/>
  <c r="G13" i="158" s="1"/>
  <c r="H12" i="158"/>
  <c r="H13" i="158" s="1"/>
  <c r="I12" i="158"/>
  <c r="I13" i="158" s="1"/>
  <c r="E7" i="157"/>
  <c r="E15" i="157"/>
  <c r="E18" i="157"/>
  <c r="E26" i="157"/>
  <c r="D7" i="157"/>
  <c r="D18" i="157"/>
  <c r="D27" i="157" s="1"/>
  <c r="E25" i="154"/>
  <c r="B36" i="9" s="1"/>
  <c r="F25" i="154"/>
  <c r="C36" i="9" s="1"/>
  <c r="G25" i="154"/>
  <c r="H25" i="154"/>
  <c r="I25" i="154"/>
  <c r="E18" i="154"/>
  <c r="F18" i="154"/>
  <c r="G18" i="154"/>
  <c r="H18" i="154"/>
  <c r="I18" i="154"/>
  <c r="E9" i="154"/>
  <c r="F9" i="154"/>
  <c r="G9" i="154"/>
  <c r="H9" i="154"/>
  <c r="I9" i="154"/>
  <c r="D32" i="161"/>
  <c r="D44" i="161" s="1"/>
  <c r="E43" i="161"/>
  <c r="F43" i="161"/>
  <c r="G43" i="161"/>
  <c r="H43" i="161"/>
  <c r="I43" i="161"/>
  <c r="E32" i="161"/>
  <c r="F32" i="161"/>
  <c r="G32" i="161"/>
  <c r="H32" i="161"/>
  <c r="I32" i="161"/>
  <c r="E12" i="161"/>
  <c r="F12" i="161"/>
  <c r="G12" i="161"/>
  <c r="H12" i="161"/>
  <c r="I12" i="161"/>
  <c r="K19" i="175"/>
  <c r="C59" i="125"/>
  <c r="G36" i="125"/>
  <c r="E36" i="125"/>
  <c r="AE73" i="136"/>
  <c r="K18" i="175"/>
  <c r="E34" i="125"/>
  <c r="E35" i="125"/>
  <c r="G34" i="125"/>
  <c r="G35" i="125"/>
  <c r="AE72" i="136"/>
  <c r="AP18" i="178"/>
  <c r="H21" i="176"/>
  <c r="K17" i="175"/>
  <c r="H17" i="175"/>
  <c r="H18" i="175"/>
  <c r="E18" i="175"/>
  <c r="AE71" i="136"/>
  <c r="E18" i="176"/>
  <c r="E19" i="176"/>
  <c r="E20" i="176"/>
  <c r="H19" i="176"/>
  <c r="H20" i="176"/>
  <c r="K19" i="176"/>
  <c r="K20" i="176"/>
  <c r="H16" i="175"/>
  <c r="H15" i="175"/>
  <c r="E17" i="175"/>
  <c r="G33" i="125"/>
  <c r="E33" i="125"/>
  <c r="AE70" i="136"/>
  <c r="K15" i="176"/>
  <c r="K16" i="176"/>
  <c r="K17" i="176"/>
  <c r="K18" i="176"/>
  <c r="H15" i="176"/>
  <c r="H16" i="176"/>
  <c r="H17" i="176"/>
  <c r="H18" i="176"/>
  <c r="E15" i="176"/>
  <c r="E16" i="176"/>
  <c r="E17" i="176"/>
  <c r="K12" i="175"/>
  <c r="K13" i="175"/>
  <c r="K14" i="175"/>
  <c r="K15" i="175"/>
  <c r="K16" i="175"/>
  <c r="H12" i="175"/>
  <c r="H13" i="175"/>
  <c r="H14" i="175"/>
  <c r="E12" i="175"/>
  <c r="E13" i="175"/>
  <c r="E14" i="175"/>
  <c r="E15" i="175"/>
  <c r="E16" i="175"/>
  <c r="G32" i="125"/>
  <c r="E29" i="125"/>
  <c r="E30" i="125"/>
  <c r="E31" i="125"/>
  <c r="E32" i="125"/>
  <c r="AE69" i="136"/>
  <c r="K42" i="175"/>
  <c r="F26" i="157"/>
  <c r="I26" i="157"/>
  <c r="G31" i="125"/>
  <c r="AE68" i="136"/>
  <c r="E14" i="176"/>
  <c r="E8" i="159"/>
  <c r="F8" i="159"/>
  <c r="G8" i="159"/>
  <c r="H8" i="159"/>
  <c r="I8" i="159"/>
  <c r="F18" i="157"/>
  <c r="G18" i="157"/>
  <c r="H18" i="157"/>
  <c r="I18" i="157"/>
  <c r="I7" i="157"/>
  <c r="I15" i="157"/>
  <c r="H15" i="157"/>
  <c r="F7" i="157"/>
  <c r="G7" i="157"/>
  <c r="H7" i="157"/>
  <c r="J25" i="154"/>
  <c r="E36" i="155"/>
  <c r="F36" i="155"/>
  <c r="G36" i="155"/>
  <c r="H36" i="155"/>
  <c r="I36" i="155"/>
  <c r="E19" i="155"/>
  <c r="F19" i="155"/>
  <c r="G19" i="155"/>
  <c r="H19" i="155"/>
  <c r="G29" i="125"/>
  <c r="G30" i="125"/>
  <c r="AE67" i="136"/>
  <c r="K14" i="176"/>
  <c r="AE66" i="136"/>
  <c r="K16" i="27"/>
  <c r="K17" i="27"/>
  <c r="H14" i="176"/>
  <c r="K11" i="175"/>
  <c r="H11" i="175"/>
  <c r="E11" i="175"/>
  <c r="AE65" i="136"/>
  <c r="L17" i="27"/>
  <c r="G26" i="125"/>
  <c r="E25" i="125"/>
  <c r="E26" i="125"/>
  <c r="G6" i="125"/>
  <c r="E6" i="125"/>
  <c r="AE64" i="136"/>
  <c r="AP15" i="178"/>
  <c r="AO15" i="178"/>
  <c r="AN15" i="178"/>
  <c r="AM15" i="178"/>
  <c r="AL15" i="178"/>
  <c r="AK15" i="178"/>
  <c r="AI15" i="178"/>
  <c r="AH15" i="178"/>
  <c r="AG15" i="178"/>
  <c r="AF15" i="178"/>
  <c r="AE15" i="178"/>
  <c r="AD15" i="178"/>
  <c r="AC15" i="178"/>
  <c r="AB15" i="178"/>
  <c r="G25" i="125"/>
  <c r="K9" i="112"/>
  <c r="L9" i="112"/>
  <c r="L10" i="112"/>
  <c r="M10" i="112" s="1"/>
  <c r="E8" i="176"/>
  <c r="G23" i="125"/>
  <c r="G24" i="125"/>
  <c r="E23" i="125"/>
  <c r="E24" i="125"/>
  <c r="E7" i="176"/>
  <c r="J9" i="154"/>
  <c r="G22" i="125"/>
  <c r="E22" i="125"/>
  <c r="K8" i="176"/>
  <c r="K7" i="176"/>
  <c r="H8" i="176"/>
  <c r="H7" i="176"/>
  <c r="G15" i="125"/>
  <c r="G16" i="125"/>
  <c r="G17" i="125"/>
  <c r="G18" i="125"/>
  <c r="G19" i="125"/>
  <c r="G20" i="125"/>
  <c r="G21" i="125"/>
  <c r="E15" i="125"/>
  <c r="E16" i="125"/>
  <c r="E17" i="125"/>
  <c r="E18" i="125"/>
  <c r="E19" i="125"/>
  <c r="E20" i="125"/>
  <c r="E21" i="125"/>
  <c r="D34" i="9"/>
  <c r="E34" i="9" s="1"/>
  <c r="F12" i="125"/>
  <c r="G12" i="125" s="1"/>
  <c r="F11" i="125"/>
  <c r="D12" i="125"/>
  <c r="D11" i="125"/>
  <c r="D7" i="9"/>
  <c r="E7" i="9" s="1"/>
  <c r="B12" i="162"/>
  <c r="E5" i="125"/>
  <c r="AE52" i="136"/>
  <c r="AE53" i="136"/>
  <c r="AE54" i="136"/>
  <c r="AE55" i="136"/>
  <c r="AE56" i="136"/>
  <c r="AE57" i="136"/>
  <c r="AE58" i="136"/>
  <c r="AE59" i="136"/>
  <c r="AE60" i="136"/>
  <c r="AE61" i="136"/>
  <c r="AE62" i="136"/>
  <c r="AE63" i="136"/>
  <c r="AE51" i="136"/>
  <c r="L12" i="64"/>
  <c r="M12" i="64"/>
  <c r="K7" i="112"/>
  <c r="K8" i="112"/>
  <c r="L8"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L7" i="112"/>
  <c r="L6" i="27"/>
  <c r="F58" i="65"/>
  <c r="E58" i="65"/>
  <c r="H58" i="65"/>
  <c r="I58" i="65"/>
  <c r="J58" i="65"/>
  <c r="K58" i="65"/>
  <c r="D10" i="9"/>
  <c r="E10" i="9" s="1"/>
  <c r="G4" i="112"/>
  <c r="D9" i="9"/>
  <c r="E9" i="9" s="1"/>
  <c r="D12" i="9"/>
  <c r="E12" i="9" s="1"/>
  <c r="D11" i="9"/>
  <c r="E11" i="9" s="1"/>
  <c r="D15" i="9"/>
  <c r="E15" i="9" s="1"/>
  <c r="AA5" i="135"/>
  <c r="AA6" i="135" s="1"/>
  <c r="AA7" i="135" s="1"/>
  <c r="AA8" i="135" s="1"/>
  <c r="AA9" i="135" s="1"/>
  <c r="AA10" i="135" s="1"/>
  <c r="AA11" i="135" s="1"/>
  <c r="AA12" i="135" s="1"/>
  <c r="AA13" i="135" s="1"/>
  <c r="L16" i="27"/>
  <c r="D18" i="9"/>
  <c r="E18" i="9" s="1"/>
  <c r="D17" i="9"/>
  <c r="E17" i="9" s="1"/>
  <c r="D16" i="9"/>
  <c r="E16" i="9" s="1"/>
  <c r="B12" i="164"/>
  <c r="J124" i="162"/>
  <c r="I124" i="162"/>
  <c r="H124" i="162"/>
  <c r="G124" i="162"/>
  <c r="F124" i="162"/>
  <c r="E124" i="162"/>
  <c r="C124" i="162"/>
  <c r="J123" i="162"/>
  <c r="I123" i="162"/>
  <c r="H123" i="162"/>
  <c r="G123" i="162"/>
  <c r="F123" i="162"/>
  <c r="E123" i="162"/>
  <c r="C123" i="162"/>
  <c r="B12" i="64"/>
  <c r="I5" i="158"/>
  <c r="H4" i="155"/>
  <c r="J6" i="151"/>
  <c r="H4" i="158"/>
  <c r="H4" i="159"/>
  <c r="A3" i="157"/>
  <c r="A3" i="159" s="1"/>
  <c r="A3" i="158" s="1"/>
  <c r="H4" i="157"/>
  <c r="F4" i="112"/>
  <c r="K4" i="112"/>
  <c r="G5" i="112"/>
  <c r="K5" i="112" s="1"/>
  <c r="H5" i="112"/>
  <c r="L5" i="112" s="1"/>
  <c r="I5" i="112"/>
  <c r="M5" i="112"/>
  <c r="A3" i="155"/>
  <c r="H4" i="154"/>
  <c r="A3" i="161"/>
  <c r="H4" i="161"/>
  <c r="G4" i="27"/>
  <c r="K4" i="27" s="1"/>
  <c r="C136" i="125"/>
  <c r="G136" i="125"/>
  <c r="C137" i="125"/>
  <c r="G137" i="125"/>
  <c r="C137" i="64"/>
  <c r="D137" i="64"/>
  <c r="F137" i="64"/>
  <c r="G137" i="64"/>
  <c r="H137" i="64"/>
  <c r="I137" i="64"/>
  <c r="J137" i="64"/>
  <c r="K137" i="64"/>
  <c r="C138" i="64"/>
  <c r="D138" i="64"/>
  <c r="F138" i="64"/>
  <c r="G138" i="64"/>
  <c r="H138" i="64"/>
  <c r="I138" i="64"/>
  <c r="J138" i="64"/>
  <c r="K138" i="64"/>
  <c r="D22" i="9"/>
  <c r="E22" i="9" s="1"/>
  <c r="D29" i="9"/>
  <c r="E29" i="9" s="1"/>
  <c r="D30" i="9"/>
  <c r="E30" i="9" s="1"/>
  <c r="D35" i="9"/>
  <c r="E35" i="9" s="1"/>
  <c r="E8" i="9"/>
  <c r="D28" i="9"/>
  <c r="E28" i="9" s="1"/>
  <c r="I26" i="154" l="1"/>
  <c r="H26" i="154"/>
  <c r="E12" i="125"/>
  <c r="F44" i="161"/>
  <c r="E44" i="161"/>
  <c r="G26" i="154"/>
  <c r="F26" i="154"/>
  <c r="E26" i="154"/>
  <c r="D33" i="9"/>
  <c r="E33" i="9" s="1"/>
  <c r="G29" i="159"/>
  <c r="I29" i="159"/>
  <c r="H29" i="159"/>
  <c r="H44" i="161"/>
  <c r="F29" i="159"/>
  <c r="B31" i="9"/>
  <c r="E29" i="159"/>
  <c r="I44" i="161"/>
  <c r="G27" i="157"/>
  <c r="E27" i="157"/>
  <c r="G44" i="161"/>
  <c r="D59" i="125"/>
  <c r="F27" i="157"/>
  <c r="H27" i="157"/>
  <c r="E52" i="125"/>
  <c r="G52" i="125"/>
  <c r="D36" i="9"/>
  <c r="E36" i="9" s="1"/>
  <c r="M10" i="27"/>
  <c r="M9" i="112"/>
  <c r="K9" i="176"/>
  <c r="AE14" i="135"/>
  <c r="AH14" i="135"/>
  <c r="AB14" i="135"/>
  <c r="M17" i="27"/>
  <c r="I27" i="157"/>
  <c r="G37" i="155"/>
  <c r="M7" i="112"/>
  <c r="M16" i="27"/>
  <c r="M8" i="27"/>
  <c r="M6" i="27"/>
  <c r="M18" i="27"/>
  <c r="M7" i="27"/>
  <c r="E28" i="125"/>
  <c r="G28" i="125"/>
  <c r="M6" i="112"/>
  <c r="M8" i="112"/>
  <c r="E37" i="155"/>
  <c r="H37" i="155"/>
  <c r="F37" i="155"/>
  <c r="I37" i="155"/>
  <c r="J26" i="154"/>
  <c r="E44" i="176"/>
  <c r="H9" i="176"/>
  <c r="E9" i="176"/>
  <c r="H45" i="176"/>
  <c r="E45" i="176"/>
  <c r="K45" i="176"/>
  <c r="H44" i="176"/>
  <c r="K7" i="175"/>
  <c r="E7" i="175"/>
  <c r="H7" i="175"/>
  <c r="F59" i="125"/>
  <c r="AD14" i="135"/>
  <c r="AC14" i="135"/>
  <c r="AG14" i="135"/>
  <c r="AF14" i="135"/>
  <c r="G11" i="125"/>
  <c r="E11" i="125"/>
  <c r="D31" i="9" l="1"/>
  <c r="E31" i="9" s="1"/>
  <c r="D6" i="9"/>
  <c r="E6" i="9" s="1"/>
</calcChain>
</file>

<file path=xl/sharedStrings.xml><?xml version="1.0" encoding="utf-8"?>
<sst xmlns="http://schemas.openxmlformats.org/spreadsheetml/2006/main" count="1631" uniqueCount="484">
  <si>
    <t xml:space="preserve">       Boletín de carne bovina</t>
  </si>
  <si>
    <t>Boletín carne bovina: tendencias de producción, precios y comercio exterior</t>
  </si>
  <si>
    <t xml:space="preserve">                              </t>
  </si>
  <si>
    <t>Oscar Fuentes Molina</t>
  </si>
  <si>
    <t>Gabriel Peralta Chávez</t>
  </si>
  <si>
    <t>Publicación de la Oficina de Estudios y Políticas Agrarias (Odepa)</t>
  </si>
  <si>
    <t>del Ministerio de Agricultura, Gobierno de Chile</t>
  </si>
  <si>
    <t xml:space="preserve">Directora y Representante Legal </t>
  </si>
  <si>
    <t xml:space="preserve">Andrea García Lizama </t>
  </si>
  <si>
    <t>Se puede reproducir total o parcialmente citando la fuente</t>
  </si>
  <si>
    <t>Teatinos 40, piso 8. Santiago, Chile</t>
  </si>
  <si>
    <t>Teléfono :(56- 2) 23973000</t>
  </si>
  <si>
    <t>Fax :(56- 2) 23973111</t>
  </si>
  <si>
    <t xml:space="preserve">www.odepa.gob.cl  </t>
  </si>
  <si>
    <t>Febrero 2021</t>
  </si>
  <si>
    <t>Contenido</t>
  </si>
  <si>
    <t>Cuadro</t>
  </si>
  <si>
    <t>Descripción</t>
  </si>
  <si>
    <t>Página</t>
  </si>
  <si>
    <t>Resumen de indicadores del sector carne</t>
  </si>
  <si>
    <t>Beneficio de bovinos en mataderos. Número de cabezas. Periodo 2018 - 2023</t>
  </si>
  <si>
    <t>Beneficio de bovino en mataderos. Toneladas de carne en vara. Periodo 2018 - 2023</t>
  </si>
  <si>
    <t>Precios promedio de novillo gordo a productor Región Metropolitana a  Región de Aysén. Periodo 2018- 2023</t>
  </si>
  <si>
    <t>Pesos nominales s/iva</t>
  </si>
  <si>
    <t>Precios promedio de novillo gordo a productor Región Metropolitana a Región de Aysén. Periodo 2018 - 2023</t>
  </si>
  <si>
    <t>Exportaciones de carne de bovino por destino</t>
  </si>
  <si>
    <t>Exportaciones de carne de bovino por principales productos y destinos</t>
  </si>
  <si>
    <t>Exportaciones de carne de bovino refrigerada por principales productos y destinos</t>
  </si>
  <si>
    <t>Exportaciones de carne de bovino congelada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</si>
  <si>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</si>
  <si>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</si>
  <si>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</si>
  <si>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</si>
  <si>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carne de bovino refrigerada por principales productos y destinos</t>
  </si>
  <si>
    <t>Importaciones de carne de bovino congelada por principales productos y destinos</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</si>
  <si>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</si>
  <si>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</si>
  <si>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</si>
  <si>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</si>
  <si>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</si>
  <si>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</si>
  <si>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</si>
  <si>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</si>
  <si>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</si>
  <si>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</si>
  <si>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</si>
  <si>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</si>
  <si>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</si>
  <si>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</si>
  <si>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</si>
  <si>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</si>
  <si>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</si>
  <si>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</si>
  <si>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</si>
  <si>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</si>
  <si>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</si>
  <si>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</si>
  <si>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</si>
  <si>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</si>
  <si>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</si>
  <si>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</si>
  <si>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</si>
  <si>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</si>
  <si>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</si>
  <si>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</si>
  <si>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Precio internacional (USD/ton) Poroto de soja Yellow N° 2, FOB Chicago, USA - Futuro</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</si>
  <si>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</si>
  <si>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</si>
  <si>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</si>
  <si>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</si>
  <si>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</si>
  <si>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</si>
  <si>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</si>
  <si>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</si>
  <si>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</si>
  <si>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</si>
  <si>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</si>
  <si>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</si>
  <si>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</si>
  <si>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Número de cabezas. Periodo 2018 - 2023</t>
  </si>
  <si>
    <t>Año</t>
  </si>
  <si>
    <t>Mes</t>
  </si>
  <si>
    <t>Total</t>
  </si>
  <si>
    <t>Novillos</t>
  </si>
  <si>
    <t>Total vacas</t>
  </si>
  <si>
    <t>Vacas gordas</t>
  </si>
  <si>
    <t>Vacas carnaza</t>
  </si>
  <si>
    <t>Bueyes</t>
  </si>
  <si>
    <t>Toros y torunos</t>
  </si>
  <si>
    <t>Vaquillas</t>
  </si>
  <si>
    <t>Terneros y terneras</t>
  </si>
  <si>
    <t>2022 (p)</t>
  </si>
  <si>
    <t>2023 (p)</t>
  </si>
  <si>
    <t>Enero</t>
  </si>
  <si>
    <t>Febrero</t>
  </si>
  <si>
    <t>Marzo</t>
  </si>
  <si>
    <t>Abril</t>
  </si>
  <si>
    <t>Mayo</t>
  </si>
  <si>
    <t>Junio</t>
  </si>
  <si>
    <t>Julio</t>
  </si>
  <si>
    <t>Agosto</t>
  </si>
  <si>
    <t>Septiembre</t>
  </si>
  <si>
    <t>Octubre</t>
  </si>
  <si>
    <t>Noviembre</t>
  </si>
  <si>
    <t>Diciembre</t>
  </si>
  <si>
    <t>Variación mensual (%)</t>
  </si>
  <si>
    <t>Fuente: elaborado por Odepa con información INE.</t>
  </si>
  <si>
    <t>Nota: (p) indica cifras provisorias.  * Cifras rectificadas en relación con el boletín anterior</t>
  </si>
  <si>
    <t>Cuadro 3</t>
  </si>
  <si>
    <t>Toneladas de carne en vara. Periodo 2018 - 2023</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</si>
  <si>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</si>
  <si>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</si>
  <si>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</si>
  <si>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</si>
  <si>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</si>
  <si>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</si>
  <si>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</si>
  <si>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</si>
  <si>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</si>
  <si>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</si>
  <si>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</si>
  <si>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</si>
  <si>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</si>
  <si>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</si>
  <si>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</si>
  <si>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</si>
  <si>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</si>
  <si>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</si>
  <si>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</si>
  <si>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</si>
  <si>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</si>
  <si>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</si>
  <si>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</si>
  <si>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</si>
  <si>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</si>
  <si>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</si>
  <si>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</si>
  <si>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</si>
  <si>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</si>
  <si>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</si>
  <si>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</si>
  <si>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</si>
  <si>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</si>
  <si>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</si>
  <si>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</si>
  <si>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</si>
  <si>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</si>
  <si>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</si>
  <si>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</si>
  <si>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</si>
  <si>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</si>
  <si>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</si>
  <si>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</si>
  <si>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</si>
  <si>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</si>
  <si>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</si>
  <si>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</si>
  <si>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</si>
  <si>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</si>
  <si>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</si>
  <si>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</si>
  <si>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</si>
  <si>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</si>
  <si>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</si>
  <si>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</si>
  <si>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</si>
  <si>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</si>
  <si>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</si>
  <si>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</si>
  <si>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</si>
  <si>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</si>
  <si>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</si>
  <si>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</si>
  <si>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</si>
  <si>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</si>
  <si>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</si>
  <si>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</si>
  <si>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</si>
  <si>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</si>
  <si>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</si>
  <si>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</si>
  <si>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</si>
  <si>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Nov 21</t>
  </si>
  <si>
    <t>Dic 21</t>
  </si>
  <si>
    <t>Ene 22</t>
  </si>
  <si>
    <t>Feb 22</t>
  </si>
  <si>
    <t>Mar 22</t>
  </si>
  <si>
    <t>Abr 22</t>
  </si>
  <si>
    <t>May 22</t>
  </si>
  <si>
    <t>Jun 22</t>
  </si>
  <si>
    <t>Jul 22</t>
  </si>
  <si>
    <t>Ago 22</t>
  </si>
  <si>
    <t>Sep 22</t>
  </si>
  <si>
    <t>Oct 22</t>
  </si>
  <si>
    <t>Nov 22</t>
  </si>
  <si>
    <t>Dic 22</t>
  </si>
  <si>
    <t>Ene 23</t>
  </si>
  <si>
    <t>Feb 23</t>
  </si>
  <si>
    <t>Período</t>
  </si>
  <si>
    <r>
      <t xml:space="preserve">Beneficio de ganado bovino </t>
    </r>
    <r>
      <rPr>
        <sz val="10"/>
        <color indexed="56"/>
        <rFont val="Arial"/>
        <family val="2"/>
      </rPr>
      <t>(animales)</t>
    </r>
  </si>
  <si>
    <t>Bovinos</t>
  </si>
  <si>
    <t>Vacas</t>
  </si>
  <si>
    <t>Toros</t>
  </si>
  <si>
    <t>Terneros</t>
  </si>
  <si>
    <t>Ene</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</si>
  <si>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</si>
  <si>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</si>
  <si>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</si>
  <si>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</si>
  <si>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</si>
  <si>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</si>
  <si>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</si>
  <si>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</si>
  <si>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</si>
  <si>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</si>
  <si>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</si>
  <si>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</si>
  <si>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r>
      <t>Total vacas</t>
    </r>
    <r>
      <rPr>
        <b/>
        <vertAlign val="superscript"/>
        <sz val="10"/>
        <rFont val="Arial"/>
        <family val="2"/>
      </rPr>
      <t>(1)</t>
    </r>
  </si>
  <si>
    <t>Participación (%)</t>
  </si>
  <si>
    <t>Cuadro 5</t>
  </si>
  <si>
    <t>Precios promedios de novillo gordo a productor Región de Metropolitana a Región de Aysén. Período 2018 - 2023</t>
  </si>
  <si>
    <t>(Pesos nominales sin IVA)</t>
  </si>
  <si>
    <t>Nacional</t>
  </si>
  <si>
    <t>Metropolitana</t>
  </si>
  <si>
    <t>Maule</t>
  </si>
  <si>
    <t>Bío Bío</t>
  </si>
  <si>
    <t>La Araucanía</t>
  </si>
  <si>
    <t xml:space="preserve">Los Ríos </t>
  </si>
  <si>
    <t>Los Lagos</t>
  </si>
  <si>
    <t>Aysén</t>
  </si>
  <si>
    <t>Fuente: elaborado por Odepa con información Afech A.G.</t>
  </si>
  <si>
    <t>Cuadro 6</t>
  </si>
  <si>
    <r>
      <rPr>
        <i/>
        <sz val="10"/>
        <rFont val="Arial"/>
        <family val="2"/>
      </rPr>
      <t>Fuente</t>
    </r>
    <r>
      <rPr>
        <sz val="10"/>
        <rFont val="Arial"/>
        <family val="2"/>
      </rPr>
      <t>: elaborado por Odepa con información Afech A.G.</t>
    </r>
  </si>
  <si>
    <t>$novillo gordo Osorno</t>
  </si>
  <si>
    <t>Ago  16</t>
  </si>
  <si>
    <t>Ago  17</t>
  </si>
  <si>
    <t>Mar 23</t>
  </si>
  <si>
    <t>Abr 23</t>
  </si>
  <si>
    <t>May 23</t>
  </si>
  <si>
    <t>Jun 23</t>
  </si>
  <si>
    <t>Jul 23</t>
  </si>
  <si>
    <t>Ago 23</t>
  </si>
  <si>
    <t>Sep 23</t>
  </si>
  <si>
    <t>Oct 23</t>
  </si>
  <si>
    <t>Nov 23</t>
  </si>
  <si>
    <t>Dic 23</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</si>
  <si>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</si>
  <si>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</si>
  <si>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</si>
  <si>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</si>
  <si>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</si>
  <si>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</si>
  <si>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</si>
  <si>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</si>
  <si>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</si>
  <si>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</si>
  <si>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</si>
  <si>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</si>
  <si>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</si>
  <si>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</si>
  <si>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</si>
  <si>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</si>
  <si>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</si>
  <si>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</si>
  <si>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</si>
  <si>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</si>
  <si>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</si>
  <si>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</si>
  <si>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</si>
  <si>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</si>
  <si>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</si>
  <si>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Cuadro 7</t>
  </si>
  <si>
    <t xml:space="preserve"> Exportaciones de carne de bovino por destino</t>
  </si>
  <si>
    <t>País de destino</t>
  </si>
  <si>
    <t>Cantidad (toneladas)</t>
  </si>
  <si>
    <t>Valor (miles de USD FOB)</t>
  </si>
  <si>
    <t>USD/tonelada</t>
  </si>
  <si>
    <t>Var. 23/22 (%)</t>
  </si>
  <si>
    <t>Part. 2023 (%)</t>
  </si>
  <si>
    <t>China</t>
  </si>
  <si>
    <t>Colombia</t>
  </si>
  <si>
    <t>España</t>
  </si>
  <si>
    <t>Canadá</t>
  </si>
  <si>
    <t>Cuba</t>
  </si>
  <si>
    <t>Corea del Sur</t>
  </si>
  <si>
    <t>Holanda</t>
  </si>
  <si>
    <t>Suiza</t>
  </si>
  <si>
    <t>Reino Unido</t>
  </si>
  <si>
    <t>Francia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</si>
  <si>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</si>
  <si>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</si>
  <si>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</si>
  <si>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</si>
  <si>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</si>
  <si>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</si>
  <si>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</si>
  <si>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</si>
  <si>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</si>
  <si>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</si>
  <si>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</si>
  <si>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Grecia</t>
  </si>
  <si>
    <t>Países Bajos</t>
  </si>
  <si>
    <t>Alemania</t>
  </si>
  <si>
    <t>Subtotal</t>
  </si>
  <si>
    <t> 02013000</t>
  </si>
  <si>
    <t>Carne bovina deshuesada fresca o refrigerada (total)</t>
  </si>
  <si>
    <t>Italia</t>
  </si>
  <si>
    <t>Dinamarca</t>
  </si>
  <si>
    <t> 02022000</t>
  </si>
  <si>
    <t>Carne bovina los demás cortes (trozos) sin deshuesar, congeladas</t>
  </si>
  <si>
    <t>Japón</t>
  </si>
  <si>
    <t>Perú</t>
  </si>
  <si>
    <t> 02023000</t>
  </si>
  <si>
    <t>Carne bovina deshuesada congelada (total)</t>
  </si>
  <si>
    <t>Hong Kong</t>
  </si>
  <si>
    <t>Total general</t>
  </si>
  <si>
    <t>Fuente: elaborado por Odepa con información del Servicio Nacional de Aduanas.</t>
  </si>
  <si>
    <t xml:space="preserve">Nota: cifras sujetas a actualizaciones. </t>
  </si>
  <si>
    <t>Cuadro 9</t>
  </si>
  <si>
    <t> 02013010</t>
  </si>
  <si>
    <t>Carne bovina, filete, deshuesada fresca o refrigerada</t>
  </si>
  <si>
    <t> 02013020</t>
  </si>
  <si>
    <t>Carne bovina, lomo, deshuesada fresca o refrigerada</t>
  </si>
  <si>
    <t>Estados Unidos</t>
  </si>
  <si>
    <t> 02013030</t>
  </si>
  <si>
    <t>Carne bovina, asiento, deshuesada fresca o refrigerada</t>
  </si>
  <si>
    <t> 02013040</t>
  </si>
  <si>
    <t>Carne bovina, posta, deshuesada fresca o refrigerada</t>
  </si>
  <si>
    <t> 02013050</t>
  </si>
  <si>
    <t>Carne bovina, huachalomo y sobrecostilla, deshuesada fresca o refrigerada</t>
  </si>
  <si>
    <t>Cuadro 10</t>
  </si>
  <si>
    <t> 02023010</t>
  </si>
  <si>
    <t>Carne bovina, filete, deshuesada congelada</t>
  </si>
  <si>
    <t> 02023020</t>
  </si>
  <si>
    <t>Carne bovina, lomo, deshuesada congelada</t>
  </si>
  <si>
    <t>Costa Rica</t>
  </si>
  <si>
    <t> 02023030</t>
  </si>
  <si>
    <t>Carne bovina, asiento, deshuesada congelada</t>
  </si>
  <si>
    <t> 02023040</t>
  </si>
  <si>
    <t>Carne bovina, posta, deshuesada congelada</t>
  </si>
  <si>
    <t> 02023050</t>
  </si>
  <si>
    <t>Cuadro 11</t>
  </si>
  <si>
    <t> 02062100</t>
  </si>
  <si>
    <t>Despojos comestibles, lenguas de bovinos congeladas</t>
  </si>
  <si>
    <t> 02062900</t>
  </si>
  <si>
    <t>Los demás despojos comestibles de bovinos, congelados</t>
  </si>
  <si>
    <t>México</t>
  </si>
  <si>
    <t>Australia</t>
  </si>
  <si>
    <t>Ecuador</t>
  </si>
  <si>
    <t> 16025000</t>
  </si>
  <si>
    <t>Las demás preparaciones de bovinos, incluidas las mezclas</t>
  </si>
  <si>
    <t>Senegal</t>
  </si>
  <si>
    <t>Cuadro 12</t>
  </si>
  <si>
    <t>Chile. Exportaciones de cuero por productos y destino</t>
  </si>
  <si>
    <t> 41015000</t>
  </si>
  <si>
    <t>Cueros y pieles enteras, en bruto, de bovinos y equinos de peso unitario &gt; a 16 kg</t>
  </si>
  <si>
    <t>Turquía</t>
  </si>
  <si>
    <t>Tailandia</t>
  </si>
  <si>
    <t>Paraguay</t>
  </si>
  <si>
    <t>Portugal</t>
  </si>
  <si>
    <t>Croacia</t>
  </si>
  <si>
    <t>Indonesia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</si>
  <si>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</si>
  <si>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</si>
  <si>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Taiwán</t>
  </si>
  <si>
    <t>Haití</t>
  </si>
  <si>
    <t>India</t>
  </si>
  <si>
    <t> 41041900</t>
  </si>
  <si>
    <r>
      <t xml:space="preserve">Los demás cueros y pieles curtidos de bovinos o equinos, en estado húmedo (incluido el </t>
    </r>
    <r>
      <rPr>
        <i/>
        <sz val="10"/>
        <rFont val="Arial"/>
        <family val="2"/>
      </rPr>
      <t>wet blue</t>
    </r>
    <r>
      <rPr>
        <sz val="10"/>
        <rFont val="Arial"/>
        <family val="2"/>
      </rPr>
      <t>)</t>
    </r>
  </si>
  <si>
    <t>Vietnam</t>
  </si>
  <si>
    <t>Cuadro 13</t>
  </si>
  <si>
    <t xml:space="preserve"> Importaciones de carne de bovino por origen</t>
  </si>
  <si>
    <t>País de origen</t>
  </si>
  <si>
    <t>Valor (miles de USD CIF)</t>
  </si>
  <si>
    <t xml:space="preserve"> USD/tonelada</t>
  </si>
  <si>
    <t>Brasil</t>
  </si>
  <si>
    <t>Argentina</t>
  </si>
  <si>
    <t>Uruguay</t>
  </si>
  <si>
    <t>Cuadro 14</t>
  </si>
  <si>
    <t>Valor (miles USD CIF)</t>
  </si>
  <si>
    <t>Carne bovina deshuesada, fresca o refrigerada (total)</t>
  </si>
  <si>
    <t>Carne bovina, los demás cortes (trozos) sin deshuesar, congelada</t>
  </si>
  <si>
    <t>Cuadro 15</t>
  </si>
  <si>
    <t>Cuadro 16</t>
  </si>
  <si>
    <t>Cuadro 17</t>
  </si>
  <si>
    <t xml:space="preserve"> Importaciones de subproductos bovinos por tipo y origen</t>
  </si>
  <si>
    <t> 02062200</t>
  </si>
  <si>
    <t>Despojos comestibles, hígados de bovinos congelados</t>
  </si>
  <si>
    <t>Suecia</t>
  </si>
  <si>
    <t>Nueva Zelanda</t>
  </si>
  <si>
    <t xml:space="preserve">Nota: cifras sujetas a actualización. </t>
  </si>
  <si>
    <t>Cuadro 18</t>
  </si>
  <si>
    <t xml:space="preserve"> Información a enero 2021 para beneficio y producción</t>
  </si>
  <si>
    <t>Información a febrero 2021 para comercio exterior y precios</t>
  </si>
  <si>
    <t>Cuadro 19</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</si>
  <si>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</si>
  <si>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</si>
  <si>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</si>
  <si>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</si>
  <si>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</si>
  <si>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</si>
  <si>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</si>
  <si>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</si>
  <si>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20</t>
  </si>
  <si>
    <t>Semana</t>
  </si>
  <si>
    <t>2023*</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</si>
  <si>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</si>
  <si>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</si>
  <si>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</si>
  <si>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</si>
  <si>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</si>
  <si>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</si>
  <si>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</si>
  <si>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21</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</si>
  <si>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</si>
  <si>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</si>
  <si>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</si>
  <si>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</si>
  <si>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</si>
  <si>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</si>
  <si>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</si>
  <si>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</si>
  <si>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Variación acumulada</t>
  </si>
  <si>
    <t>Fuente: elaborado por Odepa con información de precios mensuales</t>
  </si>
  <si>
    <t>Para mayor información visite el link https://reportes.odepa.gob.cl/#/noticias-mercado/precios-consumidor</t>
  </si>
  <si>
    <t>Cuadro 22</t>
  </si>
  <si>
    <t>Precio a consumidor promedio mensual de Huachalomo, Lomo Liso y Posta Rosada en sector Oriente y Poniente de la Región Metropolitana</t>
  </si>
  <si>
    <t>Oriente</t>
  </si>
  <si>
    <t>Poniente</t>
  </si>
  <si>
    <t>Variación Ori./Pon. (%)</t>
  </si>
  <si>
    <t>Soya</t>
  </si>
  <si>
    <t xml:space="preserve">Nota: (p) indica cifras provisorias.  * Cifras rectificadas en relación con el boletín anterior    </t>
  </si>
  <si>
    <t xml:space="preserve">(1) Incluye vacas gordas y vacas de carnaza. </t>
  </si>
  <si>
    <t>Precios medios de novillo gordo a productor Región Metropolitana a Región de Aysén. Período 2018 - 2023</t>
  </si>
  <si>
    <t>Filipinas</t>
  </si>
  <si>
    <t>Bélgica</t>
  </si>
  <si>
    <t xml:space="preserve"> Información a marzo 2023 para beneficio y producción</t>
  </si>
  <si>
    <t>Información a abril 2023 para comercio exterior y precios</t>
  </si>
  <si>
    <t>Mayo 2023</t>
  </si>
  <si>
    <t>Promedio ene - ab 2022</t>
  </si>
  <si>
    <t>Promedio ene - ab 2023</t>
  </si>
  <si>
    <t>Variación ab 2023 /ab 2022 (%)</t>
  </si>
  <si>
    <t>Variación ab.2023 /ab.2022 (%)</t>
  </si>
  <si>
    <t>Ene-mar</t>
  </si>
  <si>
    <t>Variación ene-mar 2023 / ene-mar 2022 (%)</t>
  </si>
  <si>
    <t>Variación mar. 2023 / mar. 2022 (%)</t>
  </si>
  <si>
    <t>Ene 2023 - mar 2023</t>
  </si>
  <si>
    <t xml:space="preserve"> Ene-mar 2022</t>
  </si>
  <si>
    <t xml:space="preserve"> Ene-mar 2023</t>
  </si>
  <si>
    <t>Pesos reales de abr 2023</t>
  </si>
  <si>
    <t>Ene-abr 2022</t>
  </si>
  <si>
    <t>Ene-abr 2023</t>
  </si>
  <si>
    <t>Precios reales de abr 2023</t>
  </si>
  <si>
    <t>Ene- abr 2022</t>
  </si>
  <si>
    <t>Ene - abr 2023</t>
  </si>
  <si>
    <t>Ene - abr 2022</t>
  </si>
  <si>
    <t>Porcentaje de hembras faenadas respecto al número total de animales faenado. Periodo ene 2018 - mar 2023</t>
  </si>
  <si>
    <t>Pesos reales s/iva (IPC abril 2023)</t>
  </si>
  <si>
    <t>Producción mensual de carne bovina. Período enero 2019 - marzo 2023. Toneladas en vara</t>
  </si>
  <si>
    <t>Peso promedio por cateogoría. Marzo 2023</t>
  </si>
  <si>
    <t xml:space="preserve">Beneficio de novillos y vacas y vaquillas. Periodo ene 2020- mar 2023. Número de cabezas </t>
  </si>
  <si>
    <t xml:space="preserve">Precio promedio del novillo gordo a productor Región de Los Lagos. Periodo abr 2020 - abr 2023. Pesos nominales s/iva </t>
  </si>
  <si>
    <t>Precio nominal promedio nacional del ganado bovino para faena. Periodo abr 2020 - abr 2023. Pesos por kilo vivo</t>
  </si>
  <si>
    <t>Precio nominal promedio nacional del ganado bovino para engorda y crianza. Periodo abr 2020 - abr 2023. Pesos por kilo vivo</t>
  </si>
  <si>
    <t>Importaciones mensuales de carne bovina. Periodo enero 2020 - abr 2023. Toneladas</t>
  </si>
  <si>
    <t>Precios mensuales del novillo vivo en países del Mercosur y Chile. Periodo abr 2019 - abr 2023.</t>
  </si>
  <si>
    <t>Variación ene - mar 2023 / ene - mar 2022(%)</t>
  </si>
  <si>
    <t>mar</t>
  </si>
  <si>
    <t>marzo</t>
  </si>
  <si>
    <t>Variación mar 2023/ mar 2022 (%)</t>
  </si>
  <si>
    <t>Variación acumulada ene-mar (%)</t>
  </si>
  <si>
    <t>Periodo ene 2018 - mar 2023</t>
  </si>
  <si>
    <t>Variación ene-abr 2023 /ene-abr 2022 (%)</t>
  </si>
  <si>
    <t>Variación abr 23/ abr 22 (%)</t>
  </si>
  <si>
    <t>Ene - abr</t>
  </si>
  <si>
    <t>Ene-abr</t>
  </si>
  <si>
    <t>(Pesos reales de abril 2023 sin IVA)</t>
  </si>
  <si>
    <t>Variación ene - abr 2023 / ene - abr 2022 (%)</t>
  </si>
  <si>
    <t>Variación abr 23 / abr 22 (%)</t>
  </si>
  <si>
    <t>Precio promedio de novillo gordo a productor Región de Los Lagos. Periodo abr 2020 - abr 2023. Pesos reales abr 2023</t>
  </si>
  <si>
    <t>Ene - ab</t>
  </si>
  <si>
    <t>Carne bovina, huachalomo y sobrecostilla, deshuesada congelada</t>
  </si>
  <si>
    <t>Ene- ab</t>
  </si>
  <si>
    <t>* Datos hasta el 27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</si>
</sst>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 #,##0_ ;_ * \-#,##0_ ;_ * &quot;-&quot;_ ;_ @_ "/>
    <numFmt numFmtId="43" formatCode="_ * #,##0.00_ ;_ * \-#,##0.00_ ;_ * &quot;-&quot;??_ ;_ @_ "/>
    <numFmt numFmtId="164" formatCode="_-* #,##0\ _€_-;\-* #,##0\ _€_-;_-* &quot;-&quot;\ _€_-;_-@_-"/>
    <numFmt numFmtId="165" formatCode="_-* #,##0.00\ _€_-;\-* #,##0.00\ _€_-;_-* &quot;-&quot;??\ _€_-;_-@_-"/>
    <numFmt numFmtId="166" formatCode="_-* #,##0.00_-;\-* #,##0.00_-;_-* &quot;-&quot;??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 numFmtId="181" formatCode="#,##0.0000000"/>
    <numFmt numFmtId="182" formatCode="[$-10C0A]#,##0.0"/>
  </numFmts>
  <fonts count="115">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
      <sz val="8"/>
      <name val="Arial"/>
      <family val="2"/>
    </font>
    <font>
      <sz val="11"/>
      <color indexed="8"/>
      <name val="Calibri"/>
      <family val="2"/>
    </font>
    <font>
      <sz val="10"/>
      <name val="Arial"/>
      <family val="2"/>
    </font>
    <font>
      <b/>
      <sz val="10"/>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s>
  <borders count="2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thin">
        <color auto="1"/>
      </left>
      <right style="medium">
        <color indexed="64"/>
      </right>
      <top style="thin">
        <color auto="1"/>
      </top>
      <bottom/>
      <diagonal/>
    </border>
    <border>
      <left style="thin">
        <color indexed="8"/>
      </left>
      <right style="thin">
        <color indexed="8"/>
      </right>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diagonal/>
    </border>
    <border>
      <left/>
      <right style="medium">
        <color rgb="FF000000"/>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theme="0"/>
      </bottom>
      <diagonal/>
    </border>
    <border>
      <left style="medium">
        <color rgb="FF000000"/>
      </left>
      <right/>
      <top style="thin">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style="thin">
        <color rgb="FF000000"/>
      </bottom>
      <diagonal/>
    </border>
    <border>
      <left style="thin">
        <color indexed="64"/>
      </left>
      <right style="thin">
        <color theme="1"/>
      </right>
      <top style="thin">
        <color indexed="64"/>
      </top>
      <bottom style="thin">
        <color indexed="64"/>
      </bottom>
      <diagonal/>
    </border>
    <border>
      <left style="thin">
        <color theme="1"/>
      </left>
      <right style="thin">
        <color theme="1"/>
      </right>
      <top/>
      <bottom style="thin">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thin">
        <color theme="1"/>
      </left>
      <right style="medium">
        <color indexed="64"/>
      </right>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theme="0" tint="-0.499984740745262"/>
      </left>
      <right style="medium">
        <color indexed="64"/>
      </right>
      <top/>
      <bottom/>
      <diagonal/>
    </border>
    <border>
      <left style="medium">
        <color indexed="64"/>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right style="thin">
        <color theme="0" tint="-0.34998626667073579"/>
      </right>
      <top/>
      <bottom/>
      <diagonal/>
    </border>
    <border>
      <left style="thin">
        <color theme="0" tint="-0.34998626667073579"/>
      </left>
      <right style="medium">
        <color indexed="64"/>
      </right>
      <top/>
      <bottom/>
      <diagonal/>
    </border>
    <border>
      <left style="medium">
        <color indexed="64"/>
      </left>
      <right style="thin">
        <color theme="0" tint="-0.499984740745262"/>
      </right>
      <top/>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s>
  <cellStyleXfs count="701">
    <xf numFmtId="0" fontId="0" fillId="0" borderId="0"/>
    <xf numFmtId="0" fontId="12" fillId="2" borderId="0" applyNumberFormat="0" applyBorder="0" applyAlignment="0" applyProtection="0"/>
    <xf numFmtId="0" fontId="56" fillId="24" borderId="0" applyNumberFormat="0" applyBorder="0" applyAlignment="0" applyProtection="0"/>
    <xf numFmtId="0" fontId="12"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2" fillId="2"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56" fillId="25" borderId="0" applyNumberFormat="0" applyBorder="0" applyAlignment="0" applyProtection="0"/>
    <xf numFmtId="0" fontId="12"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2" fillId="3"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56" fillId="26" borderId="0" applyNumberFormat="0" applyBorder="0" applyAlignment="0" applyProtection="0"/>
    <xf numFmtId="0" fontId="12"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2" fillId="4"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56" fillId="27" borderId="0" applyNumberFormat="0" applyBorder="0" applyAlignment="0" applyProtection="0"/>
    <xf numFmtId="0" fontId="12"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2" fillId="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56" fillId="28" borderId="0" applyNumberFormat="0" applyBorder="0" applyAlignment="0" applyProtection="0"/>
    <xf numFmtId="0" fontId="12"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2" fillId="6"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56" fillId="29" borderId="0" applyNumberFormat="0" applyBorder="0" applyAlignment="0" applyProtection="0"/>
    <xf numFmtId="0" fontId="12"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2" fillId="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56" fillId="30" borderId="0" applyNumberFormat="0" applyBorder="0" applyAlignment="0" applyProtection="0"/>
    <xf numFmtId="0" fontId="12"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2" fillId="8"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56" fillId="31" borderId="0" applyNumberFormat="0" applyBorder="0" applyAlignment="0" applyProtection="0"/>
    <xf numFmtId="0" fontId="12"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2" fillId="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56" fillId="32" borderId="0" applyNumberFormat="0" applyBorder="0" applyAlignment="0" applyProtection="0"/>
    <xf numFmtId="0" fontId="12"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2" fillId="1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56" fillId="33" borderId="0" applyNumberFormat="0" applyBorder="0" applyAlignment="0" applyProtection="0"/>
    <xf numFmtId="0" fontId="12"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2" fillId="5"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56" fillId="34" borderId="0" applyNumberFormat="0" applyBorder="0" applyAlignment="0" applyProtection="0"/>
    <xf numFmtId="0" fontId="12"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2" fillId="8"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56" fillId="35" borderId="0" applyNumberFormat="0" applyBorder="0" applyAlignment="0" applyProtection="0"/>
    <xf numFmtId="0" fontId="12"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2" fillId="11"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57" fillId="36" borderId="0" applyNumberFormat="0" applyBorder="0" applyAlignment="0" applyProtection="0"/>
    <xf numFmtId="0" fontId="13" fillId="1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3" fillId="1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56" fillId="36" borderId="0" applyNumberFormat="0" applyBorder="0" applyAlignment="0" applyProtection="0"/>
    <xf numFmtId="0" fontId="13" fillId="9" borderId="0" applyNumberFormat="0" applyBorder="0" applyAlignment="0" applyProtection="0"/>
    <xf numFmtId="0" fontId="57" fillId="37" borderId="0" applyNumberFormat="0" applyBorder="0" applyAlignment="0" applyProtection="0"/>
    <xf numFmtId="0" fontId="13" fillId="9"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3" fillId="9"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56" fillId="37" borderId="0" applyNumberFormat="0" applyBorder="0" applyAlignment="0" applyProtection="0"/>
    <xf numFmtId="0" fontId="13" fillId="10" borderId="0" applyNumberFormat="0" applyBorder="0" applyAlignment="0" applyProtection="0"/>
    <xf numFmtId="0" fontId="57" fillId="38" borderId="0" applyNumberFormat="0" applyBorder="0" applyAlignment="0" applyProtection="0"/>
    <xf numFmtId="0" fontId="13" fillId="10"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3" fillId="10"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56" fillId="38" borderId="0" applyNumberFormat="0" applyBorder="0" applyAlignment="0" applyProtection="0"/>
    <xf numFmtId="0" fontId="13" fillId="13" borderId="0" applyNumberFormat="0" applyBorder="0" applyAlignment="0" applyProtection="0"/>
    <xf numFmtId="0" fontId="57" fillId="39" borderId="0" applyNumberFormat="0" applyBorder="0" applyAlignment="0" applyProtection="0"/>
    <xf numFmtId="0" fontId="13" fillId="1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3" fillId="1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56" fillId="39" borderId="0" applyNumberFormat="0" applyBorder="0" applyAlignment="0" applyProtection="0"/>
    <xf numFmtId="0" fontId="13" fillId="14" borderId="0" applyNumberFormat="0" applyBorder="0" applyAlignment="0" applyProtection="0"/>
    <xf numFmtId="0" fontId="57" fillId="40" borderId="0" applyNumberFormat="0" applyBorder="0" applyAlignment="0" applyProtection="0"/>
    <xf numFmtId="0" fontId="13" fillId="14"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3" fillId="14"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6" fillId="40" borderId="0" applyNumberFormat="0" applyBorder="0" applyAlignment="0" applyProtection="0"/>
    <xf numFmtId="0" fontId="13" fillId="15" borderId="0" applyNumberFormat="0" applyBorder="0" applyAlignment="0" applyProtection="0"/>
    <xf numFmtId="0" fontId="57" fillId="41" borderId="0" applyNumberFormat="0" applyBorder="0" applyAlignment="0" applyProtection="0"/>
    <xf numFmtId="0" fontId="13" fillId="1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3" fillId="15"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56" fillId="41" borderId="0" applyNumberFormat="0" applyBorder="0" applyAlignment="0" applyProtection="0"/>
    <xf numFmtId="0" fontId="58" fillId="42" borderId="0" applyNumberFormat="0" applyBorder="0" applyAlignment="0" applyProtection="0"/>
    <xf numFmtId="0" fontId="14" fillId="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4" fillId="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58" fillId="42" borderId="0" applyNumberFormat="0" applyBorder="0" applyAlignment="0" applyProtection="0"/>
    <xf numFmtId="0" fontId="15" fillId="16" borderId="1" applyNumberFormat="0" applyAlignment="0" applyProtection="0"/>
    <xf numFmtId="0" fontId="59" fillId="43" borderId="39" applyNumberFormat="0" applyAlignment="0" applyProtection="0"/>
    <xf numFmtId="0" fontId="15" fillId="16" borderId="1" applyNumberFormat="0" applyAlignment="0" applyProtection="0"/>
    <xf numFmtId="0" fontId="59" fillId="43" borderId="39" applyNumberFormat="0" applyAlignment="0" applyProtection="0"/>
    <xf numFmtId="0" fontId="59" fillId="43" borderId="39" applyNumberFormat="0" applyAlignment="0" applyProtection="0"/>
    <xf numFmtId="0" fontId="59" fillId="43" borderId="39" applyNumberFormat="0" applyAlignment="0" applyProtection="0"/>
    <xf numFmtId="0" fontId="15" fillId="16" borderId="1" applyNumberFormat="0" applyAlignment="0" applyProtection="0"/>
    <xf numFmtId="0" fontId="59" fillId="43" borderId="39" applyNumberFormat="0" applyAlignment="0" applyProtection="0"/>
    <xf numFmtId="0" fontId="59" fillId="43" borderId="39" applyNumberFormat="0" applyAlignment="0" applyProtection="0"/>
    <xf numFmtId="0" fontId="59" fillId="43" borderId="39" applyNumberFormat="0" applyAlignment="0" applyProtection="0"/>
    <xf numFmtId="0" fontId="15" fillId="16" borderId="1" applyNumberFormat="0" applyAlignment="0" applyProtection="0"/>
    <xf numFmtId="0" fontId="15" fillId="16" borderId="1" applyNumberFormat="0" applyAlignment="0" applyProtection="0"/>
    <xf numFmtId="0" fontId="15" fillId="16" borderId="1" applyNumberFormat="0" applyAlignment="0" applyProtection="0"/>
    <xf numFmtId="0" fontId="16" fillId="17" borderId="2" applyNumberFormat="0" applyAlignment="0" applyProtection="0"/>
    <xf numFmtId="0" fontId="60" fillId="44" borderId="40" applyNumberFormat="0" applyAlignment="0" applyProtection="0"/>
    <xf numFmtId="0" fontId="16" fillId="17" borderId="2" applyNumberFormat="0" applyAlignment="0" applyProtection="0"/>
    <xf numFmtId="0" fontId="60" fillId="44" borderId="40" applyNumberFormat="0" applyAlignment="0" applyProtection="0"/>
    <xf numFmtId="0" fontId="60" fillId="44" borderId="40" applyNumberFormat="0" applyAlignment="0" applyProtection="0"/>
    <xf numFmtId="0" fontId="60" fillId="44" borderId="40" applyNumberFormat="0" applyAlignment="0" applyProtection="0"/>
    <xf numFmtId="0" fontId="16" fillId="17" borderId="2" applyNumberFormat="0" applyAlignment="0" applyProtection="0"/>
    <xf numFmtId="0" fontId="60" fillId="44" borderId="40" applyNumberFormat="0" applyAlignment="0" applyProtection="0"/>
    <xf numFmtId="0" fontId="60" fillId="44" borderId="40" applyNumberFormat="0" applyAlignment="0" applyProtection="0"/>
    <xf numFmtId="0" fontId="60" fillId="44" borderId="40" applyNumberFormat="0" applyAlignment="0" applyProtection="0"/>
    <xf numFmtId="0" fontId="16" fillId="17" borderId="2" applyNumberFormat="0" applyAlignment="0" applyProtection="0"/>
    <xf numFmtId="0" fontId="16" fillId="17" borderId="2" applyNumberFormat="0" applyAlignment="0" applyProtection="0"/>
    <xf numFmtId="0" fontId="16" fillId="17" borderId="2" applyNumberFormat="0" applyAlignment="0" applyProtection="0"/>
    <xf numFmtId="0" fontId="17" fillId="0" borderId="3" applyNumberFormat="0" applyFill="0" applyAlignment="0" applyProtection="0"/>
    <xf numFmtId="0" fontId="61" fillId="0" borderId="41" applyNumberFormat="0" applyFill="0" applyAlignment="0" applyProtection="0"/>
    <xf numFmtId="0" fontId="17"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17"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62" fillId="0" borderId="42" applyNumberFormat="0" applyFill="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 fillId="18" borderId="0" applyNumberFormat="0" applyBorder="0" applyAlignment="0" applyProtection="0"/>
    <xf numFmtId="0" fontId="57" fillId="45" borderId="0" applyNumberFormat="0" applyBorder="0" applyAlignment="0" applyProtection="0"/>
    <xf numFmtId="0" fontId="13" fillId="1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3" fillId="1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57" fillId="46" borderId="0" applyNumberFormat="0" applyBorder="0" applyAlignment="0" applyProtection="0"/>
    <xf numFmtId="0" fontId="13" fillId="1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3" fillId="1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57" fillId="47" borderId="0" applyNumberFormat="0" applyBorder="0" applyAlignment="0" applyProtection="0"/>
    <xf numFmtId="0" fontId="13" fillId="2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3" fillId="2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57" fillId="48" borderId="0" applyNumberFormat="0" applyBorder="0" applyAlignment="0" applyProtection="0"/>
    <xf numFmtId="0" fontId="13" fillId="13"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3" fillId="13"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57" fillId="49" borderId="0" applyNumberFormat="0" applyBorder="0" applyAlignment="0" applyProtection="0"/>
    <xf numFmtId="0" fontId="13" fillId="1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3" fillId="1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57" fillId="50" borderId="0" applyNumberFormat="0" applyBorder="0" applyAlignment="0" applyProtection="0"/>
    <xf numFmtId="0" fontId="13" fillId="2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13" fillId="2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0" fontId="64" fillId="51" borderId="39" applyNumberFormat="0" applyAlignment="0" applyProtection="0"/>
    <xf numFmtId="0" fontId="19" fillId="7" borderId="1" applyNumberFormat="0" applyAlignment="0" applyProtection="0"/>
    <xf numFmtId="0" fontId="64" fillId="51" borderId="39" applyNumberFormat="0" applyAlignment="0" applyProtection="0"/>
    <xf numFmtId="0" fontId="64" fillId="51" borderId="39" applyNumberFormat="0" applyAlignment="0" applyProtection="0"/>
    <xf numFmtId="0" fontId="64" fillId="51" borderId="39" applyNumberFormat="0" applyAlignment="0" applyProtection="0"/>
    <xf numFmtId="0" fontId="19" fillId="7" borderId="1" applyNumberFormat="0" applyAlignment="0" applyProtection="0"/>
    <xf numFmtId="0" fontId="64" fillId="51" borderId="39" applyNumberFormat="0" applyAlignment="0" applyProtection="0"/>
    <xf numFmtId="0" fontId="64" fillId="51" borderId="39" applyNumberFormat="0" applyAlignment="0" applyProtection="0"/>
    <xf numFmtId="0" fontId="64" fillId="51" borderId="39"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1"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0" fillId="3" borderId="0" applyNumberFormat="0" applyBorder="0" applyAlignment="0" applyProtection="0"/>
    <xf numFmtId="0" fontId="67" fillId="52" borderId="0" applyNumberFormat="0" applyBorder="0" applyAlignment="0" applyProtection="0"/>
    <xf numFmtId="0" fontId="20" fillId="3"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20" fillId="3"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4" fontId="9" fillId="0" borderId="0" applyFont="0" applyFill="0" applyBorder="0" applyAlignment="0" applyProtection="0"/>
    <xf numFmtId="170"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42" fillId="0" borderId="0" applyFont="0" applyFill="0" applyBorder="0" applyAlignment="0" applyProtection="0"/>
    <xf numFmtId="165" fontId="9"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1" fontId="9" fillId="0" borderId="0" applyFont="0" applyFill="0" applyBorder="0" applyAlignment="0" applyProtection="0"/>
    <xf numFmtId="0" fontId="21" fillId="22" borderId="0" applyNumberFormat="0" applyBorder="0" applyAlignment="0" applyProtection="0"/>
    <xf numFmtId="0" fontId="68" fillId="53" borderId="0" applyNumberFormat="0" applyBorder="0" applyAlignment="0" applyProtection="0"/>
    <xf numFmtId="0" fontId="21" fillId="2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21" fillId="2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69" fillId="5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43" fillId="0" borderId="0"/>
    <xf numFmtId="0" fontId="9" fillId="0" borderId="0"/>
    <xf numFmtId="0" fontId="9" fillId="0" borderId="0">
      <alignment wrapText="1"/>
    </xf>
    <xf numFmtId="0" fontId="56" fillId="0" borderId="0"/>
    <xf numFmtId="0" fontId="56" fillId="0" borderId="0"/>
    <xf numFmtId="0" fontId="56" fillId="0" borderId="0"/>
    <xf numFmtId="0" fontId="9" fillId="0" borderId="0">
      <alignment wrapText="1"/>
    </xf>
    <xf numFmtId="0" fontId="56" fillId="0" borderId="0"/>
    <xf numFmtId="0" fontId="56" fillId="0" borderId="0"/>
    <xf numFmtId="0" fontId="51" fillId="0" borderId="0">
      <alignment wrapText="1"/>
    </xf>
    <xf numFmtId="0" fontId="10" fillId="0" borderId="0"/>
    <xf numFmtId="0" fontId="8" fillId="23" borderId="5" applyNumberFormat="0" applyFont="0" applyAlignment="0" applyProtection="0"/>
    <xf numFmtId="0" fontId="56" fillId="54" borderId="43" applyNumberFormat="0" applyFont="0" applyAlignment="0" applyProtection="0"/>
    <xf numFmtId="0" fontId="9" fillId="23" borderId="5" applyNumberFormat="0" applyFont="0" applyAlignment="0" applyProtection="0"/>
    <xf numFmtId="0" fontId="56" fillId="54" borderId="43" applyNumberFormat="0" applyFont="0" applyAlignment="0" applyProtection="0"/>
    <xf numFmtId="0" fontId="56" fillId="54" borderId="43" applyNumberFormat="0" applyFont="0" applyAlignment="0" applyProtection="0"/>
    <xf numFmtId="0" fontId="56" fillId="54" borderId="43" applyNumberFormat="0" applyFont="0" applyAlignment="0" applyProtection="0"/>
    <xf numFmtId="0" fontId="9" fillId="23" borderId="5" applyNumberFormat="0" applyFont="0" applyAlignment="0" applyProtection="0"/>
    <xf numFmtId="0" fontId="56" fillId="54" borderId="43" applyNumberFormat="0" applyFont="0" applyAlignment="0" applyProtection="0"/>
    <xf numFmtId="0" fontId="56" fillId="54" borderId="43" applyNumberFormat="0" applyFont="0" applyAlignment="0" applyProtection="0"/>
    <xf numFmtId="0" fontId="56" fillId="54" borderId="43" applyNumberFormat="0" applyFont="0" applyAlignment="0" applyProtection="0"/>
    <xf numFmtId="0" fontId="9" fillId="23" borderId="5" applyNumberFormat="0" applyFont="0" applyAlignment="0" applyProtection="0"/>
    <xf numFmtId="0" fontId="9" fillId="23" borderId="5" applyNumberFormat="0" applyFont="0" applyAlignment="0" applyProtection="0"/>
    <xf numFmtId="0" fontId="9" fillId="23" borderId="5" applyNumberFormat="0" applyFont="0" applyAlignment="0" applyProtection="0"/>
    <xf numFmtId="0" fontId="43" fillId="23" borderId="5" applyNumberFormat="0" applyFont="0" applyAlignment="0" applyProtection="0"/>
    <xf numFmtId="0" fontId="9" fillId="23" borderId="5" applyNumberFormat="0" applyFont="0" applyAlignment="0" applyProtection="0"/>
    <xf numFmtId="0" fontId="9" fillId="23" borderId="5" applyNumberFormat="0" applyFont="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2" fillId="16" borderId="6" applyNumberFormat="0" applyAlignment="0" applyProtection="0"/>
    <xf numFmtId="0" fontId="70" fillId="43" borderId="44" applyNumberFormat="0" applyAlignment="0" applyProtection="0"/>
    <xf numFmtId="0" fontId="22" fillId="16" borderId="6" applyNumberFormat="0" applyAlignment="0" applyProtection="0"/>
    <xf numFmtId="0" fontId="70" fillId="43" borderId="44" applyNumberFormat="0" applyAlignment="0" applyProtection="0"/>
    <xf numFmtId="0" fontId="70" fillId="43" borderId="44" applyNumberFormat="0" applyAlignment="0" applyProtection="0"/>
    <xf numFmtId="0" fontId="70" fillId="43" borderId="44" applyNumberFormat="0" applyAlignment="0" applyProtection="0"/>
    <xf numFmtId="0" fontId="22" fillId="16" borderId="6" applyNumberFormat="0" applyAlignment="0" applyProtection="0"/>
    <xf numFmtId="0" fontId="70" fillId="43" borderId="44" applyNumberFormat="0" applyAlignment="0" applyProtection="0"/>
    <xf numFmtId="0" fontId="70" fillId="43" borderId="44" applyNumberFormat="0" applyAlignment="0" applyProtection="0"/>
    <xf numFmtId="0" fontId="70" fillId="43" borderId="44" applyNumberFormat="0" applyAlignment="0" applyProtection="0"/>
    <xf numFmtId="0" fontId="22" fillId="16" borderId="6" applyNumberFormat="0" applyAlignment="0" applyProtection="0"/>
    <xf numFmtId="0" fontId="22" fillId="16" borderId="6" applyNumberFormat="0" applyAlignment="0" applyProtection="0"/>
    <xf numFmtId="0" fontId="22" fillId="16" borderId="6" applyNumberFormat="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72" fillId="0" borderId="0" applyNumberFormat="0" applyFill="0" applyBorder="0" applyAlignment="0" applyProtection="0"/>
    <xf numFmtId="0" fontId="2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62" fillId="0" borderId="42" applyNumberFormat="0" applyFill="0" applyAlignment="0" applyProtection="0"/>
    <xf numFmtId="0" fontId="26" fillId="0" borderId="4"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26" fillId="0" borderId="4"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62" fillId="0" borderId="42"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27" fillId="0" borderId="7" applyNumberFormat="0" applyFill="0" applyAlignment="0" applyProtection="0"/>
    <xf numFmtId="0" fontId="73" fillId="0" borderId="45" applyNumberFormat="0" applyFill="0" applyAlignment="0" applyProtection="0"/>
    <xf numFmtId="0" fontId="27" fillId="0" borderId="7"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27" fillId="0" borderId="7"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63" fillId="0" borderId="46" applyNumberFormat="0" applyFill="0" applyAlignment="0" applyProtection="0"/>
    <xf numFmtId="0" fontId="18" fillId="0" borderId="8" applyNumberFormat="0" applyFill="0" applyAlignment="0" applyProtection="0"/>
    <xf numFmtId="0" fontId="63" fillId="0" borderId="46" applyNumberFormat="0" applyFill="0" applyAlignment="0" applyProtection="0"/>
    <xf numFmtId="0" fontId="63" fillId="0" borderId="46" applyNumberFormat="0" applyFill="0" applyAlignment="0" applyProtection="0"/>
    <xf numFmtId="0" fontId="63" fillId="0" borderId="46" applyNumberFormat="0" applyFill="0" applyAlignment="0" applyProtection="0"/>
    <xf numFmtId="0" fontId="18" fillId="0" borderId="8" applyNumberFormat="0" applyFill="0" applyAlignment="0" applyProtection="0"/>
    <xf numFmtId="0" fontId="63" fillId="0" borderId="46" applyNumberFormat="0" applyFill="0" applyAlignment="0" applyProtection="0"/>
    <xf numFmtId="0" fontId="63" fillId="0" borderId="46" applyNumberFormat="0" applyFill="0" applyAlignment="0" applyProtection="0"/>
    <xf numFmtId="0" fontId="63" fillId="0" borderId="46"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74" fillId="0" borderId="0" applyNumberFormat="0" applyFill="0" applyBorder="0" applyAlignment="0" applyProtection="0"/>
    <xf numFmtId="0" fontId="2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75" fillId="0" borderId="0" applyNumberFormat="0" applyFill="0" applyBorder="0" applyAlignment="0" applyProtection="0"/>
    <xf numFmtId="0" fontId="28" fillId="0" borderId="9" applyNumberFormat="0" applyFill="0" applyAlignment="0" applyProtection="0"/>
    <xf numFmtId="0" fontId="76" fillId="0" borderId="47" applyNumberFormat="0" applyFill="0" applyAlignment="0" applyProtection="0"/>
    <xf numFmtId="0" fontId="28" fillId="0" borderId="9"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28" fillId="0" borderId="9"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9" fontId="8" fillId="0" borderId="0" applyFont="0" applyFill="0" applyBorder="0" applyAlignment="0" applyProtection="0"/>
    <xf numFmtId="0" fontId="7" fillId="0" borderId="0"/>
    <xf numFmtId="0" fontId="8" fillId="0" borderId="0"/>
    <xf numFmtId="0" fontId="62" fillId="0" borderId="42" applyNumberFormat="0" applyFill="0" applyAlignment="0" applyProtection="0"/>
    <xf numFmtId="0" fontId="58" fillId="42"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54" borderId="43" applyNumberFormat="0" applyFont="0" applyAlignment="0" applyProtection="0"/>
    <xf numFmtId="0" fontId="8" fillId="0" borderId="0"/>
    <xf numFmtId="9" fontId="8" fillId="0" borderId="0" applyFont="0" applyFill="0" applyBorder="0" applyAlignment="0" applyProtection="0"/>
    <xf numFmtId="0" fontId="5" fillId="0" borderId="0"/>
    <xf numFmtId="0" fontId="4" fillId="0" borderId="0"/>
    <xf numFmtId="0" fontId="3" fillId="0" borderId="0"/>
    <xf numFmtId="0" fontId="3" fillId="54" borderId="43"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109" fillId="0" borderId="0"/>
    <xf numFmtId="0" fontId="3" fillId="29"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2" fillId="0" borderId="0"/>
    <xf numFmtId="0" fontId="2" fillId="54" borderId="43"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1" fillId="0" borderId="0"/>
    <xf numFmtId="41" fontId="113" fillId="0" borderId="0" applyFont="0" applyFill="0" applyBorder="0" applyAlignment="0" applyProtection="0"/>
  </cellStyleXfs>
  <cellXfs count="1180">
    <xf numFmtId="0" fontId="0" fillId="0" borderId="0" xfId="0"/>
    <xf numFmtId="0" fontId="77" fillId="0" borderId="0" xfId="0" applyFont="1"/>
    <xf numFmtId="0" fontId="0" fillId="55" borderId="0" xfId="0" applyFill="1"/>
    <xf numFmtId="0" fontId="34" fillId="0" borderId="0" xfId="0" applyFont="1"/>
    <xf numFmtId="0" fontId="11" fillId="55" borderId="0" xfId="398" applyFill="1" applyAlignment="1" applyProtection="1"/>
    <xf numFmtId="0" fontId="30" fillId="55" borderId="0" xfId="499" applyFont="1" applyFill="1" applyAlignment="1">
      <alignment horizontal="center"/>
    </xf>
    <xf numFmtId="3" fontId="0" fillId="0" borderId="0" xfId="0" applyNumberFormat="1"/>
    <xf numFmtId="0" fontId="9" fillId="0" borderId="10" xfId="484" applyBorder="1" applyAlignment="1">
      <alignment horizontal="center"/>
    </xf>
    <xf numFmtId="0" fontId="79" fillId="55" borderId="0" xfId="0" applyFont="1" applyFill="1"/>
    <xf numFmtId="0" fontId="80" fillId="55" borderId="0" xfId="0" applyFont="1" applyFill="1"/>
    <xf numFmtId="0" fontId="81" fillId="55" borderId="0" xfId="0" applyFont="1" applyFill="1" applyAlignment="1">
      <alignment horizontal="center"/>
    </xf>
    <xf numFmtId="17" fontId="81" fillId="55" borderId="0" xfId="0" quotePrefix="1" applyNumberFormat="1" applyFont="1" applyFill="1" applyAlignment="1">
      <alignment horizontal="center"/>
    </xf>
    <xf numFmtId="0" fontId="82" fillId="55" borderId="0" xfId="0" applyFont="1" applyFill="1" applyAlignment="1">
      <alignment horizontal="left" indent="15"/>
    </xf>
    <xf numFmtId="0" fontId="83" fillId="55" borderId="0" xfId="0" applyFont="1" applyFill="1" applyAlignment="1">
      <alignment horizontal="center"/>
    </xf>
    <xf numFmtId="0" fontId="84" fillId="55" borderId="0" xfId="0" applyFont="1" applyFill="1"/>
    <xf numFmtId="0" fontId="79" fillId="55" borderId="0" xfId="0" quotePrefix="1" applyFont="1" applyFill="1"/>
    <xf numFmtId="0" fontId="9" fillId="0" borderId="0" xfId="484"/>
    <xf numFmtId="0" fontId="9" fillId="0" borderId="0" xfId="484" applyAlignment="1">
      <alignment horizontal="center"/>
    </xf>
    <xf numFmtId="167" fontId="9" fillId="0" borderId="0" xfId="484" applyNumberFormat="1"/>
    <xf numFmtId="3" fontId="9" fillId="0" borderId="0" xfId="484" applyNumberFormat="1" applyAlignment="1">
      <alignment horizontal="right"/>
    </xf>
    <xf numFmtId="0" fontId="9" fillId="55" borderId="0" xfId="484" applyFill="1"/>
    <xf numFmtId="37" fontId="9" fillId="0" borderId="0" xfId="484" applyNumberFormat="1" applyAlignment="1">
      <alignment horizontal="center"/>
    </xf>
    <xf numFmtId="37" fontId="9" fillId="0" borderId="0" xfId="484" quotePrefix="1" applyNumberFormat="1" applyAlignment="1">
      <alignment horizontal="center"/>
    </xf>
    <xf numFmtId="0" fontId="9" fillId="0" borderId="11" xfId="484" applyBorder="1"/>
    <xf numFmtId="0" fontId="9" fillId="0" borderId="10" xfId="484" applyBorder="1"/>
    <xf numFmtId="0" fontId="35" fillId="55" borderId="0" xfId="484" applyFont="1" applyFill="1"/>
    <xf numFmtId="0" fontId="31" fillId="55" borderId="0" xfId="484" applyFont="1" applyFill="1" applyAlignment="1">
      <alignment vertical="center"/>
    </xf>
    <xf numFmtId="0" fontId="33" fillId="55" borderId="0" xfId="484" applyFont="1" applyFill="1" applyAlignment="1">
      <alignment horizontal="center" vertical="center"/>
    </xf>
    <xf numFmtId="0" fontId="31" fillId="55" borderId="0" xfId="484" applyFont="1" applyFill="1"/>
    <xf numFmtId="0" fontId="33" fillId="55" borderId="0" xfId="484" applyFont="1" applyFill="1" applyAlignment="1">
      <alignment horizontal="center"/>
    </xf>
    <xf numFmtId="167" fontId="9" fillId="0" borderId="0" xfId="484" applyNumberFormat="1" applyAlignment="1">
      <alignment horizontal="right"/>
    </xf>
    <xf numFmtId="0" fontId="9" fillId="55" borderId="0" xfId="484" applyFill="1" applyAlignment="1">
      <alignment horizontal="center" vertical="center"/>
    </xf>
    <xf numFmtId="0" fontId="9" fillId="55" borderId="0" xfId="484" applyFill="1" applyAlignment="1">
      <alignment horizontal="center"/>
    </xf>
    <xf numFmtId="0" fontId="85" fillId="0" borderId="0" xfId="484" applyFont="1"/>
    <xf numFmtId="0" fontId="86" fillId="55" borderId="0" xfId="499" applyFont="1" applyFill="1" applyAlignment="1">
      <alignment horizontal="center"/>
    </xf>
    <xf numFmtId="0" fontId="86" fillId="55" borderId="0" xfId="499" applyFont="1" applyFill="1" applyAlignment="1">
      <alignment horizontal="right"/>
    </xf>
    <xf numFmtId="0" fontId="87" fillId="55" borderId="0" xfId="398" applyFont="1" applyFill="1" applyAlignment="1" applyProtection="1"/>
    <xf numFmtId="0" fontId="11" fillId="55" borderId="0" xfId="398" applyFill="1" applyBorder="1" applyAlignment="1" applyProtection="1">
      <alignment horizontal="right"/>
    </xf>
    <xf numFmtId="3" fontId="9" fillId="0" borderId="0" xfId="484" applyNumberFormat="1"/>
    <xf numFmtId="0" fontId="9" fillId="55" borderId="0" xfId="484" applyFill="1" applyAlignment="1">
      <alignment horizontal="left" indent="1"/>
    </xf>
    <xf numFmtId="0" fontId="9" fillId="55" borderId="0" xfId="484" applyFill="1" applyAlignment="1">
      <alignment horizontal="right" indent="1"/>
    </xf>
    <xf numFmtId="3" fontId="9" fillId="55" borderId="0" xfId="484" applyNumberFormat="1" applyFill="1" applyAlignment="1">
      <alignment horizontal="right" indent="1"/>
    </xf>
    <xf numFmtId="3" fontId="9" fillId="55" borderId="0" xfId="484" applyNumberFormat="1" applyFill="1" applyAlignment="1">
      <alignment horizontal="left" indent="1"/>
    </xf>
    <xf numFmtId="4" fontId="9" fillId="0" borderId="0" xfId="484" applyNumberFormat="1"/>
    <xf numFmtId="2" fontId="9" fillId="55" borderId="0" xfId="484" applyNumberFormat="1" applyFill="1" applyAlignment="1">
      <alignment horizontal="right" indent="1"/>
    </xf>
    <xf numFmtId="2" fontId="9" fillId="55" borderId="0" xfId="484" applyNumberFormat="1" applyFill="1"/>
    <xf numFmtId="3" fontId="30" fillId="55" borderId="0" xfId="484" applyNumberFormat="1" applyFont="1" applyFill="1" applyAlignment="1">
      <alignment horizontal="right" indent="1"/>
    </xf>
    <xf numFmtId="0" fontId="30" fillId="0" borderId="0" xfId="484" applyFont="1"/>
    <xf numFmtId="0" fontId="30" fillId="55" borderId="0" xfId="484" applyFont="1" applyFill="1"/>
    <xf numFmtId="167" fontId="9" fillId="55" borderId="0" xfId="484" applyNumberFormat="1" applyFill="1" applyAlignment="1">
      <alignment horizontal="right" indent="1"/>
    </xf>
    <xf numFmtId="167" fontId="9" fillId="55" borderId="0" xfId="484" applyNumberFormat="1" applyFill="1" applyAlignment="1">
      <alignment horizontal="left" indent="1"/>
    </xf>
    <xf numFmtId="167" fontId="30" fillId="55" borderId="0" xfId="484" applyNumberFormat="1" applyFont="1" applyFill="1" applyAlignment="1">
      <alignment horizontal="left" indent="1"/>
    </xf>
    <xf numFmtId="2" fontId="30" fillId="55" borderId="0" xfId="484" applyNumberFormat="1" applyFont="1" applyFill="1" applyAlignment="1">
      <alignment horizontal="right" indent="1"/>
    </xf>
    <xf numFmtId="0" fontId="30" fillId="55" borderId="0" xfId="484" applyFont="1" applyFill="1" applyAlignment="1">
      <alignment horizontal="left" indent="1"/>
    </xf>
    <xf numFmtId="0" fontId="30" fillId="55" borderId="0" xfId="484" applyFont="1" applyFill="1" applyAlignment="1">
      <alignment horizontal="right" indent="1"/>
    </xf>
    <xf numFmtId="3" fontId="41" fillId="55" borderId="0" xfId="484" applyNumberFormat="1" applyFont="1" applyFill="1" applyAlignment="1">
      <alignment horizontal="right" indent="1"/>
    </xf>
    <xf numFmtId="3" fontId="41" fillId="55" borderId="0" xfId="484" applyNumberFormat="1" applyFont="1" applyFill="1" applyAlignment="1">
      <alignment horizontal="left" indent="1"/>
    </xf>
    <xf numFmtId="0" fontId="41" fillId="55" borderId="12" xfId="484" applyFont="1" applyFill="1" applyBorder="1" applyAlignment="1">
      <alignment horizontal="right" indent="1"/>
    </xf>
    <xf numFmtId="172" fontId="9" fillId="55" borderId="0" xfId="484" applyNumberFormat="1" applyFill="1"/>
    <xf numFmtId="3" fontId="9" fillId="55" borderId="0" xfId="484" applyNumberFormat="1" applyFill="1"/>
    <xf numFmtId="0" fontId="30" fillId="55" borderId="48" xfId="484" applyFont="1" applyFill="1" applyBorder="1" applyAlignment="1">
      <alignment horizontal="center" vertical="center" wrapText="1"/>
    </xf>
    <xf numFmtId="0" fontId="9" fillId="0" borderId="0" xfId="484" applyAlignment="1">
      <alignment vertical="center"/>
    </xf>
    <xf numFmtId="0" fontId="9" fillId="55" borderId="0" xfId="484" applyFill="1" applyAlignment="1">
      <alignment vertical="center"/>
    </xf>
    <xf numFmtId="0" fontId="88" fillId="0" borderId="0" xfId="484" applyFont="1"/>
    <xf numFmtId="0" fontId="88" fillId="55" borderId="0" xfId="484" applyFont="1" applyFill="1"/>
    <xf numFmtId="0" fontId="77" fillId="0" borderId="0" xfId="484" applyFont="1"/>
    <xf numFmtId="0" fontId="77" fillId="55" borderId="0" xfId="484" applyFont="1" applyFill="1"/>
    <xf numFmtId="0" fontId="77" fillId="55" borderId="0" xfId="484" applyFont="1" applyFill="1" applyAlignment="1">
      <alignment horizontal="left" indent="2"/>
    </xf>
    <xf numFmtId="3" fontId="88" fillId="0" borderId="0" xfId="484" applyNumberFormat="1" applyFont="1"/>
    <xf numFmtId="3" fontId="89" fillId="0" borderId="10" xfId="484" applyNumberFormat="1" applyFont="1" applyBorder="1" applyAlignment="1">
      <alignment horizontal="left"/>
    </xf>
    <xf numFmtId="3" fontId="89" fillId="0" borderId="13" xfId="484" applyNumberFormat="1" applyFont="1" applyBorder="1" applyAlignment="1">
      <alignment horizontal="right"/>
    </xf>
    <xf numFmtId="3" fontId="89" fillId="0" borderId="0" xfId="484" applyNumberFormat="1" applyFont="1" applyAlignment="1">
      <alignment horizontal="right"/>
    </xf>
    <xf numFmtId="0" fontId="88" fillId="0" borderId="10" xfId="484" applyFont="1" applyBorder="1" applyAlignment="1">
      <alignment horizontal="left"/>
    </xf>
    <xf numFmtId="0" fontId="90" fillId="55" borderId="11" xfId="484" applyFont="1" applyFill="1" applyBorder="1" applyAlignment="1">
      <alignment horizontal="left"/>
    </xf>
    <xf numFmtId="0" fontId="91" fillId="55" borderId="0" xfId="484" applyFont="1" applyFill="1" applyAlignment="1">
      <alignment horizontal="center"/>
    </xf>
    <xf numFmtId="0" fontId="90" fillId="0" borderId="10" xfId="484" applyFont="1" applyBorder="1" applyAlignment="1">
      <alignment vertical="center"/>
    </xf>
    <xf numFmtId="0" fontId="88" fillId="0" borderId="10" xfId="484" applyFont="1" applyBorder="1"/>
    <xf numFmtId="0" fontId="9" fillId="0" borderId="11" xfId="484" applyBorder="1" applyAlignment="1">
      <alignment horizontal="center"/>
    </xf>
    <xf numFmtId="0" fontId="78" fillId="55" borderId="0" xfId="484" applyFont="1" applyFill="1" applyAlignment="1">
      <alignment horizontal="center" vertical="center"/>
    </xf>
    <xf numFmtId="1" fontId="9" fillId="55" borderId="0" xfId="484" applyNumberFormat="1" applyFill="1"/>
    <xf numFmtId="0" fontId="30" fillId="0" borderId="0" xfId="484" applyFont="1" applyAlignment="1">
      <alignment horizontal="center"/>
    </xf>
    <xf numFmtId="167" fontId="88" fillId="0" borderId="0" xfId="484" applyNumberFormat="1" applyFont="1"/>
    <xf numFmtId="0" fontId="9" fillId="0" borderId="0" xfId="484" applyAlignment="1">
      <alignment horizontal="left" wrapText="1"/>
    </xf>
    <xf numFmtId="3" fontId="89" fillId="0" borderId="0" xfId="484" applyNumberFormat="1" applyFont="1" applyAlignment="1">
      <alignment horizontal="center"/>
    </xf>
    <xf numFmtId="3" fontId="89"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4" fillId="55" borderId="0" xfId="0" applyFont="1" applyFill="1"/>
    <xf numFmtId="1" fontId="9" fillId="55" borderId="0" xfId="484" applyNumberFormat="1" applyFill="1" applyAlignment="1">
      <alignment vertical="center"/>
    </xf>
    <xf numFmtId="1" fontId="9" fillId="0" borderId="0" xfId="484" applyNumberFormat="1"/>
    <xf numFmtId="1" fontId="30" fillId="55" borderId="0" xfId="484" applyNumberFormat="1" applyFont="1" applyFill="1"/>
    <xf numFmtId="0" fontId="0" fillId="0" borderId="0" xfId="0" applyAlignment="1">
      <alignment vertical="center"/>
    </xf>
    <xf numFmtId="3" fontId="93" fillId="0" borderId="0" xfId="0" applyNumberFormat="1" applyFont="1" applyAlignment="1">
      <alignment horizontal="right"/>
    </xf>
    <xf numFmtId="4" fontId="93" fillId="0" borderId="0" xfId="0" applyNumberFormat="1" applyFont="1" applyAlignment="1">
      <alignment horizontal="right"/>
    </xf>
    <xf numFmtId="172" fontId="9" fillId="55" borderId="0" xfId="484" applyNumberFormat="1" applyFill="1" applyAlignment="1">
      <alignment horizontal="right" indent="1"/>
    </xf>
    <xf numFmtId="17" fontId="94" fillId="55" borderId="0" xfId="0" applyNumberFormat="1" applyFont="1" applyFill="1"/>
    <xf numFmtId="0" fontId="94" fillId="55" borderId="0" xfId="0" applyFont="1" applyFill="1"/>
    <xf numFmtId="3" fontId="93" fillId="0" borderId="0" xfId="493" applyNumberFormat="1" applyFont="1" applyAlignment="1">
      <alignment horizontal="right"/>
    </xf>
    <xf numFmtId="177" fontId="30" fillId="55" borderId="49" xfId="484" applyNumberFormat="1" applyFont="1" applyFill="1" applyBorder="1" applyAlignment="1">
      <alignment horizontal="right" indent="1"/>
    </xf>
    <xf numFmtId="0" fontId="95" fillId="0" borderId="0" xfId="0" applyFont="1" applyAlignment="1">
      <alignment horizontal="center"/>
    </xf>
    <xf numFmtId="0" fontId="95" fillId="0" borderId="0" xfId="0" applyFont="1" applyAlignment="1">
      <alignment horizontal="center" wrapText="1"/>
    </xf>
    <xf numFmtId="167" fontId="93" fillId="0" borderId="0" xfId="0" applyNumberFormat="1" applyFont="1" applyAlignment="1">
      <alignment horizontal="right"/>
    </xf>
    <xf numFmtId="176" fontId="9" fillId="55" borderId="0" xfId="484" applyNumberFormat="1" applyFill="1"/>
    <xf numFmtId="169" fontId="9" fillId="55" borderId="0" xfId="484" applyNumberFormat="1" applyFill="1"/>
    <xf numFmtId="2" fontId="9" fillId="0" borderId="0" xfId="484" applyNumberFormat="1"/>
    <xf numFmtId="172" fontId="9" fillId="0" borderId="0" xfId="484" applyNumberFormat="1"/>
    <xf numFmtId="0" fontId="34" fillId="0" borderId="0" xfId="484" applyFont="1"/>
    <xf numFmtId="174" fontId="9" fillId="0" borderId="0" xfId="484" applyNumberFormat="1"/>
    <xf numFmtId="167" fontId="9" fillId="55" borderId="0" xfId="484" applyNumberFormat="1" applyFill="1"/>
    <xf numFmtId="0" fontId="38" fillId="55" borderId="0" xfId="484" applyFont="1" applyFill="1"/>
    <xf numFmtId="0" fontId="38" fillId="0" borderId="0" xfId="484" applyFont="1"/>
    <xf numFmtId="0" fontId="46" fillId="0" borderId="0" xfId="484" applyFont="1"/>
    <xf numFmtId="0" fontId="9" fillId="0" borderId="10" xfId="484" quotePrefix="1" applyBorder="1"/>
    <xf numFmtId="0" fontId="96" fillId="55" borderId="0" xfId="0" applyFont="1" applyFill="1"/>
    <xf numFmtId="0" fontId="30" fillId="55" borderId="50" xfId="484" applyFont="1" applyFill="1" applyBorder="1" applyAlignment="1">
      <alignment horizontal="center" vertical="center" wrapText="1"/>
    </xf>
    <xf numFmtId="0" fontId="30" fillId="55" borderId="51" xfId="484" applyFont="1" applyFill="1" applyBorder="1" applyAlignment="1">
      <alignment horizontal="center" vertical="center" wrapText="1"/>
    </xf>
    <xf numFmtId="0" fontId="9" fillId="55" borderId="12" xfId="484" applyFill="1" applyBorder="1" applyAlignment="1">
      <alignment horizontal="left" indent="1"/>
    </xf>
    <xf numFmtId="0" fontId="9" fillId="55" borderId="18" xfId="484" applyFill="1" applyBorder="1" applyAlignment="1">
      <alignment horizontal="left" indent="1"/>
    </xf>
    <xf numFmtId="0" fontId="9" fillId="55" borderId="19" xfId="484" applyFill="1" applyBorder="1" applyAlignment="1">
      <alignment horizontal="left" indent="1"/>
    </xf>
    <xf numFmtId="2" fontId="9" fillId="55" borderId="19" xfId="484" applyNumberFormat="1" applyFill="1" applyBorder="1"/>
    <xf numFmtId="2" fontId="9" fillId="55" borderId="20" xfId="484" applyNumberFormat="1" applyFill="1" applyBorder="1"/>
    <xf numFmtId="0" fontId="9" fillId="55" borderId="17" xfId="484" applyFill="1" applyBorder="1"/>
    <xf numFmtId="10" fontId="9" fillId="55" borderId="17" xfId="484" applyNumberFormat="1" applyFill="1" applyBorder="1" applyAlignment="1">
      <alignment horizontal="right" indent="1"/>
    </xf>
    <xf numFmtId="0" fontId="97" fillId="0" borderId="0" xfId="0" applyFont="1" applyAlignment="1">
      <alignment horizontal="right" vertical="center" wrapText="1"/>
    </xf>
    <xf numFmtId="0" fontId="95" fillId="0" borderId="0" xfId="484" applyFont="1" applyAlignment="1">
      <alignment horizontal="center"/>
    </xf>
    <xf numFmtId="0" fontId="95" fillId="0" borderId="0" xfId="484" applyFont="1" applyAlignment="1">
      <alignment horizontal="center" wrapText="1"/>
    </xf>
    <xf numFmtId="167" fontId="93" fillId="0" borderId="0" xfId="484" applyNumberFormat="1" applyFont="1" applyAlignment="1">
      <alignment horizontal="right"/>
    </xf>
    <xf numFmtId="3" fontId="93" fillId="0" borderId="0" xfId="484" applyNumberFormat="1" applyFont="1" applyAlignment="1">
      <alignment horizontal="right"/>
    </xf>
    <xf numFmtId="169" fontId="9" fillId="55" borderId="52" xfId="484" applyNumberFormat="1" applyFill="1" applyBorder="1"/>
    <xf numFmtId="0" fontId="9" fillId="0" borderId="0" xfId="484" applyAlignment="1">
      <alignment horizontal="right"/>
    </xf>
    <xf numFmtId="0" fontId="79" fillId="55" borderId="0" xfId="0" applyFont="1" applyFill="1" applyAlignment="1">
      <alignment horizontal="center"/>
    </xf>
    <xf numFmtId="173" fontId="9" fillId="55" borderId="0" xfId="484" applyNumberFormat="1" applyFill="1"/>
    <xf numFmtId="0" fontId="49" fillId="0" borderId="0" xfId="0" applyFont="1"/>
    <xf numFmtId="178" fontId="9" fillId="55" borderId="0" xfId="484" applyNumberFormat="1" applyFill="1"/>
    <xf numFmtId="174" fontId="9" fillId="55" borderId="0" xfId="484" applyNumberFormat="1" applyFill="1"/>
    <xf numFmtId="0" fontId="30" fillId="55" borderId="0" xfId="484" applyFont="1" applyFill="1" applyAlignment="1">
      <alignment horizontal="center" vertical="center" wrapText="1"/>
    </xf>
    <xf numFmtId="175" fontId="9" fillId="55" borderId="0" xfId="484" applyNumberFormat="1" applyFill="1"/>
    <xf numFmtId="3" fontId="9" fillId="55" borderId="0" xfId="484" applyNumberFormat="1" applyFill="1" applyAlignment="1">
      <alignment horizontal="center" vertical="center"/>
    </xf>
    <xf numFmtId="4" fontId="0" fillId="0" borderId="0" xfId="0" applyNumberFormat="1"/>
    <xf numFmtId="0" fontId="91" fillId="0" borderId="0" xfId="484" applyFont="1" applyAlignment="1">
      <alignment horizontal="center"/>
    </xf>
    <xf numFmtId="0" fontId="33" fillId="0" borderId="0" xfId="484" applyFont="1" applyAlignment="1">
      <alignment horizontal="center" vertical="center"/>
    </xf>
    <xf numFmtId="0" fontId="90" fillId="0" borderId="0" xfId="484" applyFont="1"/>
    <xf numFmtId="2" fontId="90" fillId="0" borderId="0" xfId="484" applyNumberFormat="1" applyFont="1"/>
    <xf numFmtId="0" fontId="77" fillId="55" borderId="0" xfId="484" applyFont="1" applyFill="1" applyAlignment="1">
      <alignment horizontal="left" indent="6"/>
    </xf>
    <xf numFmtId="0" fontId="77" fillId="0" borderId="0" xfId="484" applyFont="1" applyAlignment="1">
      <alignment horizontal="left" indent="6"/>
    </xf>
    <xf numFmtId="0" fontId="29" fillId="0" borderId="0" xfId="484" applyFont="1"/>
    <xf numFmtId="1" fontId="39" fillId="55" borderId="10" xfId="484" applyNumberFormat="1" applyFont="1" applyFill="1" applyBorder="1"/>
    <xf numFmtId="0" fontId="39" fillId="55" borderId="0" xfId="484" applyFont="1" applyFill="1"/>
    <xf numFmtId="3" fontId="39" fillId="55" borderId="0" xfId="484" applyNumberFormat="1" applyFont="1" applyFill="1"/>
    <xf numFmtId="1" fontId="39" fillId="55" borderId="11" xfId="484" applyNumberFormat="1" applyFont="1" applyFill="1" applyBorder="1"/>
    <xf numFmtId="17" fontId="38" fillId="55" borderId="10" xfId="484" quotePrefix="1" applyNumberFormat="1" applyFont="1" applyFill="1" applyBorder="1" applyAlignment="1">
      <alignment horizontal="center"/>
    </xf>
    <xf numFmtId="17" fontId="38" fillId="55" borderId="11" xfId="484" quotePrefix="1" applyNumberFormat="1" applyFont="1" applyFill="1" applyBorder="1" applyAlignment="1">
      <alignment horizontal="center"/>
    </xf>
    <xf numFmtId="49" fontId="30" fillId="0" borderId="0" xfId="484" applyNumberFormat="1" applyFont="1" applyAlignment="1">
      <alignment horizontal="center"/>
    </xf>
    <xf numFmtId="0" fontId="37" fillId="55" borderId="0" xfId="484" applyFont="1" applyFill="1"/>
    <xf numFmtId="49" fontId="30" fillId="0" borderId="0" xfId="484" applyNumberFormat="1" applyFont="1"/>
    <xf numFmtId="167" fontId="85" fillId="0" borderId="0" xfId="484" applyNumberFormat="1" applyFont="1"/>
    <xf numFmtId="0" fontId="29" fillId="0" borderId="0" xfId="484" applyFont="1" applyAlignment="1">
      <alignment horizontal="left"/>
    </xf>
    <xf numFmtId="1" fontId="38" fillId="55" borderId="0" xfId="484" applyNumberFormat="1" applyFont="1" applyFill="1"/>
    <xf numFmtId="0" fontId="33" fillId="0" borderId="0" xfId="484" applyFont="1" applyAlignment="1">
      <alignment horizontal="center"/>
    </xf>
    <xf numFmtId="1" fontId="9" fillId="55" borderId="0" xfId="484" applyNumberFormat="1" applyFill="1" applyAlignment="1">
      <alignment horizontal="right" indent="1"/>
    </xf>
    <xf numFmtId="169" fontId="93" fillId="0" borderId="0" xfId="0" applyNumberFormat="1" applyFont="1" applyAlignment="1">
      <alignment horizontal="right"/>
    </xf>
    <xf numFmtId="0" fontId="9" fillId="55" borderId="12" xfId="484" applyFill="1" applyBorder="1" applyAlignment="1">
      <alignment horizontal="right"/>
    </xf>
    <xf numFmtId="0" fontId="36" fillId="0" borderId="0" xfId="0" applyFont="1"/>
    <xf numFmtId="1" fontId="0" fillId="0" borderId="0" xfId="0" applyNumberFormat="1"/>
    <xf numFmtId="1" fontId="77" fillId="0" borderId="0" xfId="0" applyNumberFormat="1" applyFont="1"/>
    <xf numFmtId="1" fontId="34" fillId="0" borderId="0" xfId="0" applyNumberFormat="1" applyFont="1"/>
    <xf numFmtId="1" fontId="49" fillId="0" borderId="0" xfId="0" applyNumberFormat="1" applyFont="1"/>
    <xf numFmtId="1" fontId="36" fillId="0" borderId="0" xfId="0" applyNumberFormat="1" applyFont="1"/>
    <xf numFmtId="3" fontId="93" fillId="55" borderId="0" xfId="493" applyNumberFormat="1" applyFont="1" applyFill="1" applyAlignment="1">
      <alignment horizontal="right"/>
    </xf>
    <xf numFmtId="167" fontId="93" fillId="55" borderId="0" xfId="0" applyNumberFormat="1" applyFont="1" applyFill="1" applyAlignment="1">
      <alignment horizontal="right"/>
    </xf>
    <xf numFmtId="3" fontId="93" fillId="55" borderId="0" xfId="0" applyNumberFormat="1" applyFont="1" applyFill="1" applyAlignment="1">
      <alignment horizontal="right"/>
    </xf>
    <xf numFmtId="0" fontId="9" fillId="0" borderId="10" xfId="484" quotePrefix="1" applyBorder="1" applyAlignment="1">
      <alignment horizontal="center"/>
    </xf>
    <xf numFmtId="0" fontId="9" fillId="0" borderId="11" xfId="484" quotePrefix="1" applyBorder="1" applyAlignment="1">
      <alignment horizontal="center"/>
    </xf>
    <xf numFmtId="167" fontId="30" fillId="55" borderId="0" xfId="484" applyNumberFormat="1" applyFont="1" applyFill="1"/>
    <xf numFmtId="0" fontId="9" fillId="55" borderId="0" xfId="484" applyFill="1" applyAlignment="1">
      <alignment vertical="center" wrapText="1"/>
    </xf>
    <xf numFmtId="0" fontId="9" fillId="55" borderId="0" xfId="484" applyFill="1" applyAlignment="1">
      <alignment wrapText="1"/>
    </xf>
    <xf numFmtId="167" fontId="9" fillId="55" borderId="0" xfId="484" applyNumberFormat="1" applyFill="1" applyAlignment="1">
      <alignment vertical="center" wrapText="1"/>
    </xf>
    <xf numFmtId="167" fontId="9" fillId="55" borderId="10" xfId="484" applyNumberFormat="1" applyFill="1" applyBorder="1" applyAlignment="1">
      <alignment vertical="center" wrapText="1"/>
    </xf>
    <xf numFmtId="4" fontId="52" fillId="55" borderId="0" xfId="484" applyNumberFormat="1" applyFont="1" applyFill="1"/>
    <xf numFmtId="167" fontId="30" fillId="55" borderId="54" xfId="484" applyNumberFormat="1" applyFont="1" applyFill="1" applyBorder="1" applyAlignment="1">
      <alignment vertical="center" wrapText="1"/>
    </xf>
    <xf numFmtId="0" fontId="9" fillId="0" borderId="0" xfId="484" applyAlignment="1">
      <alignment vertical="center" wrapText="1"/>
    </xf>
    <xf numFmtId="0" fontId="9" fillId="55" borderId="55" xfId="484" applyFill="1" applyBorder="1"/>
    <xf numFmtId="0" fontId="9" fillId="0" borderId="0" xfId="484" applyAlignment="1">
      <alignment horizontal="left" indent="1"/>
    </xf>
    <xf numFmtId="167" fontId="9" fillId="58" borderId="0" xfId="484" applyNumberFormat="1" applyFill="1"/>
    <xf numFmtId="0" fontId="9" fillId="58" borderId="0" xfId="484" applyFill="1" applyAlignment="1">
      <alignment vertical="center" wrapText="1"/>
    </xf>
    <xf numFmtId="0" fontId="9" fillId="58" borderId="0" xfId="484" applyFill="1"/>
    <xf numFmtId="0" fontId="34" fillId="0" borderId="0" xfId="484" applyFont="1" applyAlignment="1">
      <alignment vertical="center"/>
    </xf>
    <xf numFmtId="167" fontId="30" fillId="55" borderId="56" xfId="484" applyNumberFormat="1" applyFont="1" applyFill="1" applyBorder="1" applyAlignment="1">
      <alignment vertical="center" wrapText="1"/>
    </xf>
    <xf numFmtId="0" fontId="9" fillId="0" borderId="0" xfId="484" quotePrefix="1"/>
    <xf numFmtId="17" fontId="9" fillId="0" borderId="0" xfId="484" quotePrefix="1" applyNumberFormat="1"/>
    <xf numFmtId="177" fontId="9" fillId="55" borderId="57" xfId="484" applyNumberFormat="1" applyFill="1" applyBorder="1" applyAlignment="1">
      <alignment horizontal="center"/>
    </xf>
    <xf numFmtId="177" fontId="9" fillId="55" borderId="58" xfId="484" applyNumberFormat="1" applyFill="1" applyBorder="1" applyAlignment="1">
      <alignment horizontal="center"/>
    </xf>
    <xf numFmtId="0" fontId="85" fillId="55" borderId="0" xfId="484" applyFont="1" applyFill="1"/>
    <xf numFmtId="0" fontId="99" fillId="0" borderId="0" xfId="0" applyFont="1" applyAlignment="1">
      <alignment horizontal="left"/>
    </xf>
    <xf numFmtId="3" fontId="0" fillId="0" borderId="0" xfId="0" applyNumberFormat="1" applyAlignment="1">
      <alignment horizontal="center" vertical="center"/>
    </xf>
    <xf numFmtId="3" fontId="12" fillId="55" borderId="0" xfId="0" applyNumberFormat="1" applyFont="1" applyFill="1" applyAlignment="1">
      <alignment horizontal="center" vertical="center" wrapText="1"/>
    </xf>
    <xf numFmtId="0" fontId="38" fillId="55" borderId="62" xfId="0" applyFont="1" applyFill="1" applyBorder="1" applyAlignment="1">
      <alignment horizontal="center" vertical="center" wrapText="1"/>
    </xf>
    <xf numFmtId="0" fontId="38" fillId="55" borderId="63" xfId="0" applyFont="1" applyFill="1" applyBorder="1" applyAlignment="1">
      <alignment horizontal="left" vertical="center" wrapText="1" indent="2"/>
    </xf>
    <xf numFmtId="0" fontId="38" fillId="55" borderId="64" xfId="0" applyFont="1" applyFill="1" applyBorder="1" applyAlignment="1">
      <alignment horizontal="left" vertical="center" wrapText="1" indent="2"/>
    </xf>
    <xf numFmtId="0" fontId="38" fillId="55" borderId="66" xfId="0" applyFont="1" applyFill="1" applyBorder="1" applyAlignment="1">
      <alignment horizontal="left" vertical="center" wrapText="1" indent="2"/>
    </xf>
    <xf numFmtId="0" fontId="37" fillId="55" borderId="69" xfId="0" applyFont="1" applyFill="1" applyBorder="1" applyAlignment="1">
      <alignment horizontal="left" vertical="center" wrapText="1" indent="1"/>
    </xf>
    <xf numFmtId="0" fontId="37" fillId="55" borderId="64" xfId="0" applyFont="1" applyFill="1" applyBorder="1" applyAlignment="1">
      <alignment horizontal="left" vertical="center" wrapText="1" indent="1"/>
    </xf>
    <xf numFmtId="4" fontId="50" fillId="0" borderId="21" xfId="0" applyNumberFormat="1" applyFont="1" applyBorder="1"/>
    <xf numFmtId="4" fontId="50" fillId="0" borderId="22" xfId="0" applyNumberFormat="1" applyFont="1" applyBorder="1"/>
    <xf numFmtId="4" fontId="50" fillId="0" borderId="23" xfId="0" applyNumberFormat="1" applyFont="1" applyBorder="1"/>
    <xf numFmtId="0" fontId="37" fillId="55" borderId="71" xfId="0" applyFont="1" applyFill="1" applyBorder="1" applyAlignment="1">
      <alignment vertical="center" wrapText="1"/>
    </xf>
    <xf numFmtId="167" fontId="38" fillId="55" borderId="60" xfId="0" applyNumberFormat="1" applyFont="1" applyFill="1" applyBorder="1" applyAlignment="1">
      <alignment horizontal="center" vertical="center" wrapText="1"/>
    </xf>
    <xf numFmtId="0" fontId="38" fillId="55" borderId="72" xfId="0" applyFont="1" applyFill="1" applyBorder="1" applyAlignment="1">
      <alignment horizontal="right" vertical="center" wrapText="1"/>
    </xf>
    <xf numFmtId="167" fontId="9" fillId="55" borderId="28" xfId="484" applyNumberFormat="1" applyFill="1" applyBorder="1" applyAlignment="1">
      <alignment vertical="center" wrapText="1"/>
    </xf>
    <xf numFmtId="3" fontId="38" fillId="55" borderId="60" xfId="0" applyNumberFormat="1" applyFont="1" applyFill="1" applyBorder="1" applyAlignment="1">
      <alignment horizontal="right" vertical="center" wrapText="1"/>
    </xf>
    <xf numFmtId="0" fontId="101" fillId="55" borderId="0" xfId="484" applyFont="1" applyFill="1" applyAlignment="1">
      <alignment horizontal="center" vertical="center" wrapText="1"/>
    </xf>
    <xf numFmtId="3" fontId="12"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38" fillId="55" borderId="60" xfId="0" applyNumberFormat="1" applyFont="1" applyFill="1" applyBorder="1"/>
    <xf numFmtId="3" fontId="38" fillId="55" borderId="65" xfId="0" applyNumberFormat="1" applyFont="1" applyFill="1" applyBorder="1"/>
    <xf numFmtId="167" fontId="9" fillId="55" borderId="15" xfId="484" applyNumberFormat="1" applyFill="1" applyBorder="1" applyAlignment="1">
      <alignment vertical="center" wrapText="1"/>
    </xf>
    <xf numFmtId="4" fontId="9" fillId="55" borderId="0" xfId="484" applyNumberFormat="1" applyFill="1"/>
    <xf numFmtId="167" fontId="38" fillId="0" borderId="53" xfId="0" applyNumberFormat="1" applyFont="1" applyBorder="1" applyAlignment="1">
      <alignment horizontal="center" vertical="center" wrapText="1"/>
    </xf>
    <xf numFmtId="0" fontId="38" fillId="0" borderId="62" xfId="0" applyFont="1" applyBorder="1" applyAlignment="1">
      <alignment horizontal="center" vertical="center" wrapText="1"/>
    </xf>
    <xf numFmtId="3" fontId="30" fillId="55" borderId="17" xfId="484" applyNumberFormat="1" applyFont="1" applyFill="1" applyBorder="1" applyAlignment="1">
      <alignment horizontal="center" vertical="center"/>
    </xf>
    <xf numFmtId="0" fontId="9" fillId="55" borderId="12" xfId="484" applyFill="1" applyBorder="1" applyAlignment="1">
      <alignment horizontal="center"/>
    </xf>
    <xf numFmtId="3" fontId="12" fillId="55" borderId="17" xfId="0" applyNumberFormat="1" applyFont="1" applyFill="1" applyBorder="1" applyAlignment="1">
      <alignment horizontal="center" vertical="center" wrapText="1"/>
    </xf>
    <xf numFmtId="3" fontId="28" fillId="55" borderId="17" xfId="0" applyNumberFormat="1" applyFont="1" applyFill="1" applyBorder="1" applyAlignment="1">
      <alignment horizontal="center" vertical="center" wrapText="1"/>
    </xf>
    <xf numFmtId="177" fontId="30" fillId="55" borderId="117" xfId="484" applyNumberFormat="1" applyFont="1" applyFill="1" applyBorder="1" applyAlignment="1">
      <alignment horizontal="right" indent="1"/>
    </xf>
    <xf numFmtId="3" fontId="9" fillId="55" borderId="17" xfId="484" applyNumberFormat="1" applyFill="1" applyBorder="1" applyAlignment="1">
      <alignment horizontal="center" vertical="center"/>
    </xf>
    <xf numFmtId="167" fontId="30" fillId="55" borderId="17" xfId="484" applyNumberFormat="1" applyFont="1" applyFill="1" applyBorder="1" applyAlignment="1">
      <alignment horizontal="center"/>
    </xf>
    <xf numFmtId="167" fontId="9" fillId="55" borderId="17" xfId="484" applyNumberFormat="1" applyFill="1" applyBorder="1" applyAlignment="1">
      <alignment horizontal="center"/>
    </xf>
    <xf numFmtId="0" fontId="9" fillId="55" borderId="12" xfId="484" applyFill="1" applyBorder="1"/>
    <xf numFmtId="10" fontId="9" fillId="55" borderId="17" xfId="484" applyNumberFormat="1" applyFill="1" applyBorder="1"/>
    <xf numFmtId="0" fontId="9" fillId="55" borderId="18" xfId="484" applyFill="1" applyBorder="1"/>
    <xf numFmtId="0" fontId="9" fillId="55" borderId="19" xfId="484" applyFill="1" applyBorder="1"/>
    <xf numFmtId="0" fontId="9" fillId="55" borderId="20" xfId="484" applyFill="1" applyBorder="1"/>
    <xf numFmtId="37" fontId="9" fillId="58" borderId="10" xfId="484" quotePrefix="1" applyNumberFormat="1" applyFill="1" applyBorder="1" applyAlignment="1">
      <alignment horizontal="center"/>
    </xf>
    <xf numFmtId="37" fontId="9" fillId="58" borderId="11" xfId="484" quotePrefix="1" applyNumberFormat="1" applyFill="1" applyBorder="1" applyAlignment="1">
      <alignment horizontal="center"/>
    </xf>
    <xf numFmtId="0" fontId="9" fillId="58" borderId="10" xfId="484" applyFill="1" applyBorder="1"/>
    <xf numFmtId="3" fontId="9" fillId="58" borderId="10" xfId="484" applyNumberFormat="1" applyFill="1" applyBorder="1"/>
    <xf numFmtId="0" fontId="9" fillId="58" borderId="11" xfId="484" applyFill="1" applyBorder="1"/>
    <xf numFmtId="3" fontId="9" fillId="58" borderId="11" xfId="484" applyNumberFormat="1" applyFill="1" applyBorder="1"/>
    <xf numFmtId="17" fontId="9" fillId="58" borderId="10" xfId="484" quotePrefix="1" applyNumberFormat="1" applyFill="1" applyBorder="1" applyAlignment="1">
      <alignment horizontal="center"/>
    </xf>
    <xf numFmtId="3" fontId="9" fillId="58" borderId="13" xfId="484" applyNumberFormat="1" applyFill="1" applyBorder="1"/>
    <xf numFmtId="0" fontId="9" fillId="58" borderId="15" xfId="484" applyFill="1" applyBorder="1"/>
    <xf numFmtId="0" fontId="9" fillId="58" borderId="14" xfId="484" applyFill="1" applyBorder="1"/>
    <xf numFmtId="3" fontId="89" fillId="0" borderId="11" xfId="484" applyNumberFormat="1" applyFont="1" applyBorder="1" applyAlignment="1">
      <alignment horizontal="left"/>
    </xf>
    <xf numFmtId="179" fontId="53" fillId="0" borderId="118" xfId="0" applyNumberFormat="1" applyFont="1" applyBorder="1" applyAlignment="1" applyProtection="1">
      <alignment horizontal="right" vertical="top" wrapText="1" readingOrder="1"/>
      <protection locked="0"/>
    </xf>
    <xf numFmtId="3" fontId="38" fillId="0" borderId="16" xfId="484" applyNumberFormat="1" applyFont="1" applyBorder="1" applyAlignment="1">
      <alignment horizontal="right"/>
    </xf>
    <xf numFmtId="3" fontId="9" fillId="0" borderId="10" xfId="484" applyNumberFormat="1" applyBorder="1"/>
    <xf numFmtId="3" fontId="9" fillId="0" borderId="11" xfId="484" applyNumberFormat="1" applyBorder="1"/>
    <xf numFmtId="3" fontId="9" fillId="0" borderId="13" xfId="484" applyNumberFormat="1" applyBorder="1"/>
    <xf numFmtId="3" fontId="9" fillId="0" borderId="16" xfId="484" applyNumberFormat="1" applyBorder="1"/>
    <xf numFmtId="4" fontId="12" fillId="0" borderId="10" xfId="0" applyNumberFormat="1" applyFont="1" applyBorder="1" applyAlignment="1">
      <alignment horizontal="right" vertical="center" wrapText="1"/>
    </xf>
    <xf numFmtId="4" fontId="12" fillId="0" borderId="11" xfId="0" applyNumberFormat="1" applyFont="1" applyBorder="1" applyAlignment="1">
      <alignment horizontal="right" vertical="center" wrapText="1"/>
    </xf>
    <xf numFmtId="17" fontId="9" fillId="0" borderId="10" xfId="484" quotePrefix="1" applyNumberFormat="1" applyBorder="1"/>
    <xf numFmtId="0" fontId="9" fillId="0" borderId="11" xfId="484" quotePrefix="1" applyBorder="1"/>
    <xf numFmtId="0" fontId="38" fillId="55" borderId="15" xfId="484" applyFont="1" applyFill="1" applyBorder="1"/>
    <xf numFmtId="0" fontId="38" fillId="55" borderId="14" xfId="484" applyFont="1" applyFill="1" applyBorder="1"/>
    <xf numFmtId="0" fontId="38" fillId="55" borderId="10" xfId="484" applyFont="1" applyFill="1" applyBorder="1"/>
    <xf numFmtId="1" fontId="39" fillId="55" borderId="0" xfId="484" applyNumberFormat="1" applyFont="1" applyFill="1"/>
    <xf numFmtId="1" fontId="39" fillId="55" borderId="13" xfId="484" applyNumberFormat="1" applyFont="1" applyFill="1" applyBorder="1"/>
    <xf numFmtId="0" fontId="38" fillId="55" borderId="11" xfId="484" applyFont="1" applyFill="1" applyBorder="1"/>
    <xf numFmtId="17" fontId="9" fillId="0" borderId="11" xfId="484" quotePrefix="1" applyNumberFormat="1" applyBorder="1"/>
    <xf numFmtId="2" fontId="9" fillId="0" borderId="10" xfId="484" applyNumberFormat="1" applyBorder="1"/>
    <xf numFmtId="2" fontId="9" fillId="0" borderId="11" xfId="484" applyNumberFormat="1" applyBorder="1"/>
    <xf numFmtId="0" fontId="105" fillId="0" borderId="0" xfId="0" applyFont="1" applyAlignment="1">
      <alignment horizontal="justify" vertical="center"/>
    </xf>
    <xf numFmtId="0" fontId="0" fillId="60" borderId="0" xfId="0" applyFill="1"/>
    <xf numFmtId="0" fontId="8" fillId="55" borderId="0" xfId="484" applyFont="1" applyFill="1"/>
    <xf numFmtId="167" fontId="77" fillId="55" borderId="13" xfId="0" applyNumberFormat="1" applyFont="1" applyFill="1" applyBorder="1" applyAlignment="1">
      <alignment horizontal="center"/>
    </xf>
    <xf numFmtId="0" fontId="78" fillId="55" borderId="121" xfId="0" applyFont="1" applyFill="1" applyBorder="1" applyAlignment="1">
      <alignment horizontal="left"/>
    </xf>
    <xf numFmtId="0" fontId="77" fillId="55" borderId="121" xfId="0" applyFont="1" applyFill="1" applyBorder="1" applyAlignment="1">
      <alignment horizontal="left"/>
    </xf>
    <xf numFmtId="3" fontId="78" fillId="55" borderId="125" xfId="0" applyNumberFormat="1" applyFont="1" applyFill="1" applyBorder="1" applyAlignment="1">
      <alignment horizontal="center"/>
    </xf>
    <xf numFmtId="3" fontId="78" fillId="55" borderId="123" xfId="0" applyNumberFormat="1" applyFont="1" applyFill="1" applyBorder="1" applyAlignment="1">
      <alignment horizontal="center"/>
    </xf>
    <xf numFmtId="167" fontId="77" fillId="55" borderId="126" xfId="0" applyNumberFormat="1" applyFont="1" applyFill="1" applyBorder="1" applyAlignment="1">
      <alignment horizontal="center"/>
    </xf>
    <xf numFmtId="3" fontId="78" fillId="55" borderId="128" xfId="0" applyNumberFormat="1" applyFont="1" applyFill="1" applyBorder="1" applyAlignment="1">
      <alignment horizontal="center"/>
    </xf>
    <xf numFmtId="3" fontId="78" fillId="0" borderId="129" xfId="0" applyNumberFormat="1" applyFont="1" applyBorder="1" applyAlignment="1">
      <alignment horizontal="center"/>
    </xf>
    <xf numFmtId="3" fontId="77" fillId="0" borderId="129" xfId="0" applyNumberFormat="1" applyFont="1" applyBorder="1" applyAlignment="1">
      <alignment horizontal="center"/>
    </xf>
    <xf numFmtId="3" fontId="77" fillId="55" borderId="128" xfId="0" applyNumberFormat="1" applyFont="1" applyFill="1" applyBorder="1" applyAlignment="1">
      <alignment horizontal="center"/>
    </xf>
    <xf numFmtId="3" fontId="77" fillId="0" borderId="124" xfId="0" applyNumberFormat="1" applyFont="1" applyBorder="1" applyAlignment="1">
      <alignment horizontal="center"/>
    </xf>
    <xf numFmtId="3" fontId="77" fillId="55" borderId="129" xfId="0" applyNumberFormat="1" applyFont="1" applyFill="1" applyBorder="1" applyAlignment="1">
      <alignment horizontal="center"/>
    </xf>
    <xf numFmtId="3" fontId="78" fillId="0" borderId="131" xfId="0" applyNumberFormat="1" applyFont="1" applyBorder="1" applyAlignment="1">
      <alignment horizontal="left"/>
    </xf>
    <xf numFmtId="3" fontId="78" fillId="0" borderId="122" xfId="0" applyNumberFormat="1" applyFont="1" applyBorder="1" applyAlignment="1">
      <alignment horizontal="left"/>
    </xf>
    <xf numFmtId="3" fontId="77" fillId="0" borderId="122" xfId="0" applyNumberFormat="1" applyFont="1" applyBorder="1" applyAlignment="1">
      <alignment horizontal="center"/>
    </xf>
    <xf numFmtId="0" fontId="77" fillId="0" borderId="121" xfId="0" applyFont="1" applyBorder="1" applyAlignment="1">
      <alignment horizontal="left"/>
    </xf>
    <xf numFmtId="3" fontId="78" fillId="0" borderId="132" xfId="0" applyNumberFormat="1" applyFont="1" applyBorder="1" applyAlignment="1">
      <alignment horizontal="center"/>
    </xf>
    <xf numFmtId="3" fontId="78" fillId="0" borderId="133" xfId="0" applyNumberFormat="1" applyFont="1" applyBorder="1" applyAlignment="1">
      <alignment horizontal="center"/>
    </xf>
    <xf numFmtId="3" fontId="78" fillId="0" borderId="134" xfId="0" applyNumberFormat="1" applyFont="1" applyBorder="1" applyAlignment="1">
      <alignment horizontal="center"/>
    </xf>
    <xf numFmtId="167" fontId="78" fillId="0" borderId="135" xfId="0" applyNumberFormat="1" applyFont="1" applyBorder="1" applyAlignment="1">
      <alignment horizontal="center"/>
    </xf>
    <xf numFmtId="3" fontId="78" fillId="0" borderId="124" xfId="0" applyNumberFormat="1" applyFont="1" applyBorder="1" applyAlignment="1">
      <alignment horizontal="center"/>
    </xf>
    <xf numFmtId="3" fontId="78" fillId="0" borderId="120" xfId="0" applyNumberFormat="1" applyFont="1" applyBorder="1" applyAlignment="1">
      <alignment horizontal="center"/>
    </xf>
    <xf numFmtId="167" fontId="77" fillId="0" borderId="127" xfId="0" applyNumberFormat="1" applyFont="1" applyBorder="1" applyAlignment="1">
      <alignment horizontal="center"/>
    </xf>
    <xf numFmtId="0" fontId="8" fillId="55" borderId="0" xfId="499" applyFont="1" applyFill="1"/>
    <xf numFmtId="0" fontId="8" fillId="55" borderId="12" xfId="0" applyFont="1" applyFill="1" applyBorder="1" applyAlignment="1">
      <alignment horizontal="right"/>
    </xf>
    <xf numFmtId="0" fontId="8" fillId="55" borderId="12" xfId="484" applyFont="1" applyFill="1" applyBorder="1" applyAlignment="1">
      <alignment horizontal="right"/>
    </xf>
    <xf numFmtId="0" fontId="8" fillId="0" borderId="0" xfId="484" quotePrefix="1" applyFont="1"/>
    <xf numFmtId="9" fontId="9" fillId="55" borderId="0" xfId="484" applyNumberFormat="1" applyFill="1"/>
    <xf numFmtId="0" fontId="85" fillId="56" borderId="10" xfId="484" applyFont="1" applyFill="1" applyBorder="1"/>
    <xf numFmtId="3" fontId="85" fillId="56" borderId="13" xfId="484" applyNumberFormat="1" applyFont="1" applyFill="1" applyBorder="1" applyAlignment="1">
      <alignment horizontal="right" vertical="center" wrapText="1"/>
    </xf>
    <xf numFmtId="0" fontId="85" fillId="56" borderId="11" xfId="484" applyFont="1" applyFill="1" applyBorder="1"/>
    <xf numFmtId="3" fontId="85" fillId="56" borderId="16" xfId="484" applyNumberFormat="1" applyFont="1" applyFill="1" applyBorder="1" applyAlignment="1">
      <alignment horizontal="right" vertical="center" wrapText="1"/>
    </xf>
    <xf numFmtId="0" fontId="8" fillId="0" borderId="10" xfId="484" quotePrefix="1" applyFont="1" applyBorder="1"/>
    <xf numFmtId="0" fontId="8" fillId="0" borderId="11" xfId="484" quotePrefix="1" applyFont="1" applyBorder="1"/>
    <xf numFmtId="17" fontId="8" fillId="0" borderId="10" xfId="484" quotePrefix="1" applyNumberFormat="1" applyFont="1" applyBorder="1"/>
    <xf numFmtId="17" fontId="8" fillId="0" borderId="11" xfId="484" quotePrefix="1" applyNumberFormat="1" applyFont="1" applyBorder="1"/>
    <xf numFmtId="0" fontId="77" fillId="55" borderId="0" xfId="0" applyFont="1" applyFill="1"/>
    <xf numFmtId="1" fontId="0" fillId="55" borderId="0" xfId="0" applyNumberFormat="1" applyFill="1"/>
    <xf numFmtId="9" fontId="93" fillId="55" borderId="0" xfId="629" applyFont="1" applyFill="1" applyAlignment="1">
      <alignment horizontal="right"/>
    </xf>
    <xf numFmtId="37" fontId="8" fillId="58" borderId="10" xfId="484" quotePrefix="1" applyNumberFormat="1" applyFont="1" applyFill="1" applyBorder="1" applyAlignment="1">
      <alignment horizontal="center"/>
    </xf>
    <xf numFmtId="17" fontId="9" fillId="0" borderId="10" xfId="484" applyNumberFormat="1" applyBorder="1" applyAlignment="1">
      <alignment horizontal="center"/>
    </xf>
    <xf numFmtId="3" fontId="38" fillId="0" borderId="60" xfId="0" applyNumberFormat="1" applyFont="1" applyBorder="1" applyAlignment="1">
      <alignment vertical="center" wrapText="1"/>
    </xf>
    <xf numFmtId="167" fontId="38" fillId="0" borderId="75" xfId="0" applyNumberFormat="1" applyFont="1" applyBorder="1" applyAlignment="1">
      <alignment horizontal="center" vertical="center" wrapText="1"/>
    </xf>
    <xf numFmtId="0" fontId="0" fillId="0" borderId="0" xfId="0" quotePrefix="1"/>
    <xf numFmtId="0" fontId="9" fillId="55" borderId="0" xfId="484" quotePrefix="1" applyFill="1"/>
    <xf numFmtId="3" fontId="0" fillId="55" borderId="0" xfId="0" quotePrefix="1" applyNumberFormat="1" applyFill="1"/>
    <xf numFmtId="0" fontId="88" fillId="55" borderId="0" xfId="484" quotePrefix="1" applyFont="1" applyFill="1"/>
    <xf numFmtId="0" fontId="8" fillId="55" borderId="0" xfId="654" applyFill="1"/>
    <xf numFmtId="0" fontId="8" fillId="0" borderId="0" xfId="654" applyAlignment="1">
      <alignment horizontal="justify"/>
    </xf>
    <xf numFmtId="0" fontId="8" fillId="0" borderId="0" xfId="654"/>
    <xf numFmtId="0" fontId="8" fillId="0" borderId="10" xfId="654" applyBorder="1" applyAlignment="1">
      <alignment horizontal="center"/>
    </xf>
    <xf numFmtId="3" fontId="77" fillId="0" borderId="10" xfId="654" applyNumberFormat="1" applyFont="1" applyBorder="1"/>
    <xf numFmtId="3" fontId="77" fillId="56" borderId="10" xfId="654" applyNumberFormat="1" applyFont="1" applyFill="1" applyBorder="1"/>
    <xf numFmtId="1" fontId="8" fillId="0" borderId="0" xfId="654" applyNumberFormat="1" applyAlignment="1">
      <alignment horizontal="center"/>
    </xf>
    <xf numFmtId="0" fontId="77" fillId="0" borderId="0" xfId="654" applyFont="1"/>
    <xf numFmtId="1" fontId="8" fillId="0" borderId="0" xfId="654" applyNumberFormat="1"/>
    <xf numFmtId="1" fontId="8" fillId="0" borderId="0" xfId="654" applyNumberFormat="1" applyAlignment="1">
      <alignment horizontal="center" vertical="center"/>
    </xf>
    <xf numFmtId="3" fontId="78" fillId="0" borderId="10" xfId="654" applyNumberFormat="1" applyFont="1" applyBorder="1"/>
    <xf numFmtId="3" fontId="8" fillId="0" borderId="0" xfId="654" applyNumberFormat="1"/>
    <xf numFmtId="0" fontId="8" fillId="0" borderId="0" xfId="654" applyAlignment="1">
      <alignment horizontal="center"/>
    </xf>
    <xf numFmtId="3" fontId="8" fillId="0" borderId="0" xfId="654" applyNumberFormat="1" applyAlignment="1">
      <alignment horizontal="center"/>
    </xf>
    <xf numFmtId="0" fontId="10" fillId="56" borderId="0" xfId="654" applyFont="1" applyFill="1"/>
    <xf numFmtId="0" fontId="32" fillId="56" borderId="0" xfId="654" applyFont="1" applyFill="1"/>
    <xf numFmtId="0" fontId="8" fillId="56" borderId="0" xfId="654" applyFill="1"/>
    <xf numFmtId="3" fontId="10" fillId="56" borderId="0" xfId="654" applyNumberFormat="1" applyFont="1" applyFill="1"/>
    <xf numFmtId="0" fontId="8" fillId="55" borderId="0" xfId="654" applyFill="1" applyAlignment="1">
      <alignment horizontal="center"/>
    </xf>
    <xf numFmtId="0" fontId="0" fillId="0" borderId="24" xfId="0" applyBorder="1"/>
    <xf numFmtId="167" fontId="30" fillId="55" borderId="17" xfId="484" applyNumberFormat="1" applyFont="1" applyFill="1" applyBorder="1"/>
    <xf numFmtId="0" fontId="9" fillId="55" borderId="19" xfId="484" applyFill="1" applyBorder="1" applyAlignment="1">
      <alignment vertical="center" wrapText="1"/>
    </xf>
    <xf numFmtId="167" fontId="9" fillId="55" borderId="19" xfId="484" applyNumberFormat="1" applyFill="1" applyBorder="1"/>
    <xf numFmtId="167" fontId="9" fillId="55" borderId="20" xfId="484" applyNumberFormat="1" applyFill="1" applyBorder="1"/>
    <xf numFmtId="167" fontId="30" fillId="55" borderId="139" xfId="484" applyNumberFormat="1" applyFont="1" applyFill="1" applyBorder="1" applyAlignment="1">
      <alignment vertical="center" wrapText="1"/>
    </xf>
    <xf numFmtId="1" fontId="38" fillId="55" borderId="10" xfId="484" applyNumberFormat="1" applyFont="1" applyFill="1" applyBorder="1"/>
    <xf numFmtId="3" fontId="39" fillId="55" borderId="10" xfId="484" applyNumberFormat="1" applyFont="1" applyFill="1" applyBorder="1"/>
    <xf numFmtId="3" fontId="39" fillId="55" borderId="11" xfId="484" applyNumberFormat="1" applyFont="1" applyFill="1" applyBorder="1"/>
    <xf numFmtId="3" fontId="38" fillId="55" borderId="10" xfId="484" applyNumberFormat="1" applyFont="1" applyFill="1" applyBorder="1"/>
    <xf numFmtId="177" fontId="30" fillId="55" borderId="19" xfId="484" applyNumberFormat="1" applyFont="1" applyFill="1" applyBorder="1" applyAlignment="1">
      <alignment horizontal="right" indent="1"/>
    </xf>
    <xf numFmtId="167" fontId="30" fillId="55" borderId="150" xfId="484" applyNumberFormat="1" applyFont="1" applyFill="1" applyBorder="1"/>
    <xf numFmtId="167" fontId="30" fillId="55" borderId="152" xfId="484" applyNumberFormat="1" applyFont="1" applyFill="1" applyBorder="1" applyAlignment="1">
      <alignment vertical="center" wrapText="1"/>
    </xf>
    <xf numFmtId="167" fontId="30" fillId="55" borderId="153" xfId="484" applyNumberFormat="1" applyFont="1" applyFill="1" applyBorder="1" applyAlignment="1">
      <alignment vertical="center" wrapText="1"/>
    </xf>
    <xf numFmtId="3" fontId="30" fillId="0" borderId="152" xfId="484" applyNumberFormat="1" applyFont="1" applyBorder="1" applyAlignment="1">
      <alignment horizontal="right" vertical="center"/>
    </xf>
    <xf numFmtId="167" fontId="78" fillId="55" borderId="130" xfId="0" applyNumberFormat="1" applyFont="1" applyFill="1" applyBorder="1" applyAlignment="1">
      <alignment horizontal="center"/>
    </xf>
    <xf numFmtId="0" fontId="37" fillId="0" borderId="69" xfId="0" applyFont="1" applyBorder="1" applyAlignment="1">
      <alignment horizontal="center" vertical="center" wrapText="1"/>
    </xf>
    <xf numFmtId="167" fontId="77" fillId="55" borderId="17" xfId="0" applyNumberFormat="1" applyFont="1" applyFill="1" applyBorder="1" applyAlignment="1">
      <alignment horizontal="center"/>
    </xf>
    <xf numFmtId="0" fontId="30" fillId="55" borderId="12" xfId="631" applyFont="1" applyFill="1" applyBorder="1" applyAlignment="1">
      <alignment horizontal="center" vertical="center"/>
    </xf>
    <xf numFmtId="167" fontId="78" fillId="0" borderId="155" xfId="0" applyNumberFormat="1" applyFont="1" applyBorder="1" applyAlignment="1">
      <alignment horizontal="center"/>
    </xf>
    <xf numFmtId="167" fontId="78" fillId="0" borderId="154" xfId="0" applyNumberFormat="1" applyFont="1" applyBorder="1" applyAlignment="1">
      <alignment horizontal="center"/>
    </xf>
    <xf numFmtId="0" fontId="8" fillId="55" borderId="12" xfId="631" applyFill="1" applyBorder="1" applyAlignment="1">
      <alignment horizontal="center" vertical="center"/>
    </xf>
    <xf numFmtId="167" fontId="77" fillId="0" borderId="154" xfId="0" applyNumberFormat="1" applyFont="1" applyBorder="1" applyAlignment="1">
      <alignment horizontal="center"/>
    </xf>
    <xf numFmtId="0" fontId="8" fillId="55" borderId="12" xfId="0" applyFont="1" applyFill="1" applyBorder="1" applyAlignment="1">
      <alignment horizontal="center" vertical="top"/>
    </xf>
    <xf numFmtId="167" fontId="30" fillId="55" borderId="160" xfId="484" applyNumberFormat="1" applyFont="1" applyFill="1" applyBorder="1" applyAlignment="1">
      <alignment vertical="center" wrapText="1"/>
    </xf>
    <xf numFmtId="167" fontId="30" fillId="55" borderId="161" xfId="484" applyNumberFormat="1" applyFont="1" applyFill="1" applyBorder="1" applyAlignment="1">
      <alignment vertical="center" wrapText="1"/>
    </xf>
    <xf numFmtId="167" fontId="30" fillId="55" borderId="168" xfId="484" applyNumberFormat="1" applyFont="1" applyFill="1" applyBorder="1"/>
    <xf numFmtId="167" fontId="30" fillId="55" borderId="166" xfId="484" applyNumberFormat="1" applyFont="1" applyFill="1" applyBorder="1"/>
    <xf numFmtId="167" fontId="30" fillId="55" borderId="169" xfId="484" applyNumberFormat="1" applyFont="1" applyFill="1" applyBorder="1" applyAlignment="1">
      <alignment vertical="center" wrapText="1"/>
    </xf>
    <xf numFmtId="167" fontId="30" fillId="55" borderId="170" xfId="484" applyNumberFormat="1" applyFont="1" applyFill="1" applyBorder="1" applyAlignment="1">
      <alignment vertical="center" wrapText="1"/>
    </xf>
    <xf numFmtId="4" fontId="12" fillId="0" borderId="0" xfId="0" applyNumberFormat="1" applyFont="1" applyAlignment="1">
      <alignment horizontal="right" vertical="center" wrapText="1"/>
    </xf>
    <xf numFmtId="167" fontId="30" fillId="55" borderId="164" xfId="484" applyNumberFormat="1" applyFont="1" applyFill="1" applyBorder="1" applyAlignment="1">
      <alignment vertical="center" wrapText="1"/>
    </xf>
    <xf numFmtId="167" fontId="30" fillId="55" borderId="149" xfId="484" applyNumberFormat="1" applyFont="1" applyFill="1" applyBorder="1" applyAlignment="1">
      <alignment vertical="center" wrapText="1"/>
    </xf>
    <xf numFmtId="0" fontId="30" fillId="55" borderId="163" xfId="631" applyFont="1" applyFill="1" applyBorder="1" applyAlignment="1">
      <alignment horizontal="center" vertical="center"/>
    </xf>
    <xf numFmtId="0" fontId="30" fillId="55" borderId="167" xfId="631" applyFont="1" applyFill="1" applyBorder="1" applyAlignment="1">
      <alignment horizontal="center" vertical="center"/>
    </xf>
    <xf numFmtId="0" fontId="30" fillId="55" borderId="164" xfId="631" applyFont="1" applyFill="1" applyBorder="1" applyAlignment="1">
      <alignment horizontal="center" vertical="center"/>
    </xf>
    <xf numFmtId="0" fontId="30" fillId="55" borderId="166" xfId="631" applyFont="1" applyFill="1" applyBorder="1" applyAlignment="1">
      <alignment horizontal="center" vertical="center"/>
    </xf>
    <xf numFmtId="3" fontId="78" fillId="0" borderId="177" xfId="0" applyNumberFormat="1" applyFont="1" applyBorder="1" applyAlignment="1">
      <alignment horizontal="center"/>
    </xf>
    <xf numFmtId="167" fontId="77" fillId="55" borderId="178" xfId="0" applyNumberFormat="1" applyFont="1" applyFill="1" applyBorder="1" applyAlignment="1">
      <alignment horizontal="center"/>
    </xf>
    <xf numFmtId="167" fontId="78" fillId="55" borderId="20" xfId="0" applyNumberFormat="1" applyFont="1" applyFill="1" applyBorder="1" applyAlignment="1">
      <alignment horizontal="center"/>
    </xf>
    <xf numFmtId="3" fontId="78" fillId="0" borderId="179" xfId="0" applyNumberFormat="1" applyFont="1" applyBorder="1" applyAlignment="1">
      <alignment horizontal="center"/>
    </xf>
    <xf numFmtId="0" fontId="30" fillId="55" borderId="12" xfId="484" applyFont="1" applyFill="1" applyBorder="1" applyAlignment="1">
      <alignment horizontal="left" indent="1"/>
    </xf>
    <xf numFmtId="0" fontId="30" fillId="55" borderId="38" xfId="484" applyFont="1" applyFill="1" applyBorder="1" applyAlignment="1">
      <alignment horizontal="left" indent="1"/>
    </xf>
    <xf numFmtId="0" fontId="9" fillId="55" borderId="119" xfId="484" applyFill="1" applyBorder="1" applyAlignment="1">
      <alignment horizontal="left" indent="1"/>
    </xf>
    <xf numFmtId="177" fontId="30" fillId="55" borderId="119" xfId="484" applyNumberFormat="1" applyFont="1" applyFill="1" applyBorder="1" applyAlignment="1">
      <alignment horizontal="center"/>
    </xf>
    <xf numFmtId="177" fontId="30" fillId="55" borderId="92" xfId="484" applyNumberFormat="1" applyFont="1" applyFill="1" applyBorder="1" applyAlignment="1">
      <alignment horizontal="center"/>
    </xf>
    <xf numFmtId="177" fontId="30" fillId="55" borderId="17" xfId="484" applyNumberFormat="1" applyFont="1" applyFill="1" applyBorder="1" applyAlignment="1">
      <alignment horizontal="right" indent="1"/>
    </xf>
    <xf numFmtId="177" fontId="30" fillId="55" borderId="20" xfId="484" applyNumberFormat="1" applyFont="1" applyFill="1" applyBorder="1" applyAlignment="1">
      <alignment horizontal="right" indent="1"/>
    </xf>
    <xf numFmtId="167" fontId="30" fillId="55" borderId="181" xfId="484" applyNumberFormat="1" applyFont="1" applyFill="1" applyBorder="1" applyAlignment="1">
      <alignment vertical="center" wrapText="1"/>
    </xf>
    <xf numFmtId="3" fontId="30" fillId="55" borderId="11" xfId="657" applyNumberFormat="1" applyFont="1" applyFill="1" applyBorder="1" applyAlignment="1">
      <alignment horizontal="right" vertical="center"/>
    </xf>
    <xf numFmtId="0" fontId="78" fillId="55" borderId="186" xfId="0" applyFont="1" applyFill="1" applyBorder="1" applyAlignment="1">
      <alignment horizontal="left"/>
    </xf>
    <xf numFmtId="3" fontId="78" fillId="55" borderId="187" xfId="0" applyNumberFormat="1" applyFont="1" applyFill="1" applyBorder="1" applyAlignment="1">
      <alignment horizontal="center"/>
    </xf>
    <xf numFmtId="167" fontId="78" fillId="55" borderId="188" xfId="0" applyNumberFormat="1" applyFont="1" applyFill="1" applyBorder="1" applyAlignment="1">
      <alignment horizontal="center"/>
    </xf>
    <xf numFmtId="0" fontId="8" fillId="55" borderId="171" xfId="631" applyFill="1" applyBorder="1" applyAlignment="1">
      <alignment horizontal="center" vertical="center"/>
    </xf>
    <xf numFmtId="0" fontId="8" fillId="55" borderId="29" xfId="631" applyFill="1" applyBorder="1" applyAlignment="1">
      <alignment horizontal="center" vertical="center"/>
    </xf>
    <xf numFmtId="0" fontId="8" fillId="55" borderId="29" xfId="0" applyFont="1" applyFill="1" applyBorder="1" applyAlignment="1">
      <alignment horizontal="center" vertical="top"/>
    </xf>
    <xf numFmtId="178" fontId="8" fillId="55" borderId="0" xfId="484" applyNumberFormat="1" applyFont="1" applyFill="1"/>
    <xf numFmtId="0" fontId="0" fillId="0" borderId="185" xfId="0" applyBorder="1"/>
    <xf numFmtId="0" fontId="30" fillId="0" borderId="185" xfId="0" applyFont="1" applyBorder="1"/>
    <xf numFmtId="0" fontId="78" fillId="55" borderId="18" xfId="0" applyFont="1" applyFill="1" applyBorder="1" applyAlignment="1">
      <alignment horizontal="left"/>
    </xf>
    <xf numFmtId="3" fontId="78" fillId="55" borderId="19" xfId="0" applyNumberFormat="1" applyFont="1" applyFill="1" applyBorder="1" applyAlignment="1">
      <alignment horizontal="center"/>
    </xf>
    <xf numFmtId="167" fontId="30" fillId="55" borderId="151" xfId="484" applyNumberFormat="1" applyFont="1" applyFill="1" applyBorder="1"/>
    <xf numFmtId="0" fontId="8" fillId="0" borderId="18" xfId="654" applyBorder="1"/>
    <xf numFmtId="0" fontId="8" fillId="0" borderId="19" xfId="654" applyBorder="1"/>
    <xf numFmtId="0" fontId="8" fillId="0" borderId="20" xfId="654" applyBorder="1"/>
    <xf numFmtId="0" fontId="85" fillId="0" borderId="0" xfId="0" applyFont="1"/>
    <xf numFmtId="17" fontId="37" fillId="0" borderId="68" xfId="0" quotePrefix="1" applyNumberFormat="1" applyFont="1" applyBorder="1" applyAlignment="1">
      <alignment horizontal="center" vertical="center" wrapText="1"/>
    </xf>
    <xf numFmtId="0" fontId="8" fillId="55" borderId="70" xfId="0" applyFont="1" applyFill="1" applyBorder="1"/>
    <xf numFmtId="0" fontId="30" fillId="0" borderId="51" xfId="484" applyFont="1" applyBorder="1" applyAlignment="1">
      <alignment horizontal="center" vertical="center" wrapText="1"/>
    </xf>
    <xf numFmtId="0" fontId="37" fillId="0" borderId="67" xfId="0" applyFont="1" applyBorder="1" applyAlignment="1">
      <alignment horizontal="center" vertical="center" wrapText="1"/>
    </xf>
    <xf numFmtId="3" fontId="30" fillId="0" borderId="151" xfId="484" applyNumberFormat="1" applyFont="1" applyBorder="1" applyAlignment="1">
      <alignment horizontal="right" vertical="center"/>
    </xf>
    <xf numFmtId="0" fontId="8" fillId="55" borderId="0" xfId="0" applyFont="1" applyFill="1" applyAlignment="1">
      <alignment wrapText="1"/>
    </xf>
    <xf numFmtId="0" fontId="8" fillId="55" borderId="0" xfId="0" applyFont="1" applyFill="1"/>
    <xf numFmtId="0" fontId="8" fillId="55" borderId="0" xfId="0" applyFont="1" applyFill="1" applyAlignment="1">
      <alignment horizontal="center"/>
    </xf>
    <xf numFmtId="0" fontId="8" fillId="55" borderId="0" xfId="499" applyFont="1" applyFill="1" applyAlignment="1">
      <alignment horizontal="center" vertical="center"/>
    </xf>
    <xf numFmtId="0" fontId="30" fillId="55" borderId="167" xfId="499" applyFont="1" applyFill="1" applyBorder="1" applyAlignment="1">
      <alignment horizontal="center" vertical="center"/>
    </xf>
    <xf numFmtId="0" fontId="30" fillId="55" borderId="167" xfId="499" applyFont="1" applyFill="1" applyBorder="1"/>
    <xf numFmtId="0" fontId="30" fillId="55" borderId="167" xfId="499" applyFont="1" applyFill="1" applyBorder="1" applyAlignment="1">
      <alignment horizontal="center"/>
    </xf>
    <xf numFmtId="0" fontId="8" fillId="55" borderId="0" xfId="499" applyFont="1" applyFill="1" applyAlignment="1">
      <alignment horizontal="center"/>
    </xf>
    <xf numFmtId="0" fontId="8" fillId="55" borderId="0" xfId="499" quotePrefix="1" applyFont="1" applyFill="1" applyAlignment="1">
      <alignment horizontal="center"/>
    </xf>
    <xf numFmtId="0" fontId="8" fillId="55" borderId="0" xfId="499" applyFont="1" applyFill="1" applyAlignment="1">
      <alignment horizontal="right"/>
    </xf>
    <xf numFmtId="0" fontId="30" fillId="55" borderId="167" xfId="499" applyFont="1" applyFill="1" applyBorder="1" applyAlignment="1">
      <alignment horizontal="right"/>
    </xf>
    <xf numFmtId="9" fontId="8" fillId="55" borderId="0" xfId="629" applyFont="1" applyFill="1"/>
    <xf numFmtId="167" fontId="8" fillId="0" borderId="0" xfId="417" applyNumberFormat="1" applyFont="1" applyBorder="1" applyProtection="1"/>
    <xf numFmtId="0" fontId="30" fillId="58" borderId="165" xfId="484" applyFont="1" applyFill="1" applyBorder="1" applyAlignment="1">
      <alignment horizontal="center"/>
    </xf>
    <xf numFmtId="0" fontId="9" fillId="58" borderId="165" xfId="484" applyFill="1" applyBorder="1" applyAlignment="1">
      <alignment horizontal="center"/>
    </xf>
    <xf numFmtId="17" fontId="9" fillId="58" borderId="165" xfId="484" quotePrefix="1" applyNumberFormat="1" applyFill="1" applyBorder="1" applyAlignment="1">
      <alignment horizontal="center"/>
    </xf>
    <xf numFmtId="3" fontId="9" fillId="58" borderId="165" xfId="484" applyNumberFormat="1" applyFill="1" applyBorder="1"/>
    <xf numFmtId="37" fontId="9" fillId="58" borderId="165" xfId="484" quotePrefix="1" applyNumberFormat="1" applyFill="1" applyBorder="1" applyAlignment="1">
      <alignment horizontal="center"/>
    </xf>
    <xf numFmtId="3" fontId="8" fillId="0" borderId="0" xfId="469" applyNumberFormat="1" applyFont="1" applyBorder="1" applyAlignment="1">
      <alignment horizontal="right"/>
    </xf>
    <xf numFmtId="3" fontId="9" fillId="58" borderId="172" xfId="484" applyNumberFormat="1" applyFill="1" applyBorder="1"/>
    <xf numFmtId="37" fontId="8" fillId="58" borderId="165" xfId="484" quotePrefix="1" applyNumberFormat="1" applyFont="1" applyFill="1" applyBorder="1" applyAlignment="1">
      <alignment horizontal="center"/>
    </xf>
    <xf numFmtId="0" fontId="92" fillId="0" borderId="165" xfId="484" applyFont="1" applyBorder="1" applyAlignment="1">
      <alignment horizontal="center"/>
    </xf>
    <xf numFmtId="3" fontId="38" fillId="0" borderId="167" xfId="484" applyNumberFormat="1" applyFont="1" applyBorder="1" applyAlignment="1">
      <alignment horizontal="right"/>
    </xf>
    <xf numFmtId="3" fontId="38" fillId="0" borderId="164" xfId="484" applyNumberFormat="1" applyFont="1" applyBorder="1" applyAlignment="1">
      <alignment horizontal="right"/>
    </xf>
    <xf numFmtId="3" fontId="38" fillId="0" borderId="119" xfId="484" applyNumberFormat="1" applyFont="1" applyBorder="1" applyAlignment="1">
      <alignment horizontal="right"/>
    </xf>
    <xf numFmtId="0" fontId="30" fillId="0" borderId="165" xfId="484" applyFont="1" applyBorder="1" applyAlignment="1">
      <alignment horizontal="center"/>
    </xf>
    <xf numFmtId="0" fontId="30" fillId="0" borderId="172" xfId="484" applyFont="1" applyBorder="1" applyAlignment="1">
      <alignment horizontal="center"/>
    </xf>
    <xf numFmtId="0" fontId="9" fillId="0" borderId="165" xfId="484" applyBorder="1" applyAlignment="1">
      <alignment horizontal="center"/>
    </xf>
    <xf numFmtId="0" fontId="9" fillId="0" borderId="165" xfId="484" quotePrefix="1" applyBorder="1" applyAlignment="1">
      <alignment horizontal="center"/>
    </xf>
    <xf numFmtId="3" fontId="9" fillId="0" borderId="172" xfId="484" applyNumberFormat="1" applyBorder="1"/>
    <xf numFmtId="3" fontId="9" fillId="0" borderId="165" xfId="484" applyNumberFormat="1" applyBorder="1"/>
    <xf numFmtId="0" fontId="8" fillId="0" borderId="165" xfId="484" quotePrefix="1" applyFont="1" applyBorder="1" applyAlignment="1">
      <alignment horizontal="center"/>
    </xf>
    <xf numFmtId="3" fontId="9" fillId="55" borderId="165" xfId="484" applyNumberFormat="1" applyFill="1" applyBorder="1"/>
    <xf numFmtId="169" fontId="8" fillId="55" borderId="0" xfId="629" applyNumberFormat="1" applyFont="1" applyFill="1"/>
    <xf numFmtId="0" fontId="9" fillId="0" borderId="165" xfId="484" applyBorder="1"/>
    <xf numFmtId="0" fontId="9" fillId="0" borderId="173" xfId="484" applyBorder="1"/>
    <xf numFmtId="0" fontId="9" fillId="0" borderId="173" xfId="484" quotePrefix="1" applyBorder="1"/>
    <xf numFmtId="4" fontId="12" fillId="0" borderId="165" xfId="0" applyNumberFormat="1" applyFont="1" applyBorder="1" applyAlignment="1">
      <alignment horizontal="right" vertical="center" wrapText="1"/>
    </xf>
    <xf numFmtId="0" fontId="9" fillId="0" borderId="119" xfId="484" quotePrefix="1" applyBorder="1"/>
    <xf numFmtId="0" fontId="8" fillId="0" borderId="173" xfId="484" quotePrefix="1" applyFont="1" applyBorder="1"/>
    <xf numFmtId="0" fontId="8" fillId="0" borderId="119" xfId="484" quotePrefix="1" applyFont="1" applyBorder="1"/>
    <xf numFmtId="0" fontId="9" fillId="0" borderId="164" xfId="484" applyBorder="1"/>
    <xf numFmtId="0" fontId="85" fillId="56" borderId="165" xfId="484" applyFont="1" applyFill="1" applyBorder="1"/>
    <xf numFmtId="3" fontId="85" fillId="56" borderId="172" xfId="484" applyNumberFormat="1" applyFont="1" applyFill="1" applyBorder="1" applyAlignment="1">
      <alignment horizontal="right" vertical="center" wrapText="1"/>
    </xf>
    <xf numFmtId="0" fontId="9" fillId="0" borderId="165" xfId="484" quotePrefix="1" applyBorder="1"/>
    <xf numFmtId="0" fontId="8" fillId="0" borderId="165" xfId="484" quotePrefix="1" applyFont="1" applyBorder="1"/>
    <xf numFmtId="0" fontId="37" fillId="55" borderId="165" xfId="484" applyFont="1" applyFill="1" applyBorder="1" applyAlignment="1">
      <alignment horizontal="center"/>
    </xf>
    <xf numFmtId="0" fontId="38" fillId="55" borderId="174" xfId="484" applyFont="1" applyFill="1" applyBorder="1"/>
    <xf numFmtId="17" fontId="38" fillId="55" borderId="165" xfId="484" quotePrefix="1" applyNumberFormat="1" applyFont="1" applyFill="1" applyBorder="1" applyAlignment="1">
      <alignment horizontal="center"/>
    </xf>
    <xf numFmtId="1" fontId="39" fillId="55" borderId="165" xfId="484" applyNumberFormat="1" applyFont="1" applyFill="1" applyBorder="1"/>
    <xf numFmtId="0" fontId="38" fillId="55" borderId="165" xfId="484" applyFont="1" applyFill="1" applyBorder="1"/>
    <xf numFmtId="3" fontId="39" fillId="55" borderId="165" xfId="484" applyNumberFormat="1" applyFont="1" applyFill="1" applyBorder="1"/>
    <xf numFmtId="1" fontId="39" fillId="55" borderId="172" xfId="484" applyNumberFormat="1" applyFont="1" applyFill="1" applyBorder="1"/>
    <xf numFmtId="2" fontId="9" fillId="0" borderId="165" xfId="484" applyNumberFormat="1" applyBorder="1"/>
    <xf numFmtId="17" fontId="9" fillId="0" borderId="165" xfId="484" quotePrefix="1" applyNumberFormat="1" applyBorder="1"/>
    <xf numFmtId="17" fontId="8" fillId="0" borderId="165" xfId="484" quotePrefix="1" applyNumberFormat="1" applyFont="1" applyBorder="1"/>
    <xf numFmtId="3" fontId="110" fillId="0" borderId="191" xfId="0" applyNumberFormat="1" applyFont="1" applyBorder="1" applyAlignment="1">
      <alignment horizontal="right" vertical="top" wrapText="1" readingOrder="1"/>
    </xf>
    <xf numFmtId="0" fontId="9" fillId="55" borderId="25" xfId="484" applyFill="1" applyBorder="1" applyAlignment="1">
      <alignment horizontal="left" indent="1"/>
    </xf>
    <xf numFmtId="0" fontId="9" fillId="55" borderId="136" xfId="484" applyFill="1" applyBorder="1" applyAlignment="1">
      <alignment horizontal="left" indent="1"/>
    </xf>
    <xf numFmtId="2" fontId="9" fillId="55" borderId="136" xfId="484" applyNumberFormat="1" applyFill="1" applyBorder="1"/>
    <xf numFmtId="10" fontId="9" fillId="55" borderId="136" xfId="484" applyNumberFormat="1" applyFill="1" applyBorder="1" applyAlignment="1">
      <alignment horizontal="right" indent="1"/>
    </xf>
    <xf numFmtId="10" fontId="9" fillId="55" borderId="137" xfId="484" applyNumberFormat="1" applyFill="1" applyBorder="1" applyAlignment="1">
      <alignment horizontal="right" indent="1"/>
    </xf>
    <xf numFmtId="3" fontId="30" fillId="55" borderId="17" xfId="484" applyNumberFormat="1" applyFont="1" applyFill="1" applyBorder="1" applyAlignment="1">
      <alignment horizontal="right" indent="1"/>
    </xf>
    <xf numFmtId="3" fontId="9" fillId="55" borderId="17" xfId="484" applyNumberFormat="1" applyFill="1" applyBorder="1" applyAlignment="1">
      <alignment horizontal="right" indent="1"/>
    </xf>
    <xf numFmtId="0" fontId="8" fillId="55" borderId="12" xfId="0" applyFont="1" applyFill="1" applyBorder="1" applyAlignment="1">
      <alignment horizontal="center"/>
    </xf>
    <xf numFmtId="0" fontId="8" fillId="55" borderId="12" xfId="0" applyFont="1" applyFill="1" applyBorder="1" applyAlignment="1">
      <alignment horizontal="center" vertical="center"/>
    </xf>
    <xf numFmtId="3" fontId="8" fillId="55" borderId="0" xfId="484" applyNumberFormat="1" applyFont="1" applyFill="1" applyAlignment="1">
      <alignment horizontal="left" indent="1"/>
    </xf>
    <xf numFmtId="10" fontId="9" fillId="55" borderId="0" xfId="484" applyNumberFormat="1" applyFill="1" applyAlignment="1">
      <alignment horizontal="right" indent="1"/>
    </xf>
    <xf numFmtId="0" fontId="37" fillId="55" borderId="67" xfId="0" applyFont="1" applyFill="1" applyBorder="1" applyAlignment="1">
      <alignment horizontal="center" vertical="center" wrapText="1"/>
    </xf>
    <xf numFmtId="17" fontId="37" fillId="55" borderId="68" xfId="0" quotePrefix="1" applyNumberFormat="1" applyFont="1" applyFill="1" applyBorder="1" applyAlignment="1">
      <alignment horizontal="center" vertical="center" wrapText="1"/>
    </xf>
    <xf numFmtId="177" fontId="30" fillId="55" borderId="0" xfId="484" applyNumberFormat="1" applyFont="1" applyFill="1" applyAlignment="1">
      <alignment horizontal="right" indent="1"/>
    </xf>
    <xf numFmtId="3" fontId="78" fillId="55" borderId="0" xfId="0" applyNumberFormat="1" applyFont="1" applyFill="1" applyAlignment="1">
      <alignment horizontal="center"/>
    </xf>
    <xf numFmtId="3" fontId="77" fillId="55" borderId="0" xfId="0" applyNumberFormat="1" applyFont="1" applyFill="1" applyAlignment="1">
      <alignment horizontal="center"/>
    </xf>
    <xf numFmtId="17" fontId="37" fillId="57" borderId="68" xfId="0" applyNumberFormat="1" applyFont="1" applyFill="1" applyBorder="1" applyAlignment="1">
      <alignment horizontal="center" vertical="center" wrapText="1"/>
    </xf>
    <xf numFmtId="0" fontId="38" fillId="55" borderId="59" xfId="0" applyFont="1" applyFill="1" applyBorder="1" applyAlignment="1">
      <alignment horizontal="left" vertical="center" wrapText="1" indent="2"/>
    </xf>
    <xf numFmtId="3" fontId="38" fillId="55" borderId="65" xfId="0" applyNumberFormat="1" applyFont="1" applyFill="1" applyBorder="1" applyAlignment="1">
      <alignment vertical="center" wrapText="1"/>
    </xf>
    <xf numFmtId="167" fontId="38" fillId="55" borderId="61" xfId="0" applyNumberFormat="1" applyFont="1" applyFill="1" applyBorder="1" applyAlignment="1">
      <alignment horizontal="center" vertical="center" wrapText="1"/>
    </xf>
    <xf numFmtId="3" fontId="38" fillId="55" borderId="60" xfId="0" applyNumberFormat="1" applyFont="1" applyFill="1" applyBorder="1" applyAlignment="1">
      <alignment vertical="center" wrapText="1"/>
    </xf>
    <xf numFmtId="167" fontId="38" fillId="55" borderId="65" xfId="0" applyNumberFormat="1" applyFont="1" applyFill="1" applyBorder="1" applyAlignment="1">
      <alignment horizontal="center" vertical="center" wrapText="1"/>
    </xf>
    <xf numFmtId="3" fontId="38" fillId="55" borderId="68" xfId="0" applyNumberFormat="1" applyFont="1" applyFill="1" applyBorder="1" applyAlignment="1">
      <alignment vertical="center" wrapText="1"/>
    </xf>
    <xf numFmtId="167" fontId="38" fillId="55" borderId="68" xfId="0" applyNumberFormat="1" applyFont="1" applyFill="1" applyBorder="1" applyAlignment="1">
      <alignment horizontal="center" vertical="center" wrapText="1"/>
    </xf>
    <xf numFmtId="0" fontId="38" fillId="55" borderId="79" xfId="0" applyFont="1" applyFill="1" applyBorder="1" applyAlignment="1">
      <alignment horizontal="center" vertical="center" wrapText="1"/>
    </xf>
    <xf numFmtId="167" fontId="38" fillId="0" borderId="60" xfId="0" applyNumberFormat="1" applyFont="1" applyBorder="1" applyAlignment="1">
      <alignment horizontal="right" vertical="center" wrapText="1"/>
    </xf>
    <xf numFmtId="174" fontId="9" fillId="55" borderId="17" xfId="484" applyNumberFormat="1" applyFill="1" applyBorder="1" applyAlignment="1">
      <alignment horizontal="right" indent="1"/>
    </xf>
    <xf numFmtId="167" fontId="9" fillId="55" borderId="17" xfId="484" applyNumberFormat="1" applyFill="1" applyBorder="1" applyAlignment="1">
      <alignment horizontal="right" indent="1"/>
    </xf>
    <xf numFmtId="0" fontId="8" fillId="55" borderId="18" xfId="484" applyFont="1" applyFill="1" applyBorder="1" applyAlignment="1">
      <alignment horizontal="left" indent="1"/>
    </xf>
    <xf numFmtId="177" fontId="30" fillId="55" borderId="31" xfId="484" applyNumberFormat="1" applyFont="1" applyFill="1" applyBorder="1" applyAlignment="1">
      <alignment horizontal="center"/>
    </xf>
    <xf numFmtId="177" fontId="30" fillId="55" borderId="32" xfId="484" applyNumberFormat="1" applyFont="1" applyFill="1" applyBorder="1" applyAlignment="1">
      <alignment horizontal="center"/>
    </xf>
    <xf numFmtId="177" fontId="30" fillId="55" borderId="19" xfId="484" applyNumberFormat="1" applyFont="1" applyFill="1" applyBorder="1" applyAlignment="1">
      <alignment horizontal="center"/>
    </xf>
    <xf numFmtId="167" fontId="9" fillId="55" borderId="165" xfId="484" applyNumberFormat="1" applyFill="1" applyBorder="1" applyAlignment="1">
      <alignment vertical="center" wrapText="1"/>
    </xf>
    <xf numFmtId="167" fontId="9" fillId="55" borderId="192" xfId="484" applyNumberFormat="1" applyFill="1" applyBorder="1" applyAlignment="1">
      <alignment vertical="center" wrapText="1"/>
    </xf>
    <xf numFmtId="0" fontId="8" fillId="0" borderId="0" xfId="484" applyFont="1"/>
    <xf numFmtId="180" fontId="112" fillId="0" borderId="193" xfId="0" applyNumberFormat="1" applyFont="1" applyBorder="1" applyAlignment="1" applyProtection="1">
      <alignment horizontal="right" vertical="top" wrapText="1" readingOrder="1"/>
      <protection locked="0"/>
    </xf>
    <xf numFmtId="0" fontId="30" fillId="55" borderId="164" xfId="484" applyFont="1" applyFill="1" applyBorder="1" applyAlignment="1">
      <alignment horizontal="center" vertical="center"/>
    </xf>
    <xf numFmtId="0" fontId="30" fillId="55" borderId="164" xfId="0" applyFont="1" applyFill="1" applyBorder="1" applyAlignment="1">
      <alignment horizontal="center" vertical="center"/>
    </xf>
    <xf numFmtId="0" fontId="9" fillId="55" borderId="19" xfId="484" applyFill="1" applyBorder="1" applyAlignment="1">
      <alignment wrapText="1"/>
    </xf>
    <xf numFmtId="173" fontId="9" fillId="55" borderId="19" xfId="484" applyNumberFormat="1" applyFill="1" applyBorder="1"/>
    <xf numFmtId="174" fontId="9" fillId="55" borderId="19" xfId="484" applyNumberFormat="1" applyFill="1" applyBorder="1"/>
    <xf numFmtId="174" fontId="9" fillId="55" borderId="20" xfId="484" applyNumberFormat="1" applyFill="1" applyBorder="1"/>
    <xf numFmtId="0" fontId="30" fillId="0" borderId="164" xfId="484" applyFont="1" applyBorder="1" applyAlignment="1">
      <alignment horizontal="center" vertical="center"/>
    </xf>
    <xf numFmtId="0" fontId="30" fillId="55" borderId="12" xfId="484" applyFont="1" applyFill="1" applyBorder="1" applyAlignment="1">
      <alignment horizontal="center"/>
    </xf>
    <xf numFmtId="0" fontId="30" fillId="55" borderId="18" xfId="484" applyFont="1" applyFill="1" applyBorder="1" applyAlignment="1">
      <alignment horizontal="left" indent="1"/>
    </xf>
    <xf numFmtId="0" fontId="30" fillId="55" borderId="11" xfId="484" applyFont="1" applyFill="1" applyBorder="1" applyAlignment="1">
      <alignment horizontal="center" vertical="center"/>
    </xf>
    <xf numFmtId="0" fontId="30" fillId="55" borderId="208" xfId="631" applyFont="1" applyFill="1" applyBorder="1" applyAlignment="1">
      <alignment horizontal="center" vertical="center"/>
    </xf>
    <xf numFmtId="0" fontId="30" fillId="55" borderId="200" xfId="0" applyFont="1" applyFill="1" applyBorder="1" applyAlignment="1">
      <alignment horizontal="center"/>
    </xf>
    <xf numFmtId="167" fontId="78" fillId="55" borderId="209" xfId="0" applyNumberFormat="1" applyFont="1" applyFill="1" applyBorder="1" applyAlignment="1">
      <alignment horizontal="center"/>
    </xf>
    <xf numFmtId="0" fontId="0" fillId="55" borderId="200" xfId="0" applyFill="1" applyBorder="1" applyAlignment="1">
      <alignment horizontal="center" vertical="top"/>
    </xf>
    <xf numFmtId="167" fontId="77" fillId="55" borderId="201" xfId="0" applyNumberFormat="1" applyFont="1" applyFill="1" applyBorder="1" applyAlignment="1">
      <alignment horizontal="center"/>
    </xf>
    <xf numFmtId="167" fontId="78" fillId="55" borderId="205" xfId="0" applyNumberFormat="1" applyFont="1" applyFill="1" applyBorder="1" applyAlignment="1">
      <alignment horizontal="center"/>
    </xf>
    <xf numFmtId="167" fontId="78" fillId="55" borderId="201" xfId="0" applyNumberFormat="1" applyFont="1" applyFill="1" applyBorder="1" applyAlignment="1">
      <alignment horizontal="center"/>
    </xf>
    <xf numFmtId="167" fontId="78" fillId="55" borderId="212" xfId="0" applyNumberFormat="1" applyFont="1" applyFill="1" applyBorder="1" applyAlignment="1">
      <alignment horizontal="center"/>
    </xf>
    <xf numFmtId="167" fontId="30" fillId="55" borderId="217" xfId="484" applyNumberFormat="1" applyFont="1" applyFill="1" applyBorder="1"/>
    <xf numFmtId="167" fontId="30" fillId="55" borderId="217" xfId="484" quotePrefix="1" applyNumberFormat="1" applyFont="1" applyFill="1" applyBorder="1"/>
    <xf numFmtId="167" fontId="30" fillId="55" borderId="217" xfId="484" applyNumberFormat="1" applyFont="1" applyFill="1" applyBorder="1" applyAlignment="1">
      <alignment vertical="center" wrapText="1"/>
    </xf>
    <xf numFmtId="3" fontId="30" fillId="55" borderId="0" xfId="484" applyNumberFormat="1" applyFont="1" applyFill="1" applyAlignment="1">
      <alignment horizontal="left" indent="1"/>
    </xf>
    <xf numFmtId="167" fontId="30" fillId="55" borderId="0" xfId="484" applyNumberFormat="1" applyFont="1" applyFill="1" applyAlignment="1">
      <alignment horizontal="center"/>
    </xf>
    <xf numFmtId="3" fontId="30" fillId="55" borderId="0" xfId="484" applyNumberFormat="1" applyFont="1" applyFill="1"/>
    <xf numFmtId="167" fontId="9" fillId="55" borderId="0" xfId="484" applyNumberFormat="1" applyFill="1" applyAlignment="1">
      <alignment horizontal="center"/>
    </xf>
    <xf numFmtId="0" fontId="9" fillId="55" borderId="18" xfId="484" applyFill="1" applyBorder="1" applyAlignment="1">
      <alignment horizontal="left" vertical="center"/>
    </xf>
    <xf numFmtId="0" fontId="9" fillId="55" borderId="19" xfId="484" applyFill="1" applyBorder="1" applyAlignment="1">
      <alignment horizontal="left" vertical="center"/>
    </xf>
    <xf numFmtId="0" fontId="9" fillId="55" borderId="20" xfId="484" applyFill="1" applyBorder="1" applyAlignment="1">
      <alignment horizontal="left" vertical="center"/>
    </xf>
    <xf numFmtId="0" fontId="9" fillId="55" borderId="12" xfId="484" applyFill="1" applyBorder="1" applyAlignment="1">
      <alignment horizontal="left"/>
    </xf>
    <xf numFmtId="0" fontId="9" fillId="55" borderId="17" xfId="484" applyFill="1" applyBorder="1" applyAlignment="1">
      <alignment horizontal="left"/>
    </xf>
    <xf numFmtId="0" fontId="30" fillId="0" borderId="222" xfId="484" applyFont="1" applyBorder="1" applyAlignment="1">
      <alignment horizontal="center" vertical="center"/>
    </xf>
    <xf numFmtId="0" fontId="9" fillId="55" borderId="0" xfId="484" applyFill="1" applyAlignment="1">
      <alignment horizontal="left"/>
    </xf>
    <xf numFmtId="0" fontId="30" fillId="55" borderId="222" xfId="484" applyFont="1" applyFill="1" applyBorder="1" applyAlignment="1">
      <alignment horizontal="center" vertical="center"/>
    </xf>
    <xf numFmtId="167" fontId="30" fillId="55" borderId="222" xfId="484" applyNumberFormat="1" applyFont="1" applyFill="1" applyBorder="1" applyAlignment="1">
      <alignment vertical="center" wrapText="1"/>
    </xf>
    <xf numFmtId="167" fontId="30" fillId="55" borderId="151" xfId="484" applyNumberFormat="1" applyFont="1" applyFill="1" applyBorder="1" applyAlignment="1">
      <alignment vertical="center" wrapText="1"/>
    </xf>
    <xf numFmtId="167" fontId="30" fillId="55" borderId="222" xfId="484" applyNumberFormat="1" applyFont="1" applyFill="1" applyBorder="1" applyAlignment="1">
      <alignment horizontal="right" vertical="center" wrapText="1"/>
    </xf>
    <xf numFmtId="167" fontId="30" fillId="55" borderId="222" xfId="484" applyNumberFormat="1" applyFont="1" applyFill="1" applyBorder="1" applyAlignment="1">
      <alignment horizontal="right" vertical="center"/>
    </xf>
    <xf numFmtId="167" fontId="30" fillId="55" borderId="222" xfId="484" applyNumberFormat="1" applyFont="1" applyFill="1" applyBorder="1"/>
    <xf numFmtId="167" fontId="30" fillId="55" borderId="222" xfId="484" quotePrefix="1" applyNumberFormat="1" applyFont="1" applyFill="1" applyBorder="1"/>
    <xf numFmtId="167" fontId="30" fillId="55" borderId="229" xfId="484" applyNumberFormat="1" applyFont="1" applyFill="1" applyBorder="1" applyAlignment="1">
      <alignment vertical="center" wrapText="1"/>
    </xf>
    <xf numFmtId="0" fontId="100" fillId="0" borderId="0" xfId="0" applyFont="1" applyAlignment="1">
      <alignment horizontal="center" vertical="center"/>
    </xf>
    <xf numFmtId="0" fontId="100" fillId="0" borderId="13" xfId="0" applyFont="1" applyBorder="1" applyAlignment="1">
      <alignment horizontal="center" vertical="center"/>
    </xf>
    <xf numFmtId="0" fontId="100" fillId="0" borderId="192" xfId="0" applyFont="1" applyBorder="1" applyAlignment="1">
      <alignment horizontal="center" vertical="center"/>
    </xf>
    <xf numFmtId="0" fontId="100" fillId="0" borderId="165" xfId="0" applyFont="1" applyBorder="1" applyAlignment="1">
      <alignment horizontal="center" vertical="center"/>
    </xf>
    <xf numFmtId="0" fontId="100" fillId="0" borderId="172" xfId="0" applyFont="1" applyBorder="1" applyAlignment="1">
      <alignment horizontal="center" vertical="center"/>
    </xf>
    <xf numFmtId="3" fontId="98" fillId="0" borderId="183" xfId="0" applyNumberFormat="1" applyFont="1" applyBorder="1" applyAlignment="1">
      <alignment vertical="center"/>
    </xf>
    <xf numFmtId="3" fontId="98" fillId="0" borderId="183" xfId="0" applyNumberFormat="1" applyFont="1" applyBorder="1" applyAlignment="1">
      <alignment horizontal="right" vertical="center"/>
    </xf>
    <xf numFmtId="0" fontId="0" fillId="0" borderId="183" xfId="0" applyBorder="1"/>
    <xf numFmtId="0" fontId="0" fillId="0" borderId="152" xfId="0" applyBorder="1"/>
    <xf numFmtId="3" fontId="98" fillId="0" borderId="152" xfId="0" applyNumberFormat="1" applyFont="1" applyBorder="1" applyAlignment="1">
      <alignment vertical="center"/>
    </xf>
    <xf numFmtId="3" fontId="0" fillId="0" borderId="151" xfId="0" applyNumberFormat="1" applyBorder="1"/>
    <xf numFmtId="3" fontId="100" fillId="0" borderId="157" xfId="0" applyNumberFormat="1" applyFont="1" applyBorder="1" applyAlignment="1">
      <alignment horizontal="right" vertical="center"/>
    </xf>
    <xf numFmtId="0" fontId="0" fillId="0" borderId="184" xfId="0" applyBorder="1"/>
    <xf numFmtId="0" fontId="100" fillId="0" borderId="29" xfId="0" applyFont="1" applyBorder="1" applyAlignment="1">
      <alignment horizontal="center" vertical="center"/>
    </xf>
    <xf numFmtId="0" fontId="100" fillId="0" borderId="17" xfId="0" applyFont="1" applyBorder="1" applyAlignment="1">
      <alignment horizontal="center" vertical="center"/>
    </xf>
    <xf numFmtId="0" fontId="100" fillId="0" borderId="226" xfId="0" applyFont="1" applyBorder="1" applyAlignment="1">
      <alignment vertical="center"/>
    </xf>
    <xf numFmtId="0" fontId="98" fillId="0" borderId="27" xfId="0" applyFont="1" applyBorder="1" applyAlignment="1">
      <alignment vertical="center"/>
    </xf>
    <xf numFmtId="0" fontId="98" fillId="0" borderId="175" xfId="0" applyFont="1" applyBorder="1" applyAlignment="1">
      <alignment vertical="center"/>
    </xf>
    <xf numFmtId="0" fontId="30" fillId="0" borderId="165" xfId="0" applyFont="1" applyBorder="1"/>
    <xf numFmtId="3" fontId="98" fillId="0" borderId="182" xfId="0" applyNumberFormat="1" applyFont="1" applyBorder="1" applyAlignment="1">
      <alignment horizontal="right" vertical="center"/>
    </xf>
    <xf numFmtId="3" fontId="0" fillId="0" borderId="184" xfId="0" applyNumberFormat="1" applyBorder="1"/>
    <xf numFmtId="0" fontId="0" fillId="0" borderId="26" xfId="0" applyBorder="1"/>
    <xf numFmtId="3" fontId="98" fillId="0" borderId="235" xfId="0" applyNumberFormat="1" applyFont="1" applyBorder="1" applyAlignment="1">
      <alignment vertical="center"/>
    </xf>
    <xf numFmtId="0" fontId="0" fillId="0" borderId="149" xfId="0" applyBorder="1"/>
    <xf numFmtId="0" fontId="0" fillId="0" borderId="151" xfId="0" applyBorder="1"/>
    <xf numFmtId="0" fontId="8" fillId="0" borderId="12" xfId="484" applyFont="1" applyBorder="1" applyAlignment="1">
      <alignment horizontal="right"/>
    </xf>
    <xf numFmtId="37" fontId="8" fillId="56" borderId="165" xfId="484" quotePrefix="1" applyNumberFormat="1" applyFont="1" applyFill="1" applyBorder="1" applyAlignment="1">
      <alignment horizontal="center"/>
    </xf>
    <xf numFmtId="3" fontId="0" fillId="0" borderId="237" xfId="0" applyNumberFormat="1" applyBorder="1"/>
    <xf numFmtId="0" fontId="0" fillId="0" borderId="237" xfId="0" applyBorder="1" applyAlignment="1">
      <alignment horizontal="center" vertical="center"/>
    </xf>
    <xf numFmtId="0" fontId="0" fillId="0" borderId="237" xfId="0" applyBorder="1"/>
    <xf numFmtId="180" fontId="9" fillId="55" borderId="17" xfId="484" applyNumberFormat="1" applyFill="1" applyBorder="1" applyAlignment="1">
      <alignment horizontal="right" indent="1"/>
    </xf>
    <xf numFmtId="169" fontId="93" fillId="0" borderId="0" xfId="629" applyNumberFormat="1" applyFont="1" applyAlignment="1">
      <alignment horizontal="right"/>
    </xf>
    <xf numFmtId="182" fontId="9" fillId="58" borderId="11" xfId="484" applyNumberFormat="1" applyFill="1" applyBorder="1"/>
    <xf numFmtId="0" fontId="9" fillId="56" borderId="13" xfId="484" applyFill="1" applyBorder="1"/>
    <xf numFmtId="37" fontId="8" fillId="56" borderId="237" xfId="484" quotePrefix="1" applyNumberFormat="1" applyFont="1" applyFill="1" applyBorder="1" applyAlignment="1">
      <alignment horizontal="center"/>
    </xf>
    <xf numFmtId="0" fontId="9" fillId="56" borderId="16" xfId="484" applyFill="1" applyBorder="1"/>
    <xf numFmtId="37" fontId="8" fillId="58" borderId="174" xfId="484" quotePrefix="1" applyNumberFormat="1" applyFont="1" applyFill="1" applyBorder="1" applyAlignment="1">
      <alignment horizontal="center"/>
    </xf>
    <xf numFmtId="182" fontId="9" fillId="58" borderId="10" xfId="484" applyNumberFormat="1" applyFill="1" applyBorder="1"/>
    <xf numFmtId="182" fontId="9" fillId="58" borderId="165" xfId="484" applyNumberFormat="1" applyFill="1" applyBorder="1"/>
    <xf numFmtId="0" fontId="9" fillId="0" borderId="174" xfId="484" applyBorder="1"/>
    <xf numFmtId="17" fontId="9" fillId="0" borderId="165" xfId="484" applyNumberFormat="1" applyBorder="1" applyAlignment="1">
      <alignment horizontal="center"/>
    </xf>
    <xf numFmtId="0" fontId="9" fillId="0" borderId="15" xfId="484" applyBorder="1"/>
    <xf numFmtId="0" fontId="9" fillId="0" borderId="13" xfId="484" applyBorder="1"/>
    <xf numFmtId="0" fontId="9" fillId="0" borderId="14" xfId="484" applyBorder="1"/>
    <xf numFmtId="17" fontId="9" fillId="0" borderId="11" xfId="484" applyNumberFormat="1" applyBorder="1" applyAlignment="1">
      <alignment horizontal="center"/>
    </xf>
    <xf numFmtId="3" fontId="9" fillId="0" borderId="164" xfId="484" applyNumberFormat="1" applyBorder="1"/>
    <xf numFmtId="17" fontId="9" fillId="0" borderId="237" xfId="484" applyNumberFormat="1" applyBorder="1" applyAlignment="1">
      <alignment horizontal="center"/>
    </xf>
    <xf numFmtId="0" fontId="9" fillId="0" borderId="172" xfId="484" applyBorder="1"/>
    <xf numFmtId="0" fontId="9" fillId="0" borderId="119" xfId="484" applyBorder="1"/>
    <xf numFmtId="0" fontId="9" fillId="0" borderId="16" xfId="484" applyBorder="1"/>
    <xf numFmtId="3" fontId="8" fillId="55" borderId="17" xfId="0" applyNumberFormat="1" applyFont="1" applyFill="1" applyBorder="1" applyAlignment="1">
      <alignment horizontal="center" vertical="center"/>
    </xf>
    <xf numFmtId="0" fontId="85" fillId="61" borderId="0" xfId="484" applyFont="1" applyFill="1"/>
    <xf numFmtId="0" fontId="8" fillId="61" borderId="11" xfId="484" applyFont="1" applyFill="1" applyBorder="1"/>
    <xf numFmtId="0" fontId="8" fillId="61" borderId="119" xfId="484" quotePrefix="1" applyFont="1" applyFill="1" applyBorder="1"/>
    <xf numFmtId="4" fontId="8" fillId="61" borderId="11" xfId="0" applyNumberFormat="1" applyFont="1" applyFill="1" applyBorder="1" applyAlignment="1">
      <alignment horizontal="right" vertical="center" wrapText="1"/>
    </xf>
    <xf numFmtId="0" fontId="8" fillId="61" borderId="0" xfId="484" applyFont="1" applyFill="1"/>
    <xf numFmtId="0" fontId="8" fillId="61" borderId="165" xfId="484" applyFont="1" applyFill="1" applyBorder="1"/>
    <xf numFmtId="0" fontId="8" fillId="61" borderId="10" xfId="484" applyFont="1" applyFill="1" applyBorder="1"/>
    <xf numFmtId="0" fontId="85" fillId="61" borderId="10" xfId="484" applyFont="1" applyFill="1" applyBorder="1"/>
    <xf numFmtId="0" fontId="85" fillId="0" borderId="10" xfId="484" applyFont="1" applyBorder="1"/>
    <xf numFmtId="17" fontId="8" fillId="0" borderId="173" xfId="484" quotePrefix="1" applyNumberFormat="1" applyFont="1" applyBorder="1"/>
    <xf numFmtId="4" fontId="0" fillId="0" borderId="237" xfId="0" applyNumberFormat="1" applyBorder="1" applyAlignment="1">
      <alignment wrapText="1"/>
    </xf>
    <xf numFmtId="17" fontId="8" fillId="0" borderId="0" xfId="484" quotePrefix="1" applyNumberFormat="1" applyFont="1"/>
    <xf numFmtId="17" fontId="8" fillId="0" borderId="119" xfId="484" quotePrefix="1" applyNumberFormat="1" applyFont="1" applyBorder="1"/>
    <xf numFmtId="4" fontId="0" fillId="0" borderId="11" xfId="0" applyNumberFormat="1" applyBorder="1" applyAlignment="1">
      <alignment wrapText="1"/>
    </xf>
    <xf numFmtId="0" fontId="9" fillId="0" borderId="180" xfId="484" applyBorder="1"/>
    <xf numFmtId="0" fontId="9" fillId="0" borderId="180" xfId="484" quotePrefix="1" applyBorder="1"/>
    <xf numFmtId="4" fontId="0" fillId="0" borderId="152" xfId="0" applyNumberFormat="1" applyBorder="1" applyAlignment="1">
      <alignment wrapText="1"/>
    </xf>
    <xf numFmtId="3" fontId="38" fillId="55" borderId="165" xfId="484" applyNumberFormat="1" applyFont="1" applyFill="1" applyBorder="1"/>
    <xf numFmtId="3" fontId="39" fillId="55" borderId="13" xfId="484" applyNumberFormat="1" applyFont="1" applyFill="1" applyBorder="1"/>
    <xf numFmtId="3" fontId="38" fillId="55" borderId="11" xfId="484" applyNumberFormat="1" applyFont="1" applyFill="1" applyBorder="1"/>
    <xf numFmtId="167" fontId="30" fillId="0" borderId="54" xfId="484" applyNumberFormat="1" applyFont="1" applyBorder="1" applyAlignment="1">
      <alignment vertical="center" wrapText="1"/>
    </xf>
    <xf numFmtId="0" fontId="30" fillId="56" borderId="0" xfId="484" applyFont="1" applyFill="1"/>
    <xf numFmtId="167" fontId="0" fillId="55" borderId="28" xfId="484" applyNumberFormat="1" applyFont="1" applyFill="1" applyBorder="1" applyAlignment="1">
      <alignment vertical="center" wrapText="1"/>
    </xf>
    <xf numFmtId="167" fontId="0" fillId="55" borderId="10" xfId="484" applyNumberFormat="1" applyFont="1" applyFill="1" applyBorder="1" applyAlignment="1">
      <alignment vertical="center" wrapText="1"/>
    </xf>
    <xf numFmtId="167" fontId="0" fillId="55" borderId="192" xfId="484" applyNumberFormat="1" applyFont="1" applyFill="1" applyBorder="1" applyAlignment="1">
      <alignment vertical="center" wrapText="1"/>
    </xf>
    <xf numFmtId="167" fontId="0" fillId="55" borderId="165" xfId="484" applyNumberFormat="1" applyFont="1" applyFill="1" applyBorder="1" applyAlignment="1">
      <alignment vertical="center" wrapText="1"/>
    </xf>
    <xf numFmtId="167" fontId="0" fillId="55" borderId="34" xfId="484" applyNumberFormat="1" applyFont="1" applyFill="1" applyBorder="1" applyAlignment="1">
      <alignment vertical="center" wrapText="1"/>
    </xf>
    <xf numFmtId="167" fontId="0" fillId="55" borderId="11" xfId="484" applyNumberFormat="1" applyFont="1" applyFill="1" applyBorder="1" applyAlignment="1">
      <alignment vertical="center" wrapText="1"/>
    </xf>
    <xf numFmtId="41" fontId="0" fillId="0" borderId="183" xfId="700" applyFont="1" applyBorder="1"/>
    <xf numFmtId="41" fontId="0" fillId="0" borderId="152" xfId="700" applyFont="1" applyBorder="1"/>
    <xf numFmtId="3" fontId="77" fillId="0" borderId="237" xfId="496" applyNumberFormat="1" applyFont="1" applyBorder="1" applyAlignment="1">
      <alignment horizontal="right" vertical="center"/>
    </xf>
    <xf numFmtId="2" fontId="9" fillId="0" borderId="13" xfId="484" applyNumberFormat="1" applyBorder="1"/>
    <xf numFmtId="0" fontId="0" fillId="55" borderId="12" xfId="0" applyFill="1" applyBorder="1" applyAlignment="1">
      <alignment horizontal="center" vertical="center"/>
    </xf>
    <xf numFmtId="2" fontId="0" fillId="0" borderId="0" xfId="0" applyNumberFormat="1"/>
    <xf numFmtId="167" fontId="77" fillId="0" borderId="237" xfId="496" applyNumberFormat="1" applyFont="1" applyBorder="1" applyAlignment="1">
      <alignment horizontal="center" vertical="center"/>
    </xf>
    <xf numFmtId="3" fontId="77" fillId="55" borderId="237" xfId="496" applyNumberFormat="1" applyFont="1" applyFill="1" applyBorder="1" applyAlignment="1">
      <alignment horizontal="right" vertical="center"/>
    </xf>
    <xf numFmtId="167" fontId="77" fillId="55" borderId="237" xfId="496" applyNumberFormat="1" applyFont="1" applyFill="1" applyBorder="1" applyAlignment="1">
      <alignment horizontal="center" vertical="center"/>
    </xf>
    <xf numFmtId="0" fontId="114" fillId="0" borderId="237" xfId="0" applyFont="1" applyBorder="1"/>
    <xf numFmtId="167" fontId="78" fillId="0" borderId="237" xfId="496" applyNumberFormat="1" applyFont="1" applyBorder="1" applyAlignment="1">
      <alignment horizontal="center" vertical="center"/>
    </xf>
    <xf numFmtId="0" fontId="30" fillId="0" borderId="222" xfId="654" applyFont="1" applyBorder="1" applyAlignment="1">
      <alignment horizontal="center" wrapText="1"/>
    </xf>
    <xf numFmtId="41" fontId="78" fillId="0" borderId="237" xfId="700" applyFont="1" applyBorder="1" applyAlignment="1">
      <alignment horizontal="right" vertical="center"/>
    </xf>
    <xf numFmtId="41" fontId="77" fillId="0" borderId="237" xfId="700" applyFont="1" applyBorder="1" applyAlignment="1">
      <alignment horizontal="right" vertical="center"/>
    </xf>
    <xf numFmtId="41" fontId="30" fillId="0" borderId="237" xfId="700" applyFont="1" applyBorder="1"/>
    <xf numFmtId="0" fontId="30" fillId="0" borderId="237" xfId="0" applyFont="1" applyBorder="1" applyAlignment="1">
      <alignment horizontal="center"/>
    </xf>
    <xf numFmtId="0" fontId="38" fillId="55" borderId="74" xfId="0" applyFont="1" applyFill="1" applyBorder="1" applyAlignment="1">
      <alignment horizontal="left" vertical="center" wrapText="1" indent="2"/>
    </xf>
    <xf numFmtId="167" fontId="78" fillId="0" borderId="127" xfId="0" applyNumberFormat="1" applyFont="1" applyBorder="1" applyAlignment="1">
      <alignment horizontal="center"/>
    </xf>
    <xf numFmtId="3" fontId="78" fillId="0" borderId="238" xfId="0" applyNumberFormat="1" applyFont="1" applyBorder="1" applyAlignment="1">
      <alignment horizontal="center"/>
    </xf>
    <xf numFmtId="3" fontId="77" fillId="0" borderId="239" xfId="0" applyNumberFormat="1" applyFont="1" applyBorder="1" applyAlignment="1">
      <alignment horizontal="center"/>
    </xf>
    <xf numFmtId="3" fontId="78" fillId="0" borderId="239" xfId="0" applyNumberFormat="1" applyFont="1" applyBorder="1" applyAlignment="1">
      <alignment horizontal="center"/>
    </xf>
    <xf numFmtId="0" fontId="30" fillId="58" borderId="237" xfId="484" applyFont="1" applyFill="1" applyBorder="1" applyAlignment="1">
      <alignment horizontal="center"/>
    </xf>
    <xf numFmtId="0" fontId="90" fillId="55" borderId="237" xfId="484" applyFont="1" applyFill="1" applyBorder="1" applyAlignment="1">
      <alignment horizontal="left"/>
    </xf>
    <xf numFmtId="3" fontId="89" fillId="0" borderId="237" xfId="484" applyNumberFormat="1" applyFont="1" applyBorder="1" applyAlignment="1">
      <alignment horizontal="left"/>
    </xf>
    <xf numFmtId="179" fontId="53" fillId="0" borderId="240" xfId="0" applyNumberFormat="1" applyFont="1" applyBorder="1" applyAlignment="1" applyProtection="1">
      <alignment horizontal="right" vertical="top" wrapText="1" readingOrder="1"/>
      <protection locked="0"/>
    </xf>
    <xf numFmtId="179" fontId="53" fillId="0" borderId="241" xfId="0" applyNumberFormat="1" applyFont="1" applyBorder="1" applyAlignment="1" applyProtection="1">
      <alignment horizontal="right" vertical="top" wrapText="1" readingOrder="1"/>
      <protection locked="0"/>
    </xf>
    <xf numFmtId="0" fontId="9" fillId="0" borderId="237" xfId="484" applyBorder="1"/>
    <xf numFmtId="0" fontId="30" fillId="55" borderId="237" xfId="0" applyFont="1" applyFill="1" applyBorder="1" applyAlignment="1">
      <alignment horizontal="center" vertical="center"/>
    </xf>
    <xf numFmtId="0" fontId="30" fillId="0" borderId="237" xfId="0" applyFont="1" applyBorder="1" applyAlignment="1">
      <alignment horizontal="center" vertical="center"/>
    </xf>
    <xf numFmtId="0" fontId="30" fillId="0" borderId="222" xfId="0" applyFont="1" applyBorder="1" applyAlignment="1">
      <alignment horizontal="center" vertical="center"/>
    </xf>
    <xf numFmtId="0" fontId="30" fillId="55" borderId="237" xfId="0" applyFont="1" applyFill="1" applyBorder="1" applyAlignment="1">
      <alignment vertical="center"/>
    </xf>
    <xf numFmtId="0" fontId="30" fillId="0" borderId="237" xfId="484" applyFont="1" applyBorder="1" applyAlignment="1">
      <alignment horizontal="center" vertical="center"/>
    </xf>
    <xf numFmtId="167" fontId="30" fillId="55" borderId="237" xfId="484" applyNumberFormat="1" applyFont="1" applyFill="1" applyBorder="1" applyAlignment="1">
      <alignment vertical="center" wrapText="1"/>
    </xf>
    <xf numFmtId="0" fontId="30" fillId="55" borderId="237" xfId="484" applyFont="1" applyFill="1" applyBorder="1" applyAlignment="1">
      <alignment horizontal="center" vertical="center"/>
    </xf>
    <xf numFmtId="0" fontId="30" fillId="55" borderId="237" xfId="484" applyFont="1" applyFill="1" applyBorder="1" applyAlignment="1">
      <alignment vertical="center"/>
    </xf>
    <xf numFmtId="172" fontId="0" fillId="0" borderId="237" xfId="0" applyNumberFormat="1" applyBorder="1" applyAlignment="1">
      <alignment horizontal="center" vertical="center"/>
    </xf>
    <xf numFmtId="3" fontId="9" fillId="55" borderId="237" xfId="484" applyNumberFormat="1" applyFill="1" applyBorder="1" applyAlignment="1">
      <alignment horizontal="right" vertical="center"/>
    </xf>
    <xf numFmtId="167" fontId="9" fillId="55" borderId="222" xfId="484" applyNumberFormat="1" applyFill="1" applyBorder="1" applyAlignment="1">
      <alignment horizontal="center" vertical="center"/>
    </xf>
    <xf numFmtId="3" fontId="30" fillId="0" borderId="237" xfId="0" applyNumberFormat="1" applyFont="1" applyBorder="1"/>
    <xf numFmtId="172" fontId="30" fillId="0" borderId="237" xfId="0" applyNumberFormat="1" applyFont="1" applyBorder="1" applyAlignment="1">
      <alignment horizontal="center" vertical="center"/>
    </xf>
    <xf numFmtId="3" fontId="30" fillId="55" borderId="237" xfId="484" applyNumberFormat="1" applyFont="1" applyFill="1" applyBorder="1" applyAlignment="1">
      <alignment horizontal="right" vertical="center"/>
    </xf>
    <xf numFmtId="167" fontId="30" fillId="55" borderId="222" xfId="484" applyNumberFormat="1" applyFont="1" applyFill="1" applyBorder="1" applyAlignment="1">
      <alignment horizontal="center" vertical="center"/>
    </xf>
    <xf numFmtId="167" fontId="30" fillId="55" borderId="237" xfId="484" applyNumberFormat="1" applyFont="1" applyFill="1" applyBorder="1" applyAlignment="1">
      <alignment horizontal="right" vertical="center" wrapText="1"/>
    </xf>
    <xf numFmtId="167" fontId="30" fillId="55" borderId="237" xfId="484" applyNumberFormat="1" applyFont="1" applyFill="1" applyBorder="1" applyAlignment="1">
      <alignment horizontal="right" vertical="center"/>
    </xf>
    <xf numFmtId="0" fontId="30" fillId="0" borderId="237" xfId="654" applyFont="1" applyBorder="1" applyAlignment="1">
      <alignment horizontal="center"/>
    </xf>
    <xf numFmtId="0" fontId="30" fillId="0" borderId="237" xfId="654" applyFont="1" applyBorder="1" applyAlignment="1">
      <alignment horizontal="center" vertical="center"/>
    </xf>
    <xf numFmtId="3" fontId="78" fillId="0" borderId="237" xfId="654" applyNumberFormat="1" applyFont="1" applyBorder="1"/>
    <xf numFmtId="0" fontId="30" fillId="55" borderId="237" xfId="631" applyFont="1" applyFill="1" applyBorder="1" applyAlignment="1">
      <alignment horizontal="center" vertical="center"/>
    </xf>
    <xf numFmtId="0" fontId="30" fillId="0" borderId="237" xfId="484" applyFont="1" applyBorder="1" applyAlignment="1">
      <alignment horizontal="center"/>
    </xf>
    <xf numFmtId="167" fontId="38" fillId="0" borderId="0" xfId="0" applyNumberFormat="1" applyFont="1" applyAlignment="1">
      <alignment horizontal="right" vertical="center" wrapText="1"/>
    </xf>
    <xf numFmtId="0" fontId="38" fillId="0" borderId="74" xfId="0" applyFont="1" applyBorder="1" applyAlignment="1">
      <alignment horizontal="left" vertical="center" wrapText="1" indent="2"/>
    </xf>
    <xf numFmtId="3" fontId="12" fillId="0" borderId="0" xfId="0" applyNumberFormat="1" applyFont="1" applyAlignment="1">
      <alignment horizontal="center" vertical="center" wrapText="1"/>
    </xf>
    <xf numFmtId="3" fontId="9" fillId="0" borderId="0" xfId="484" applyNumberFormat="1" applyAlignment="1">
      <alignment horizontal="right" indent="1"/>
    </xf>
    <xf numFmtId="1" fontId="9" fillId="0" borderId="0" xfId="484" applyNumberFormat="1" applyAlignment="1">
      <alignment horizontal="right" indent="1"/>
    </xf>
    <xf numFmtId="4" fontId="9" fillId="0" borderId="0" xfId="484" applyNumberFormat="1" applyAlignment="1">
      <alignment horizontal="right" indent="1"/>
    </xf>
    <xf numFmtId="169" fontId="34" fillId="0" borderId="0" xfId="0" applyNumberFormat="1" applyFont="1"/>
    <xf numFmtId="169" fontId="9" fillId="0" borderId="0" xfId="484" applyNumberFormat="1"/>
    <xf numFmtId="0" fontId="8" fillId="55" borderId="0" xfId="499" applyFont="1" applyFill="1" applyAlignment="1">
      <alignment horizontal="left"/>
    </xf>
    <xf numFmtId="169" fontId="9" fillId="55" borderId="0" xfId="629" applyNumberFormat="1" applyFont="1" applyFill="1"/>
    <xf numFmtId="169" fontId="30" fillId="55" borderId="0" xfId="629" applyNumberFormat="1" applyFont="1" applyFill="1"/>
    <xf numFmtId="0" fontId="0" fillId="55" borderId="12" xfId="0" applyFill="1" applyBorder="1" applyAlignment="1">
      <alignment horizontal="center"/>
    </xf>
    <xf numFmtId="180" fontId="0" fillId="55" borderId="0" xfId="484" applyNumberFormat="1" applyFont="1" applyFill="1" applyAlignment="1">
      <alignment horizontal="right" indent="1"/>
    </xf>
    <xf numFmtId="180" fontId="0" fillId="55" borderId="17" xfId="484" applyNumberFormat="1" applyFont="1" applyFill="1" applyBorder="1" applyAlignment="1">
      <alignment horizontal="right" indent="1"/>
    </xf>
    <xf numFmtId="173" fontId="0" fillId="55" borderId="0" xfId="484" applyNumberFormat="1" applyFont="1" applyFill="1"/>
    <xf numFmtId="174" fontId="0" fillId="55" borderId="0" xfId="484" applyNumberFormat="1" applyFont="1" applyFill="1"/>
    <xf numFmtId="9" fontId="0" fillId="55" borderId="0" xfId="629" applyFont="1" applyFill="1"/>
    <xf numFmtId="3" fontId="0" fillId="55" borderId="0" xfId="484" applyNumberFormat="1" applyFont="1" applyFill="1"/>
    <xf numFmtId="0" fontId="0" fillId="0" borderId="0" xfId="484" applyFont="1"/>
    <xf numFmtId="0" fontId="9" fillId="55" borderId="0" xfId="629" applyNumberFormat="1" applyFont="1" applyFill="1"/>
    <xf numFmtId="0" fontId="0" fillId="55" borderId="0" xfId="629" applyNumberFormat="1" applyFont="1" applyFill="1"/>
    <xf numFmtId="180" fontId="0" fillId="55" borderId="0" xfId="629" applyNumberFormat="1" applyFont="1" applyFill="1"/>
    <xf numFmtId="3" fontId="0" fillId="55" borderId="0" xfId="484" applyNumberFormat="1" applyFont="1" applyFill="1" applyAlignment="1">
      <alignment horizontal="right" indent="1"/>
    </xf>
    <xf numFmtId="3" fontId="0" fillId="55" borderId="17" xfId="484" applyNumberFormat="1" applyFont="1" applyFill="1" applyBorder="1" applyAlignment="1">
      <alignment horizontal="right" indent="1"/>
    </xf>
    <xf numFmtId="172" fontId="0" fillId="56" borderId="13" xfId="484" applyNumberFormat="1" applyFont="1" applyFill="1" applyBorder="1"/>
    <xf numFmtId="3" fontId="0" fillId="0" borderId="172" xfId="484" applyNumberFormat="1" applyFont="1" applyBorder="1"/>
    <xf numFmtId="0" fontId="0" fillId="55" borderId="12" xfId="484" applyFont="1" applyFill="1" applyBorder="1" applyAlignment="1">
      <alignment horizontal="right"/>
    </xf>
    <xf numFmtId="167" fontId="0" fillId="55" borderId="0" xfId="484" applyNumberFormat="1" applyFont="1" applyFill="1" applyAlignment="1">
      <alignment horizontal="center"/>
    </xf>
    <xf numFmtId="167" fontId="0" fillId="55" borderId="17" xfId="484" applyNumberFormat="1" applyFont="1" applyFill="1" applyBorder="1" applyAlignment="1">
      <alignment horizontal="center"/>
    </xf>
    <xf numFmtId="4" fontId="0" fillId="55" borderId="0" xfId="484" applyNumberFormat="1" applyFont="1" applyFill="1"/>
    <xf numFmtId="169" fontId="0" fillId="55" borderId="0" xfId="484" applyNumberFormat="1" applyFont="1" applyFill="1"/>
    <xf numFmtId="0" fontId="0" fillId="55" borderId="18" xfId="484" applyFont="1" applyFill="1" applyBorder="1"/>
    <xf numFmtId="169" fontId="0" fillId="55" borderId="52" xfId="484" applyNumberFormat="1" applyFont="1" applyFill="1" applyBorder="1"/>
    <xf numFmtId="1" fontId="0" fillId="55" borderId="0" xfId="484" applyNumberFormat="1" applyFont="1" applyFill="1"/>
    <xf numFmtId="0" fontId="77" fillId="55" borderId="10" xfId="0" applyFont="1" applyFill="1" applyBorder="1" applyAlignment="1">
      <alignment horizontal="left"/>
    </xf>
    <xf numFmtId="169" fontId="0" fillId="60" borderId="0" xfId="629" applyNumberFormat="1" applyFont="1" applyFill="1"/>
    <xf numFmtId="172" fontId="9" fillId="56" borderId="13" xfId="484" applyNumberFormat="1" applyFill="1" applyBorder="1"/>
    <xf numFmtId="3" fontId="0" fillId="0" borderId="237" xfId="484" applyNumberFormat="1" applyFont="1" applyBorder="1"/>
    <xf numFmtId="9" fontId="77" fillId="0" borderId="10" xfId="629" applyFont="1" applyBorder="1"/>
    <xf numFmtId="0" fontId="9" fillId="55" borderId="31" xfId="484" applyFill="1" applyBorder="1" applyAlignment="1">
      <alignment horizontal="left" indent="1"/>
    </xf>
    <xf numFmtId="0" fontId="30" fillId="55" borderId="30" xfId="484" applyFont="1" applyFill="1" applyBorder="1" applyAlignment="1">
      <alignment horizontal="center"/>
    </xf>
    <xf numFmtId="0" fontId="8" fillId="0" borderId="12" xfId="0" applyFont="1" applyBorder="1"/>
    <xf numFmtId="0" fontId="9" fillId="0" borderId="165" xfId="484" applyBorder="1" applyAlignment="1">
      <alignment horizontal="center" vertical="center" wrapText="1"/>
    </xf>
    <xf numFmtId="0" fontId="9" fillId="0" borderId="12" xfId="484" applyBorder="1"/>
    <xf numFmtId="0" fontId="0" fillId="0" borderId="175" xfId="0" applyBorder="1"/>
    <xf numFmtId="0" fontId="0" fillId="0" borderId="12" xfId="0" applyBorder="1"/>
    <xf numFmtId="0" fontId="8" fillId="0" borderId="175" xfId="0" applyFont="1" applyBorder="1"/>
    <xf numFmtId="0" fontId="9" fillId="0" borderId="29" xfId="484" applyBorder="1" applyAlignment="1">
      <alignment vertical="center" wrapText="1"/>
    </xf>
    <xf numFmtId="0" fontId="8" fillId="0" borderId="0" xfId="484" applyFont="1" applyAlignment="1">
      <alignment vertical="center" wrapText="1"/>
    </xf>
    <xf numFmtId="0" fontId="8" fillId="0" borderId="29" xfId="484" applyFont="1" applyBorder="1" applyAlignment="1">
      <alignment vertical="center" wrapText="1"/>
    </xf>
    <xf numFmtId="0" fontId="8" fillId="0" borderId="38" xfId="0" applyFont="1" applyBorder="1"/>
    <xf numFmtId="0" fontId="9" fillId="0" borderId="171" xfId="484" applyBorder="1" applyAlignment="1">
      <alignment vertical="center" wrapText="1"/>
    </xf>
    <xf numFmtId="0" fontId="8" fillId="0" borderId="171" xfId="0" applyFont="1" applyBorder="1" applyAlignment="1">
      <alignment vertical="center"/>
    </xf>
    <xf numFmtId="0" fontId="8" fillId="0" borderId="29" xfId="0" applyFont="1" applyBorder="1" applyAlignment="1">
      <alignment vertical="center"/>
    </xf>
    <xf numFmtId="0" fontId="0" fillId="0" borderId="200" xfId="0" applyBorder="1" applyAlignment="1">
      <alignment horizontal="center" vertical="top"/>
    </xf>
    <xf numFmtId="3" fontId="77" fillId="0" borderId="15" xfId="0" applyNumberFormat="1" applyFont="1" applyBorder="1" applyAlignment="1">
      <alignment horizontal="center"/>
    </xf>
    <xf numFmtId="3" fontId="77" fillId="0" borderId="0" xfId="0" applyNumberFormat="1" applyFont="1" applyAlignment="1">
      <alignment horizontal="center"/>
    </xf>
    <xf numFmtId="167" fontId="77" fillId="0" borderId="13" xfId="0" applyNumberFormat="1" applyFont="1" applyBorder="1" applyAlignment="1">
      <alignment horizontal="center"/>
    </xf>
    <xf numFmtId="0" fontId="78" fillId="0" borderId="210" xfId="0" applyFont="1" applyBorder="1"/>
    <xf numFmtId="0" fontId="78" fillId="0" borderId="173" xfId="0" applyFont="1" applyBorder="1"/>
    <xf numFmtId="3" fontId="78" fillId="0" borderId="174" xfId="0" applyNumberFormat="1" applyFont="1" applyBorder="1" applyAlignment="1">
      <alignment horizontal="center"/>
    </xf>
    <xf numFmtId="3" fontId="78" fillId="0" borderId="173" xfId="0" applyNumberFormat="1" applyFont="1" applyBorder="1" applyAlignment="1">
      <alignment horizontal="center"/>
    </xf>
    <xf numFmtId="167" fontId="78" fillId="0" borderId="172" xfId="0" applyNumberFormat="1" applyFont="1" applyBorder="1" applyAlignment="1">
      <alignment horizontal="center"/>
    </xf>
    <xf numFmtId="0" fontId="78" fillId="0" borderId="200" xfId="0" applyFont="1" applyBorder="1"/>
    <xf numFmtId="0" fontId="78" fillId="0" borderId="0" xfId="0" applyFont="1"/>
    <xf numFmtId="3" fontId="78" fillId="0" borderId="15" xfId="0" applyNumberFormat="1" applyFont="1" applyBorder="1" applyAlignment="1">
      <alignment horizontal="center"/>
    </xf>
    <xf numFmtId="3" fontId="78" fillId="0" borderId="0" xfId="0" applyNumberFormat="1" applyFont="1" applyAlignment="1">
      <alignment horizontal="center"/>
    </xf>
    <xf numFmtId="167" fontId="78" fillId="0" borderId="13" xfId="0" applyNumberFormat="1" applyFont="1" applyBorder="1" applyAlignment="1">
      <alignment horizontal="center"/>
    </xf>
    <xf numFmtId="167" fontId="78" fillId="0" borderId="15" xfId="0" applyNumberFormat="1" applyFont="1" applyBorder="1" applyAlignment="1">
      <alignment horizontal="center"/>
    </xf>
    <xf numFmtId="167" fontId="78" fillId="0" borderId="0" xfId="0" applyNumberFormat="1" applyFont="1" applyAlignment="1">
      <alignment horizontal="center"/>
    </xf>
    <xf numFmtId="0" fontId="78" fillId="0" borderId="211" xfId="0" applyFont="1" applyBorder="1"/>
    <xf numFmtId="0" fontId="78" fillId="0" borderId="19" xfId="0" applyFont="1" applyBorder="1"/>
    <xf numFmtId="172" fontId="78" fillId="0" borderId="156" xfId="0" applyNumberFormat="1" applyFont="1" applyBorder="1" applyAlignment="1">
      <alignment horizontal="center" vertical="center"/>
    </xf>
    <xf numFmtId="172" fontId="78" fillId="0" borderId="19" xfId="0" applyNumberFormat="1" applyFont="1" applyBorder="1" applyAlignment="1">
      <alignment horizontal="center" vertical="center"/>
    </xf>
    <xf numFmtId="167" fontId="78" fillId="0" borderId="157" xfId="0" applyNumberFormat="1" applyFont="1" applyBorder="1" applyAlignment="1">
      <alignment horizontal="center"/>
    </xf>
    <xf numFmtId="0" fontId="8" fillId="0" borderId="38" xfId="0" applyFont="1" applyBorder="1" applyAlignment="1">
      <alignment horizontal="center" vertical="top"/>
    </xf>
    <xf numFmtId="0" fontId="77" fillId="0" borderId="11" xfId="0" applyFont="1" applyBorder="1" applyAlignment="1">
      <alignment horizontal="left"/>
    </xf>
    <xf numFmtId="167" fontId="77" fillId="0" borderId="126" xfId="0" applyNumberFormat="1" applyFont="1" applyBorder="1" applyAlignment="1">
      <alignment horizontal="center"/>
    </xf>
    <xf numFmtId="167" fontId="77" fillId="0" borderId="178" xfId="0" applyNumberFormat="1" applyFont="1" applyBorder="1" applyAlignment="1">
      <alignment horizontal="center"/>
    </xf>
    <xf numFmtId="167" fontId="78" fillId="0" borderId="176" xfId="0" applyNumberFormat="1" applyFont="1" applyBorder="1" applyAlignment="1">
      <alignment horizontal="center"/>
    </xf>
    <xf numFmtId="0" fontId="78" fillId="0" borderId="12" xfId="0" applyFont="1" applyBorder="1" applyAlignment="1">
      <alignment horizontal="left"/>
    </xf>
    <xf numFmtId="0" fontId="78" fillId="0" borderId="13" xfId="0" applyFont="1" applyBorder="1" applyAlignment="1">
      <alignment horizontal="left"/>
    </xf>
    <xf numFmtId="167" fontId="78" fillId="0" borderId="17" xfId="0" applyNumberFormat="1" applyFont="1" applyBorder="1" applyAlignment="1">
      <alignment horizontal="center"/>
    </xf>
    <xf numFmtId="0" fontId="78" fillId="0" borderId="29" xfId="0" applyFont="1" applyBorder="1"/>
    <xf numFmtId="3" fontId="78" fillId="0" borderId="10" xfId="0" applyNumberFormat="1" applyFont="1" applyBorder="1" applyAlignment="1">
      <alignment horizontal="center"/>
    </xf>
    <xf numFmtId="0" fontId="78" fillId="0" borderId="158" xfId="0" applyFont="1" applyBorder="1"/>
    <xf numFmtId="172" fontId="78" fillId="0" borderId="180" xfId="0" applyNumberFormat="1" applyFont="1" applyBorder="1" applyAlignment="1">
      <alignment horizontal="center" vertical="center"/>
    </xf>
    <xf numFmtId="172" fontId="78" fillId="0" borderId="157" xfId="0" applyNumberFormat="1" applyFont="1" applyBorder="1" applyAlignment="1">
      <alignment horizontal="center" vertical="center"/>
    </xf>
    <xf numFmtId="0" fontId="78" fillId="0" borderId="20" xfId="0" applyFont="1" applyBorder="1"/>
    <xf numFmtId="17" fontId="37" fillId="0" borderId="244" xfId="0" quotePrefix="1" applyNumberFormat="1" applyFont="1" applyBorder="1" applyAlignment="1">
      <alignment horizontal="center" vertical="center" wrapText="1"/>
    </xf>
    <xf numFmtId="0" fontId="37" fillId="55" borderId="247" xfId="0" applyFont="1" applyFill="1" applyBorder="1" applyAlignment="1">
      <alignment horizontal="center" vertical="center" wrapText="1"/>
    </xf>
    <xf numFmtId="167" fontId="38" fillId="0" borderId="248" xfId="0" applyNumberFormat="1" applyFont="1" applyBorder="1" applyAlignment="1">
      <alignment horizontal="center" vertical="center" wrapText="1"/>
    </xf>
    <xf numFmtId="0" fontId="38" fillId="55" borderId="249" xfId="0" applyFont="1" applyFill="1" applyBorder="1" applyAlignment="1">
      <alignment horizontal="left" vertical="center" wrapText="1" indent="1"/>
    </xf>
    <xf numFmtId="167" fontId="38" fillId="0" borderId="250" xfId="0" applyNumberFormat="1" applyFont="1" applyBorder="1" applyAlignment="1">
      <alignment horizontal="right" vertical="center" wrapText="1"/>
    </xf>
    <xf numFmtId="167" fontId="38" fillId="0" borderId="251" xfId="0" applyNumberFormat="1" applyFont="1" applyBorder="1" applyAlignment="1">
      <alignment horizontal="center" vertical="center" wrapText="1"/>
    </xf>
    <xf numFmtId="167" fontId="38" fillId="0" borderId="252" xfId="0" applyNumberFormat="1" applyFont="1" applyBorder="1" applyAlignment="1">
      <alignment horizontal="center" vertical="center" wrapText="1"/>
    </xf>
    <xf numFmtId="0" fontId="30" fillId="55" borderId="30" xfId="484" applyFont="1" applyFill="1" applyBorder="1" applyAlignment="1">
      <alignment horizontal="center" vertical="center" wrapText="1"/>
    </xf>
    <xf numFmtId="0" fontId="30" fillId="55" borderId="31" xfId="484" applyFont="1" applyFill="1" applyBorder="1" applyAlignment="1">
      <alignment horizontal="center" vertical="center" wrapText="1"/>
    </xf>
    <xf numFmtId="0" fontId="30" fillId="55" borderId="32" xfId="484" applyFont="1" applyFill="1" applyBorder="1" applyAlignment="1">
      <alignment horizontal="center" vertical="center" wrapText="1"/>
    </xf>
    <xf numFmtId="3" fontId="30" fillId="55" borderId="31" xfId="484" applyNumberFormat="1" applyFont="1" applyFill="1" applyBorder="1" applyAlignment="1">
      <alignment horizontal="right" indent="1"/>
    </xf>
    <xf numFmtId="3" fontId="30" fillId="55" borderId="32" xfId="484" applyNumberFormat="1" applyFont="1" applyFill="1" applyBorder="1" applyAlignment="1">
      <alignment horizontal="right" indent="1"/>
    </xf>
    <xf numFmtId="180" fontId="9" fillId="55" borderId="0" xfId="484" applyNumberFormat="1" applyFill="1" applyAlignment="1">
      <alignment horizontal="right" indent="1"/>
    </xf>
    <xf numFmtId="3" fontId="0" fillId="55" borderId="0" xfId="484" applyNumberFormat="1" applyFont="1" applyFill="1" applyAlignment="1">
      <alignment horizontal="left" indent="1"/>
    </xf>
    <xf numFmtId="0" fontId="30" fillId="55" borderId="82" xfId="484" applyFont="1" applyFill="1" applyBorder="1" applyAlignment="1">
      <alignment horizontal="center" vertical="center" wrapText="1"/>
    </xf>
    <xf numFmtId="0" fontId="30" fillId="55" borderId="83" xfId="484" applyFont="1" applyFill="1" applyBorder="1" applyAlignment="1">
      <alignment horizontal="center" vertical="center" wrapText="1"/>
    </xf>
    <xf numFmtId="0" fontId="30" fillId="55" borderId="84" xfId="484" applyFont="1" applyFill="1" applyBorder="1" applyAlignment="1">
      <alignment horizontal="center" vertical="center" wrapText="1"/>
    </xf>
    <xf numFmtId="174" fontId="9" fillId="55" borderId="0" xfId="484" applyNumberFormat="1" applyFill="1" applyAlignment="1">
      <alignment horizontal="right" indent="1"/>
    </xf>
    <xf numFmtId="3" fontId="30" fillId="55" borderId="0" xfId="0" applyNumberFormat="1" applyFont="1" applyFill="1"/>
    <xf numFmtId="181" fontId="9" fillId="55" borderId="0" xfId="484" applyNumberFormat="1" applyFill="1" applyAlignment="1">
      <alignment horizontal="right" indent="1"/>
    </xf>
    <xf numFmtId="0" fontId="30" fillId="55" borderId="0" xfId="484" applyFont="1" applyFill="1" applyAlignment="1">
      <alignment horizontal="left"/>
    </xf>
    <xf numFmtId="3" fontId="30" fillId="55" borderId="0" xfId="484" applyNumberFormat="1" applyFont="1" applyFill="1" applyAlignment="1">
      <alignment horizontal="center" vertical="center"/>
    </xf>
    <xf numFmtId="3" fontId="28" fillId="55" borderId="0" xfId="0" applyNumberFormat="1" applyFont="1" applyFill="1" applyAlignment="1">
      <alignment horizontal="center" vertical="center" wrapText="1"/>
    </xf>
    <xf numFmtId="3" fontId="30" fillId="55" borderId="0" xfId="484" applyNumberFormat="1" applyFont="1" applyFill="1" applyAlignment="1">
      <alignment horizontal="left"/>
    </xf>
    <xf numFmtId="3" fontId="9" fillId="55" borderId="0" xfId="484" applyNumberFormat="1" applyFill="1" applyAlignment="1">
      <alignment horizontal="left"/>
    </xf>
    <xf numFmtId="3" fontId="8" fillId="55" borderId="0" xfId="0" applyNumberFormat="1" applyFont="1" applyFill="1" applyAlignment="1">
      <alignment horizontal="center" vertical="center"/>
    </xf>
    <xf numFmtId="3" fontId="8" fillId="55" borderId="0" xfId="0" applyNumberFormat="1" applyFont="1" applyFill="1" applyAlignment="1">
      <alignment horizontal="center" vertical="center" wrapText="1"/>
    </xf>
    <xf numFmtId="3" fontId="8" fillId="55" borderId="17" xfId="0" applyNumberFormat="1" applyFont="1" applyFill="1" applyBorder="1" applyAlignment="1">
      <alignment horizontal="center" vertical="center" wrapText="1"/>
    </xf>
    <xf numFmtId="177" fontId="30" fillId="55" borderId="144" xfId="484" applyNumberFormat="1" applyFont="1" applyFill="1" applyBorder="1" applyAlignment="1">
      <alignment horizontal="center"/>
    </xf>
    <xf numFmtId="177" fontId="30" fillId="55" borderId="0" xfId="484" applyNumberFormat="1" applyFont="1" applyFill="1" applyAlignment="1">
      <alignment horizontal="center"/>
    </xf>
    <xf numFmtId="177" fontId="30" fillId="55" borderId="17" xfId="484" applyNumberFormat="1" applyFont="1" applyFill="1" applyBorder="1" applyAlignment="1">
      <alignment horizontal="center"/>
    </xf>
    <xf numFmtId="177" fontId="30" fillId="55" borderId="140" xfId="484" applyNumberFormat="1" applyFont="1" applyFill="1" applyBorder="1" applyAlignment="1">
      <alignment horizontal="center"/>
    </xf>
    <xf numFmtId="3" fontId="30" fillId="55" borderId="17" xfId="0" applyNumberFormat="1" applyFont="1" applyFill="1" applyBorder="1" applyAlignment="1">
      <alignment horizontal="center" vertical="center"/>
    </xf>
    <xf numFmtId="3" fontId="30" fillId="55" borderId="0" xfId="0" applyNumberFormat="1" applyFont="1" applyFill="1" applyAlignment="1">
      <alignment horizontal="center" vertical="center"/>
    </xf>
    <xf numFmtId="177" fontId="30" fillId="55" borderId="20" xfId="484" applyNumberFormat="1" applyFont="1" applyFill="1" applyBorder="1" applyAlignment="1">
      <alignment horizontal="center"/>
    </xf>
    <xf numFmtId="0" fontId="8" fillId="55" borderId="89" xfId="0" applyFont="1" applyFill="1" applyBorder="1" applyAlignment="1">
      <alignment horizontal="center"/>
    </xf>
    <xf numFmtId="3" fontId="8" fillId="55" borderId="90" xfId="484" applyNumberFormat="1" applyFont="1" applyFill="1" applyBorder="1" applyAlignment="1">
      <alignment horizontal="left" indent="1"/>
    </xf>
    <xf numFmtId="180" fontId="0" fillId="55" borderId="90" xfId="484" applyNumberFormat="1" applyFont="1" applyFill="1" applyBorder="1" applyAlignment="1">
      <alignment horizontal="right" indent="1"/>
    </xf>
    <xf numFmtId="180" fontId="0" fillId="55" borderId="93" xfId="484" applyNumberFormat="1" applyFont="1" applyFill="1" applyBorder="1" applyAlignment="1">
      <alignment horizontal="right" indent="1"/>
    </xf>
    <xf numFmtId="0" fontId="8" fillId="55" borderId="89" xfId="0" applyFont="1" applyFill="1" applyBorder="1" applyAlignment="1">
      <alignment horizontal="center" vertical="center"/>
    </xf>
    <xf numFmtId="3" fontId="0" fillId="55" borderId="90" xfId="484" applyNumberFormat="1" applyFont="1" applyFill="1" applyBorder="1" applyAlignment="1">
      <alignment horizontal="right" indent="1"/>
    </xf>
    <xf numFmtId="3" fontId="0" fillId="55" borderId="93" xfId="484" applyNumberFormat="1" applyFont="1" applyFill="1" applyBorder="1" applyAlignment="1">
      <alignment horizontal="right" indent="1"/>
    </xf>
    <xf numFmtId="0" fontId="81" fillId="55" borderId="0" xfId="0" applyFont="1" applyFill="1" applyAlignment="1">
      <alignment horizontal="center"/>
    </xf>
    <xf numFmtId="0" fontId="83" fillId="55" borderId="0" xfId="0" applyFont="1" applyFill="1" applyAlignment="1">
      <alignment horizontal="center"/>
    </xf>
    <xf numFmtId="0" fontId="47" fillId="55" borderId="0" xfId="0" applyFont="1" applyFill="1" applyAlignment="1">
      <alignment horizontal="center"/>
    </xf>
    <xf numFmtId="0" fontId="54" fillId="0" borderId="0" xfId="0" applyFont="1" applyAlignment="1">
      <alignment horizontal="center"/>
    </xf>
    <xf numFmtId="0" fontId="102" fillId="55" borderId="0" xfId="0" applyFont="1" applyFill="1" applyAlignment="1">
      <alignment horizontal="left"/>
    </xf>
    <xf numFmtId="0" fontId="103" fillId="55" borderId="0" xfId="0" applyFont="1" applyFill="1" applyAlignment="1">
      <alignment horizontal="left"/>
    </xf>
    <xf numFmtId="0" fontId="54" fillId="55" borderId="0" xfId="0" applyFont="1" applyFill="1" applyAlignment="1">
      <alignment horizontal="center"/>
    </xf>
    <xf numFmtId="0" fontId="96" fillId="55" borderId="0" xfId="0" applyFont="1" applyFill="1" applyAlignment="1">
      <alignment horizontal="center"/>
    </xf>
    <xf numFmtId="17" fontId="79" fillId="55" borderId="0" xfId="0" quotePrefix="1" applyNumberFormat="1" applyFont="1" applyFill="1" applyAlignment="1">
      <alignment horizontal="center"/>
    </xf>
    <xf numFmtId="0" fontId="79" fillId="55" borderId="0" xfId="0" applyFont="1" applyFill="1" applyAlignment="1">
      <alignment horizontal="center"/>
    </xf>
    <xf numFmtId="0" fontId="30" fillId="55" borderId="0" xfId="499" applyFont="1" applyFill="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7" fillId="59" borderId="88" xfId="0" applyFont="1" applyFill="1" applyBorder="1" applyAlignment="1">
      <alignment horizontal="center" vertical="center" wrapText="1"/>
    </xf>
    <xf numFmtId="0" fontId="37" fillId="59" borderId="66" xfId="0" applyFont="1" applyFill="1" applyBorder="1" applyAlignment="1">
      <alignment horizontal="center" vertical="center" wrapText="1"/>
    </xf>
    <xf numFmtId="0" fontId="37" fillId="57" borderId="71" xfId="0" applyFont="1" applyFill="1" applyBorder="1" applyAlignment="1">
      <alignment horizontal="center" vertical="center" wrapText="1"/>
    </xf>
    <xf numFmtId="0" fontId="37" fillId="57" borderId="79" xfId="0" applyFont="1" applyFill="1" applyBorder="1" applyAlignment="1">
      <alignment horizontal="center" vertical="center" wrapText="1"/>
    </xf>
    <xf numFmtId="0" fontId="37" fillId="57" borderId="70" xfId="0" applyFont="1" applyFill="1" applyBorder="1" applyAlignment="1">
      <alignment horizontal="center" vertical="center" wrapText="1"/>
    </xf>
    <xf numFmtId="17" fontId="34" fillId="0" borderId="12" xfId="0" quotePrefix="1" applyNumberFormat="1" applyFont="1" applyBorder="1" applyAlignment="1">
      <alignment horizontal="center" vertical="center"/>
    </xf>
    <xf numFmtId="0" fontId="36" fillId="0" borderId="0" xfId="0" applyFont="1" applyAlignment="1">
      <alignment horizontal="center" vertical="center"/>
    </xf>
    <xf numFmtId="0" fontId="36" fillId="0" borderId="17" xfId="0" applyFont="1" applyBorder="1" applyAlignment="1">
      <alignment horizontal="center" vertical="center"/>
    </xf>
    <xf numFmtId="0" fontId="37" fillId="57" borderId="77" xfId="0" applyFont="1" applyFill="1" applyBorder="1" applyAlignment="1">
      <alignment horizontal="center" vertical="center" wrapText="1"/>
    </xf>
    <xf numFmtId="0" fontId="37" fillId="57" borderId="78" xfId="0" applyFont="1" applyFill="1" applyBorder="1" applyAlignment="1">
      <alignment horizontal="center" vertical="center" wrapText="1"/>
    </xf>
    <xf numFmtId="0" fontId="38" fillId="0" borderId="18" xfId="0" applyFont="1" applyBorder="1" applyAlignment="1">
      <alignment vertical="distributed" wrapText="1"/>
    </xf>
    <xf numFmtId="0" fontId="38" fillId="0" borderId="19" xfId="0" applyFont="1" applyBorder="1" applyAlignment="1">
      <alignment vertical="distributed" wrapText="1"/>
    </xf>
    <xf numFmtId="0" fontId="38" fillId="0" borderId="20" xfId="0" applyFont="1" applyBorder="1" applyAlignment="1">
      <alignment vertical="distributed" wrapText="1"/>
    </xf>
    <xf numFmtId="0" fontId="38" fillId="0" borderId="82" xfId="0" applyFont="1" applyBorder="1" applyAlignment="1">
      <alignment vertical="distributed" wrapText="1"/>
    </xf>
    <xf numFmtId="0" fontId="38" fillId="0" borderId="83" xfId="0" applyFont="1" applyBorder="1" applyAlignment="1">
      <alignment vertical="distributed" wrapText="1"/>
    </xf>
    <xf numFmtId="0" fontId="38" fillId="0" borderId="84" xfId="0" applyFont="1" applyBorder="1" applyAlignment="1">
      <alignment vertical="distributed" wrapText="1"/>
    </xf>
    <xf numFmtId="0" fontId="37" fillId="55" borderId="189" xfId="0" applyFont="1" applyFill="1" applyBorder="1" applyAlignment="1">
      <alignment horizontal="center" vertical="center" wrapText="1"/>
    </xf>
    <xf numFmtId="0" fontId="37" fillId="55" borderId="78" xfId="0" applyFont="1" applyFill="1" applyBorder="1" applyAlignment="1">
      <alignment horizontal="center" vertical="center" wrapText="1"/>
    </xf>
    <xf numFmtId="0" fontId="37" fillId="55" borderId="85" xfId="0" applyFont="1" applyFill="1" applyBorder="1" applyAlignment="1">
      <alignment horizontal="center" vertical="center" wrapText="1"/>
    </xf>
    <xf numFmtId="0" fontId="37" fillId="55" borderId="245" xfId="0" applyFont="1" applyFill="1" applyBorder="1" applyAlignment="1">
      <alignment horizontal="center" vertical="center" wrapText="1"/>
    </xf>
    <xf numFmtId="0" fontId="37" fillId="0" borderId="86"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87" xfId="0" applyFont="1" applyBorder="1" applyAlignment="1">
      <alignment horizontal="center" vertical="center" wrapText="1"/>
    </xf>
    <xf numFmtId="0" fontId="37" fillId="0" borderId="243" xfId="0" applyFont="1" applyBorder="1" applyAlignment="1">
      <alignment horizontal="center" vertical="center" wrapText="1"/>
    </xf>
    <xf numFmtId="0" fontId="37" fillId="0" borderId="190"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189" xfId="0" applyFont="1" applyBorder="1" applyAlignment="1">
      <alignment horizontal="center" vertical="center" wrapText="1"/>
    </xf>
    <xf numFmtId="0" fontId="37" fillId="0" borderId="78" xfId="0" applyFont="1" applyBorder="1" applyAlignment="1">
      <alignment horizontal="center" vertical="center" wrapText="1"/>
    </xf>
    <xf numFmtId="0" fontId="37" fillId="55" borderId="190" xfId="0" applyFont="1" applyFill="1" applyBorder="1" applyAlignment="1">
      <alignment horizontal="center" vertical="center" wrapText="1"/>
    </xf>
    <xf numFmtId="0" fontId="37" fillId="55" borderId="61" xfId="0" applyFont="1" applyFill="1" applyBorder="1" applyAlignment="1">
      <alignment horizontal="center" vertical="center" wrapText="1"/>
    </xf>
    <xf numFmtId="0" fontId="37" fillId="0" borderId="62" xfId="0" applyFont="1" applyBorder="1" applyAlignment="1">
      <alignment horizontal="center" vertical="center" wrapText="1"/>
    </xf>
    <xf numFmtId="0" fontId="37" fillId="0" borderId="79" xfId="0" applyFont="1" applyBorder="1" applyAlignment="1">
      <alignment horizontal="center" vertical="center" wrapText="1"/>
    </xf>
    <xf numFmtId="0" fontId="37" fillId="55" borderId="242" xfId="0" applyFont="1" applyFill="1" applyBorder="1" applyAlignment="1">
      <alignment horizontal="center" vertical="center" wrapText="1"/>
    </xf>
    <xf numFmtId="0" fontId="37" fillId="55" borderId="80" xfId="0" applyFont="1" applyFill="1" applyBorder="1" applyAlignment="1">
      <alignment horizontal="center" vertical="center" wrapText="1"/>
    </xf>
    <xf numFmtId="0" fontId="37" fillId="55" borderId="81" xfId="0" applyFont="1" applyFill="1" applyBorder="1" applyAlignment="1">
      <alignment horizontal="center" vertical="center" wrapText="1"/>
    </xf>
    <xf numFmtId="0" fontId="37" fillId="55" borderId="246" xfId="0" applyFont="1" applyFill="1" applyBorder="1" applyAlignment="1">
      <alignment horizontal="center" vertical="center" wrapText="1"/>
    </xf>
    <xf numFmtId="0" fontId="37" fillId="55" borderId="30" xfId="0" applyFont="1" applyFill="1" applyBorder="1" applyAlignment="1">
      <alignment horizontal="left" vertical="center" wrapText="1"/>
    </xf>
    <xf numFmtId="0" fontId="37" fillId="55" borderId="31" xfId="0" applyFont="1" applyFill="1" applyBorder="1" applyAlignment="1">
      <alignment horizontal="left" vertical="center" wrapText="1"/>
    </xf>
    <xf numFmtId="0" fontId="37" fillId="55" borderId="32" xfId="0" applyFont="1" applyFill="1" applyBorder="1" applyAlignment="1">
      <alignment horizontal="left" vertical="center" wrapText="1"/>
    </xf>
    <xf numFmtId="0" fontId="37" fillId="55" borderId="12" xfId="0" applyFont="1" applyFill="1" applyBorder="1" applyAlignment="1">
      <alignment horizontal="left" vertical="center" wrapText="1"/>
    </xf>
    <xf numFmtId="0" fontId="38" fillId="55" borderId="0" xfId="0" applyFont="1" applyFill="1" applyAlignment="1">
      <alignment horizontal="left" vertical="center" wrapText="1"/>
    </xf>
    <xf numFmtId="0" fontId="38" fillId="55" borderId="17" xfId="0" applyFont="1" applyFill="1" applyBorder="1" applyAlignment="1">
      <alignment horizontal="left" vertical="center" wrapText="1"/>
    </xf>
    <xf numFmtId="0" fontId="30" fillId="55" borderId="18" xfId="484" applyFont="1" applyFill="1" applyBorder="1" applyAlignment="1">
      <alignment horizontal="left" indent="1"/>
    </xf>
    <xf numFmtId="168" fontId="30" fillId="55" borderId="19" xfId="484" applyNumberFormat="1" applyFont="1" applyFill="1" applyBorder="1" applyAlignment="1">
      <alignment horizontal="left" indent="1"/>
    </xf>
    <xf numFmtId="0" fontId="30" fillId="55" borderId="12" xfId="484" applyFont="1" applyFill="1" applyBorder="1" applyAlignment="1">
      <alignment horizontal="left" indent="1"/>
    </xf>
    <xf numFmtId="0" fontId="30" fillId="55" borderId="0" xfId="484" applyFont="1" applyFill="1" applyAlignment="1">
      <alignment horizontal="left" indent="1"/>
    </xf>
    <xf numFmtId="0" fontId="30" fillId="55" borderId="12" xfId="484" applyFont="1" applyFill="1" applyBorder="1" applyAlignment="1">
      <alignment horizontal="center"/>
    </xf>
    <xf numFmtId="0" fontId="30" fillId="55" borderId="0" xfId="484" applyFont="1" applyFill="1" applyAlignment="1">
      <alignment horizontal="center"/>
    </xf>
    <xf numFmtId="0" fontId="30" fillId="55" borderId="17" xfId="484" applyFont="1" applyFill="1" applyBorder="1" applyAlignment="1">
      <alignment horizontal="center"/>
    </xf>
    <xf numFmtId="0" fontId="30" fillId="0" borderId="30" xfId="484" applyFont="1" applyBorder="1" applyAlignment="1">
      <alignment horizontal="center" vertical="center"/>
    </xf>
    <xf numFmtId="0" fontId="30" fillId="0" borderId="31" xfId="484" applyFont="1" applyBorder="1" applyAlignment="1">
      <alignment horizontal="center" vertical="center"/>
    </xf>
    <xf numFmtId="0" fontId="30" fillId="0" borderId="32" xfId="484" applyFont="1" applyBorder="1" applyAlignment="1">
      <alignment horizontal="center" vertical="center"/>
    </xf>
    <xf numFmtId="0" fontId="9" fillId="0" borderId="0" xfId="484" applyAlignment="1">
      <alignment horizontal="left" vertical="center" wrapText="1"/>
    </xf>
    <xf numFmtId="0" fontId="30" fillId="55" borderId="30" xfId="484" applyFont="1" applyFill="1" applyBorder="1" applyAlignment="1">
      <alignment horizontal="center" vertical="center"/>
    </xf>
    <xf numFmtId="0" fontId="30" fillId="55" borderId="31" xfId="484" applyFont="1" applyFill="1" applyBorder="1" applyAlignment="1">
      <alignment horizontal="center" vertical="center"/>
    </xf>
    <xf numFmtId="0" fontId="30" fillId="55" borderId="32" xfId="484" applyFont="1" applyFill="1" applyBorder="1" applyAlignment="1">
      <alignment horizontal="center" vertical="center"/>
    </xf>
    <xf numFmtId="0" fontId="30" fillId="0" borderId="12" xfId="484" applyFont="1" applyBorder="1" applyAlignment="1">
      <alignment horizontal="center" vertical="center"/>
    </xf>
    <xf numFmtId="0" fontId="30" fillId="0" borderId="0" xfId="484" applyFont="1" applyAlignment="1">
      <alignment horizontal="center" vertical="center"/>
    </xf>
    <xf numFmtId="0" fontId="30" fillId="0" borderId="17" xfId="484" applyFont="1" applyBorder="1" applyAlignment="1">
      <alignment horizontal="center" vertical="center"/>
    </xf>
    <xf numFmtId="0" fontId="78" fillId="58" borderId="163" xfId="484" applyFont="1" applyFill="1" applyBorder="1" applyAlignment="1">
      <alignment horizontal="center"/>
    </xf>
    <xf numFmtId="0" fontId="78" fillId="58" borderId="167" xfId="484" applyFont="1" applyFill="1" applyBorder="1" applyAlignment="1">
      <alignment horizontal="center"/>
    </xf>
    <xf numFmtId="0" fontId="78" fillId="58" borderId="164" xfId="484" applyFont="1" applyFill="1" applyBorder="1" applyAlignment="1">
      <alignment horizontal="center"/>
    </xf>
    <xf numFmtId="0" fontId="9" fillId="0" borderId="237" xfId="484" applyBorder="1" applyAlignment="1">
      <alignment horizontal="center"/>
    </xf>
    <xf numFmtId="0" fontId="92" fillId="0" borderId="173" xfId="484" applyFont="1" applyBorder="1" applyAlignment="1">
      <alignment horizontal="center"/>
    </xf>
    <xf numFmtId="0" fontId="92" fillId="0" borderId="172" xfId="484" applyFont="1" applyBorder="1" applyAlignment="1">
      <alignment horizontal="center"/>
    </xf>
    <xf numFmtId="0" fontId="92" fillId="0" borderId="15" xfId="484" applyFont="1" applyBorder="1" applyAlignment="1">
      <alignment horizontal="center"/>
    </xf>
    <xf numFmtId="0" fontId="92" fillId="0" borderId="0" xfId="484" applyFont="1" applyAlignment="1">
      <alignment horizontal="center"/>
    </xf>
    <xf numFmtId="0" fontId="92" fillId="0" borderId="13" xfId="484" applyFont="1" applyBorder="1" applyAlignment="1">
      <alignment horizontal="center"/>
    </xf>
    <xf numFmtId="0" fontId="30" fillId="0" borderId="163" xfId="484" applyFont="1" applyBorder="1" applyAlignment="1">
      <alignment horizontal="center"/>
    </xf>
    <xf numFmtId="0" fontId="30" fillId="0" borderId="167" xfId="484" applyFont="1" applyBorder="1" applyAlignment="1">
      <alignment horizontal="center"/>
    </xf>
    <xf numFmtId="0" fontId="30" fillId="0" borderId="164" xfId="484" applyFont="1" applyBorder="1" applyAlignment="1">
      <alignment horizontal="center"/>
    </xf>
    <xf numFmtId="0" fontId="30" fillId="55" borderId="91" xfId="484" applyFont="1" applyFill="1" applyBorder="1" applyAlignment="1">
      <alignment horizontal="left" indent="1"/>
    </xf>
    <xf numFmtId="0" fontId="30" fillId="55" borderId="49" xfId="484" applyFont="1" applyFill="1" applyBorder="1" applyAlignment="1">
      <alignment horizontal="left" indent="1"/>
    </xf>
    <xf numFmtId="0" fontId="30" fillId="55" borderId="12" xfId="484" applyFont="1" applyFill="1" applyBorder="1" applyAlignment="1">
      <alignment horizontal="center" vertical="center"/>
    </xf>
    <xf numFmtId="0" fontId="30" fillId="55" borderId="0" xfId="484" applyFont="1" applyFill="1" applyAlignment="1">
      <alignment horizontal="center" vertical="center"/>
    </xf>
    <xf numFmtId="0" fontId="30" fillId="55" borderId="17" xfId="484" applyFont="1" applyFill="1" applyBorder="1" applyAlignment="1">
      <alignment horizontal="center" vertical="center"/>
    </xf>
    <xf numFmtId="17" fontId="30" fillId="55" borderId="89" xfId="484" quotePrefix="1" applyNumberFormat="1" applyFont="1" applyFill="1" applyBorder="1" applyAlignment="1">
      <alignment horizontal="center"/>
    </xf>
    <xf numFmtId="0" fontId="30" fillId="55" borderId="90" xfId="484" applyFont="1" applyFill="1" applyBorder="1" applyAlignment="1">
      <alignment horizontal="center"/>
    </xf>
    <xf numFmtId="0" fontId="30" fillId="55" borderId="93" xfId="484" applyFont="1" applyFill="1" applyBorder="1" applyAlignment="1">
      <alignment horizontal="center"/>
    </xf>
    <xf numFmtId="0" fontId="30" fillId="55" borderId="89" xfId="484" applyFont="1" applyFill="1" applyBorder="1" applyAlignment="1">
      <alignment horizontal="center"/>
    </xf>
    <xf numFmtId="0" fontId="30" fillId="55" borderId="143" xfId="484" applyFont="1" applyFill="1" applyBorder="1" applyAlignment="1">
      <alignment horizontal="left" indent="1"/>
    </xf>
    <xf numFmtId="0" fontId="9" fillId="55" borderId="92" xfId="484" applyFill="1" applyBorder="1" applyAlignment="1">
      <alignment horizontal="left" indent="1"/>
    </xf>
    <xf numFmtId="0" fontId="30" fillId="55" borderId="30" xfId="484" applyFont="1" applyFill="1" applyBorder="1" applyAlignment="1">
      <alignment horizontal="left" indent="1"/>
    </xf>
    <xf numFmtId="0" fontId="9" fillId="55" borderId="31" xfId="484" applyFill="1" applyBorder="1" applyAlignment="1">
      <alignment horizontal="left" indent="1"/>
    </xf>
    <xf numFmtId="0" fontId="37" fillId="55" borderId="0" xfId="484" applyFont="1" applyFill="1" applyAlignment="1">
      <alignment horizontal="center"/>
    </xf>
    <xf numFmtId="0" fontId="29" fillId="0" borderId="0" xfId="484" applyFont="1" applyAlignment="1">
      <alignment horizontal="left"/>
    </xf>
    <xf numFmtId="0" fontId="9" fillId="0" borderId="0" xfId="484" applyAlignment="1">
      <alignment horizontal="center"/>
    </xf>
    <xf numFmtId="0" fontId="78" fillId="55" borderId="30" xfId="0" applyFont="1" applyFill="1" applyBorder="1" applyAlignment="1">
      <alignment horizontal="center"/>
    </xf>
    <xf numFmtId="0" fontId="78" fillId="55" borderId="31" xfId="0" applyFont="1" applyFill="1" applyBorder="1" applyAlignment="1">
      <alignment horizontal="center"/>
    </xf>
    <xf numFmtId="0" fontId="78" fillId="55" borderId="32" xfId="0" applyFont="1" applyFill="1" applyBorder="1" applyAlignment="1">
      <alignment horizontal="center"/>
    </xf>
    <xf numFmtId="0" fontId="30" fillId="0" borderId="237" xfId="0" applyFont="1" applyBorder="1" applyAlignment="1">
      <alignment horizontal="center" vertical="center"/>
    </xf>
    <xf numFmtId="0" fontId="30" fillId="0" borderId="222" xfId="0" applyFont="1" applyBorder="1" applyAlignment="1">
      <alignment horizontal="center" vertical="center"/>
    </xf>
    <xf numFmtId="0" fontId="30" fillId="0" borderId="163" xfId="0" applyFont="1" applyBorder="1" applyAlignment="1">
      <alignment horizontal="center" vertical="center"/>
    </xf>
    <xf numFmtId="0" fontId="30" fillId="0" borderId="167" xfId="0" applyFont="1" applyBorder="1" applyAlignment="1">
      <alignment horizontal="center" vertical="center"/>
    </xf>
    <xf numFmtId="0" fontId="30" fillId="0" borderId="166" xfId="0" applyFont="1" applyBorder="1" applyAlignment="1">
      <alignment horizontal="center" vertical="center"/>
    </xf>
    <xf numFmtId="0" fontId="30" fillId="55" borderId="185" xfId="0" applyFont="1" applyFill="1" applyBorder="1" applyAlignment="1">
      <alignment horizontal="center" vertical="center"/>
    </xf>
    <xf numFmtId="0" fontId="30" fillId="55" borderId="27" xfId="0" applyFont="1" applyFill="1" applyBorder="1" applyAlignment="1">
      <alignment horizontal="center" vertical="center"/>
    </xf>
    <xf numFmtId="0" fontId="30" fillId="55" borderId="165" xfId="0" applyFont="1" applyFill="1" applyBorder="1" applyAlignment="1">
      <alignment horizontal="center" vertical="center"/>
    </xf>
    <xf numFmtId="0" fontId="30" fillId="55" borderId="237" xfId="0" applyFont="1" applyFill="1" applyBorder="1" applyAlignment="1">
      <alignment horizontal="center" vertical="center"/>
    </xf>
    <xf numFmtId="0" fontId="8" fillId="55" borderId="237" xfId="0" applyFont="1" applyFill="1" applyBorder="1" applyAlignment="1">
      <alignment horizontal="left"/>
    </xf>
    <xf numFmtId="0" fontId="8" fillId="55" borderId="25" xfId="0" applyFont="1" applyFill="1" applyBorder="1" applyAlignment="1">
      <alignment horizontal="left" vertical="center"/>
    </xf>
    <xf numFmtId="0" fontId="8" fillId="55" borderId="136" xfId="0" applyFont="1" applyFill="1" applyBorder="1" applyAlignment="1">
      <alignment horizontal="left" vertical="center"/>
    </xf>
    <xf numFmtId="0" fontId="8" fillId="55" borderId="137" xfId="0" applyFont="1" applyFill="1" applyBorder="1" applyAlignment="1">
      <alignment horizontal="left" vertical="center"/>
    </xf>
    <xf numFmtId="0" fontId="0" fillId="0" borderId="0" xfId="0" applyAlignment="1">
      <alignment horizontal="center" vertical="top"/>
    </xf>
    <xf numFmtId="0" fontId="30" fillId="55" borderId="11" xfId="0" applyFont="1" applyFill="1" applyBorder="1" applyAlignment="1">
      <alignment horizontal="center" vertical="center"/>
    </xf>
    <xf numFmtId="0" fontId="30" fillId="55" borderId="163" xfId="0" applyFont="1" applyFill="1" applyBorder="1" applyAlignment="1">
      <alignment horizontal="center" vertical="center"/>
    </xf>
    <xf numFmtId="0" fontId="30" fillId="55" borderId="167" xfId="0" applyFont="1" applyFill="1" applyBorder="1" applyAlignment="1">
      <alignment horizontal="center" vertical="center"/>
    </xf>
    <xf numFmtId="0" fontId="30" fillId="55" borderId="164" xfId="0" applyFont="1" applyFill="1" applyBorder="1" applyAlignment="1">
      <alignment horizontal="center" vertical="center"/>
    </xf>
    <xf numFmtId="3" fontId="0" fillId="0" borderId="0" xfId="0" applyNumberFormat="1" applyAlignment="1">
      <alignment horizontal="center" vertical="top"/>
    </xf>
    <xf numFmtId="0" fontId="34" fillId="55" borderId="0" xfId="0" applyFont="1" applyFill="1"/>
    <xf numFmtId="0" fontId="30" fillId="55" borderId="27" xfId="484" applyFont="1" applyFill="1" applyBorder="1" applyAlignment="1">
      <alignment horizontal="center"/>
    </xf>
    <xf numFmtId="0" fontId="30" fillId="55" borderId="167" xfId="484" applyFont="1" applyFill="1" applyBorder="1" applyAlignment="1">
      <alignment horizontal="center"/>
    </xf>
    <xf numFmtId="0" fontId="30" fillId="55" borderId="164" xfId="484" applyFont="1" applyFill="1" applyBorder="1" applyAlignment="1">
      <alignment horizontal="center"/>
    </xf>
    <xf numFmtId="0" fontId="30" fillId="55" borderId="25" xfId="484" applyFont="1" applyFill="1" applyBorder="1" applyAlignment="1">
      <alignment horizontal="center"/>
    </xf>
    <xf numFmtId="0" fontId="30" fillId="55" borderId="136" xfId="484" applyFont="1" applyFill="1" applyBorder="1" applyAlignment="1">
      <alignment horizontal="center"/>
    </xf>
    <xf numFmtId="0" fontId="30" fillId="55" borderId="149" xfId="484" applyFont="1" applyFill="1" applyBorder="1" applyAlignment="1">
      <alignment horizontal="center"/>
    </xf>
    <xf numFmtId="0" fontId="9" fillId="55" borderId="18" xfId="484" applyFill="1" applyBorder="1" applyAlignment="1">
      <alignment horizontal="left" vertical="center"/>
    </xf>
    <xf numFmtId="0" fontId="9" fillId="55" borderId="19" xfId="484" applyFill="1" applyBorder="1" applyAlignment="1">
      <alignment horizontal="left" vertical="center"/>
    </xf>
    <xf numFmtId="0" fontId="9" fillId="55" borderId="20" xfId="484" applyFill="1" applyBorder="1" applyAlignment="1">
      <alignment horizontal="left" vertical="center"/>
    </xf>
    <xf numFmtId="0" fontId="30" fillId="0" borderId="27" xfId="484" applyFont="1" applyBorder="1" applyAlignment="1">
      <alignment horizontal="center"/>
    </xf>
    <xf numFmtId="0" fontId="8" fillId="0" borderId="165" xfId="484" applyFont="1" applyBorder="1" applyAlignment="1">
      <alignment horizontal="center" vertical="center" wrapText="1"/>
    </xf>
    <xf numFmtId="0" fontId="8" fillId="0" borderId="10" xfId="484" applyFont="1" applyBorder="1" applyAlignment="1">
      <alignment horizontal="center" vertical="center" wrapText="1"/>
    </xf>
    <xf numFmtId="0" fontId="9" fillId="0" borderId="165" xfId="484" applyBorder="1" applyAlignment="1">
      <alignment horizontal="center" vertical="center" wrapText="1"/>
    </xf>
    <xf numFmtId="0" fontId="9" fillId="0" borderId="10" xfId="484" applyBorder="1" applyAlignment="1">
      <alignment horizontal="center" vertical="center" wrapText="1"/>
    </xf>
    <xf numFmtId="0" fontId="8" fillId="0" borderId="169" xfId="484" applyFont="1" applyBorder="1" applyAlignment="1">
      <alignment horizontal="center" vertical="center" wrapText="1"/>
    </xf>
    <xf numFmtId="0" fontId="8" fillId="0" borderId="73" xfId="484" applyFont="1" applyBorder="1" applyAlignment="1">
      <alignment horizontal="center" vertical="center" wrapText="1"/>
    </xf>
    <xf numFmtId="0" fontId="9" fillId="0" borderId="162" xfId="484" applyBorder="1" applyAlignment="1">
      <alignment horizontal="center" vertical="center" wrapText="1"/>
    </xf>
    <xf numFmtId="0" fontId="9" fillId="0" borderId="96" xfId="484" applyBorder="1" applyAlignment="1">
      <alignment horizontal="center" vertical="center" wrapText="1"/>
    </xf>
    <xf numFmtId="0" fontId="9" fillId="0" borderId="73" xfId="484" applyBorder="1" applyAlignment="1">
      <alignment horizontal="center" vertical="center" wrapText="1"/>
    </xf>
    <xf numFmtId="0" fontId="30" fillId="0" borderId="163" xfId="484" applyFont="1" applyBorder="1" applyAlignment="1">
      <alignment horizontal="center" vertical="center"/>
    </xf>
    <xf numFmtId="0" fontId="30" fillId="0" borderId="164" xfId="484" applyFont="1" applyBorder="1" applyAlignment="1">
      <alignment horizontal="center" vertical="center"/>
    </xf>
    <xf numFmtId="0" fontId="30" fillId="0" borderId="165" xfId="484" applyFont="1" applyBorder="1" applyAlignment="1">
      <alignment horizontal="center" vertical="center"/>
    </xf>
    <xf numFmtId="0" fontId="30" fillId="0" borderId="11" xfId="484" applyFont="1" applyBorder="1" applyAlignment="1">
      <alignment horizontal="center" vertical="center"/>
    </xf>
    <xf numFmtId="0" fontId="30" fillId="55" borderId="145" xfId="484" applyFont="1" applyFill="1" applyBorder="1" applyAlignment="1">
      <alignment horizontal="center" vertical="center" wrapText="1"/>
    </xf>
    <xf numFmtId="0" fontId="30" fillId="55" borderId="101" xfId="484" applyFont="1" applyFill="1" applyBorder="1" applyAlignment="1">
      <alignment horizontal="center" vertical="center" wrapText="1"/>
    </xf>
    <xf numFmtId="0" fontId="30" fillId="55" borderId="138" xfId="484" applyFont="1" applyFill="1" applyBorder="1" applyAlignment="1">
      <alignment horizontal="center" vertical="center" wrapText="1"/>
    </xf>
    <xf numFmtId="0" fontId="30" fillId="55" borderId="146" xfId="484" applyFont="1" applyFill="1" applyBorder="1" applyAlignment="1">
      <alignment horizontal="center" vertical="center" wrapText="1"/>
    </xf>
    <xf numFmtId="0" fontId="30" fillId="55" borderId="73" xfId="484" applyFont="1" applyFill="1" applyBorder="1" applyAlignment="1">
      <alignment horizontal="center" vertical="center" wrapText="1"/>
    </xf>
    <xf numFmtId="0" fontId="30" fillId="55" borderId="94" xfId="484" applyFont="1" applyFill="1" applyBorder="1" applyAlignment="1">
      <alignment horizontal="center" vertical="center" wrapText="1"/>
    </xf>
    <xf numFmtId="0" fontId="30" fillId="55" borderId="147" xfId="484" applyFont="1" applyFill="1" applyBorder="1" applyAlignment="1">
      <alignment horizontal="center" vertical="center"/>
    </xf>
    <xf numFmtId="0" fontId="30" fillId="55" borderId="36" xfId="484" applyFont="1" applyFill="1" applyBorder="1" applyAlignment="1">
      <alignment horizontal="center" vertical="center"/>
    </xf>
    <xf numFmtId="0" fontId="30" fillId="55" borderId="148" xfId="484" applyFont="1" applyFill="1" applyBorder="1" applyAlignment="1">
      <alignment horizontal="center" vertical="center"/>
    </xf>
    <xf numFmtId="0" fontId="30" fillId="55" borderId="37" xfId="484" applyFont="1" applyFill="1" applyBorder="1" applyAlignment="1">
      <alignment horizontal="center" vertical="center"/>
    </xf>
    <xf numFmtId="0" fontId="30" fillId="0" borderId="162" xfId="484" applyFont="1" applyBorder="1" applyAlignment="1">
      <alignment horizontal="center" vertical="center"/>
    </xf>
    <xf numFmtId="0" fontId="30" fillId="0" borderId="95" xfId="484" applyFont="1" applyBorder="1" applyAlignment="1">
      <alignment horizontal="center" vertical="center"/>
    </xf>
    <xf numFmtId="0" fontId="30" fillId="0" borderId="166" xfId="484" applyFont="1" applyBorder="1" applyAlignment="1">
      <alignment horizontal="center" vertical="center"/>
    </xf>
    <xf numFmtId="0" fontId="9" fillId="55" borderId="12" xfId="484" applyFill="1" applyBorder="1" applyAlignment="1">
      <alignment horizontal="left" vertical="center"/>
    </xf>
    <xf numFmtId="0" fontId="9" fillId="55" borderId="0" xfId="484" applyFill="1" applyAlignment="1">
      <alignment horizontal="left" vertical="center"/>
    </xf>
    <xf numFmtId="0" fontId="9" fillId="55" borderId="17" xfId="484" applyFill="1" applyBorder="1" applyAlignment="1">
      <alignment horizontal="left" vertical="center"/>
    </xf>
    <xf numFmtId="0" fontId="8" fillId="0" borderId="162" xfId="484" applyFont="1" applyBorder="1" applyAlignment="1">
      <alignment horizontal="center" vertical="center" wrapText="1"/>
    </xf>
    <xf numFmtId="0" fontId="38" fillId="0" borderId="165" xfId="484" applyFont="1" applyBorder="1" applyAlignment="1">
      <alignment horizontal="center" vertical="center" wrapText="1"/>
    </xf>
    <xf numFmtId="0" fontId="38" fillId="0" borderId="10" xfId="484" applyFont="1" applyBorder="1" applyAlignment="1">
      <alignment horizontal="center" vertical="center" wrapText="1"/>
    </xf>
    <xf numFmtId="0" fontId="30" fillId="0" borderId="27" xfId="0" applyFont="1" applyBorder="1" applyAlignment="1">
      <alignment horizontal="center"/>
    </xf>
    <xf numFmtId="0" fontId="30" fillId="0" borderId="167" xfId="0" applyFont="1" applyBorder="1" applyAlignment="1">
      <alignment horizontal="center"/>
    </xf>
    <xf numFmtId="0" fontId="30" fillId="0" borderId="164" xfId="0" applyFont="1" applyBorder="1" applyAlignment="1">
      <alignment horizontal="center"/>
    </xf>
    <xf numFmtId="0" fontId="30" fillId="55" borderId="100" xfId="484" applyFont="1" applyFill="1" applyBorder="1" applyAlignment="1">
      <alignment horizontal="center" vertical="center" wrapText="1"/>
    </xf>
    <xf numFmtId="0" fontId="30" fillId="55" borderId="26" xfId="484" applyFont="1" applyFill="1" applyBorder="1" applyAlignment="1">
      <alignment horizontal="center" vertical="center" wrapText="1"/>
    </xf>
    <xf numFmtId="0" fontId="30" fillId="55" borderId="152" xfId="484" applyFont="1" applyFill="1" applyBorder="1" applyAlignment="1">
      <alignment horizontal="center" vertical="center" wrapText="1"/>
    </xf>
    <xf numFmtId="0" fontId="30" fillId="55" borderId="150" xfId="484" applyFont="1" applyFill="1" applyBorder="1" applyAlignment="1">
      <alignment horizontal="center" vertical="center" wrapText="1"/>
    </xf>
    <xf numFmtId="0" fontId="9" fillId="0" borderId="216" xfId="484" applyBorder="1" applyAlignment="1">
      <alignment horizontal="center" vertical="center" wrapText="1"/>
    </xf>
    <xf numFmtId="0" fontId="30" fillId="0" borderId="185" xfId="484" applyFont="1" applyBorder="1" applyAlignment="1">
      <alignment horizontal="center" vertical="center" wrapText="1"/>
    </xf>
    <xf numFmtId="0" fontId="30" fillId="0" borderId="11" xfId="484" applyFont="1" applyBorder="1" applyAlignment="1">
      <alignment horizontal="center" vertical="center" wrapText="1"/>
    </xf>
    <xf numFmtId="0" fontId="30" fillId="0" borderId="27" xfId="484" applyFont="1" applyBorder="1" applyAlignment="1">
      <alignment horizontal="center" vertical="center" wrapText="1"/>
    </xf>
    <xf numFmtId="0" fontId="30" fillId="0" borderId="119" xfId="484" applyFont="1" applyBorder="1" applyAlignment="1">
      <alignment horizontal="center" vertical="center" wrapText="1"/>
    </xf>
    <xf numFmtId="0" fontId="30" fillId="0" borderId="16" xfId="484" applyFont="1" applyBorder="1" applyAlignment="1">
      <alignment horizontal="center" vertical="center" wrapText="1"/>
    </xf>
    <xf numFmtId="0" fontId="30" fillId="55" borderId="27" xfId="484" applyFont="1" applyFill="1" applyBorder="1" applyAlignment="1">
      <alignment horizontal="center" vertical="center" wrapText="1"/>
    </xf>
    <xf numFmtId="0" fontId="30" fillId="55" borderId="119" xfId="484" applyFont="1" applyFill="1" applyBorder="1" applyAlignment="1">
      <alignment horizontal="center" vertical="center" wrapText="1"/>
    </xf>
    <xf numFmtId="0" fontId="30" fillId="55" borderId="16" xfId="484" applyFont="1" applyFill="1" applyBorder="1" applyAlignment="1">
      <alignment horizontal="center" vertical="center" wrapText="1"/>
    </xf>
    <xf numFmtId="0" fontId="8" fillId="0" borderId="216" xfId="484" applyFont="1" applyBorder="1" applyAlignment="1">
      <alignment horizontal="center" vertical="center" wrapText="1"/>
    </xf>
    <xf numFmtId="0" fontId="30" fillId="55" borderId="165" xfId="484" applyFont="1" applyFill="1" applyBorder="1" applyAlignment="1">
      <alignment horizontal="center" vertical="center"/>
    </xf>
    <xf numFmtId="0" fontId="30" fillId="55" borderId="11" xfId="484" applyFont="1" applyFill="1" applyBorder="1" applyAlignment="1">
      <alignment horizontal="center" vertical="center"/>
    </xf>
    <xf numFmtId="0" fontId="30" fillId="55" borderId="33" xfId="484" applyFont="1" applyFill="1" applyBorder="1" applyAlignment="1">
      <alignment horizontal="center" vertical="center"/>
    </xf>
    <xf numFmtId="0" fontId="30" fillId="55" borderId="22" xfId="484" applyFont="1" applyFill="1" applyBorder="1" applyAlignment="1">
      <alignment horizontal="center" vertical="center"/>
    </xf>
    <xf numFmtId="0" fontId="30" fillId="55" borderId="23" xfId="484" applyFont="1" applyFill="1" applyBorder="1" applyAlignment="1">
      <alignment horizontal="center" vertical="center"/>
    </xf>
    <xf numFmtId="0" fontId="30" fillId="55" borderId="24" xfId="484" applyFont="1" applyFill="1" applyBorder="1" applyAlignment="1">
      <alignment horizontal="center" vertical="center"/>
    </xf>
    <xf numFmtId="0" fontId="30" fillId="55" borderId="34" xfId="484" applyFont="1" applyFill="1" applyBorder="1" applyAlignment="1">
      <alignment horizontal="center" vertical="center"/>
    </xf>
    <xf numFmtId="0" fontId="30" fillId="55" borderId="223" xfId="484" applyFont="1" applyFill="1" applyBorder="1" applyAlignment="1">
      <alignment horizontal="center" vertical="center" wrapText="1"/>
    </xf>
    <xf numFmtId="0" fontId="30" fillId="55" borderId="224" xfId="484" applyFont="1" applyFill="1" applyBorder="1" applyAlignment="1">
      <alignment horizontal="center" vertical="center" wrapText="1"/>
    </xf>
    <xf numFmtId="0" fontId="30" fillId="55" borderId="225" xfId="484" applyFont="1" applyFill="1" applyBorder="1" applyAlignment="1">
      <alignment horizontal="center" vertical="center" wrapText="1"/>
    </xf>
    <xf numFmtId="4" fontId="30" fillId="55" borderId="97" xfId="484" applyNumberFormat="1" applyFont="1" applyFill="1" applyBorder="1" applyAlignment="1">
      <alignment horizontal="center" vertical="center" wrapText="1"/>
    </xf>
    <xf numFmtId="4" fontId="30" fillId="55" borderId="98" xfId="484" applyNumberFormat="1" applyFont="1" applyFill="1" applyBorder="1" applyAlignment="1">
      <alignment horizontal="center" vertical="center" wrapText="1"/>
    </xf>
    <xf numFmtId="4" fontId="30" fillId="55" borderId="99" xfId="484" applyNumberFormat="1" applyFont="1" applyFill="1" applyBorder="1" applyAlignment="1">
      <alignment horizontal="center" vertical="center" wrapText="1"/>
    </xf>
    <xf numFmtId="0" fontId="30" fillId="55" borderId="237" xfId="484" applyFont="1" applyFill="1" applyBorder="1" applyAlignment="1">
      <alignment horizontal="center" vertical="center"/>
    </xf>
    <xf numFmtId="0" fontId="30" fillId="55" borderId="222" xfId="484" applyFont="1" applyFill="1" applyBorder="1" applyAlignment="1">
      <alignment horizontal="center" vertical="center"/>
    </xf>
    <xf numFmtId="0" fontId="30" fillId="55" borderId="163" xfId="484" applyFont="1" applyFill="1" applyBorder="1" applyAlignment="1">
      <alignment horizontal="center" vertical="center"/>
    </xf>
    <xf numFmtId="0" fontId="30" fillId="55" borderId="167" xfId="484" applyFont="1" applyFill="1" applyBorder="1" applyAlignment="1">
      <alignment horizontal="center" vertical="center"/>
    </xf>
    <xf numFmtId="0" fontId="30" fillId="55" borderId="166" xfId="484" applyFont="1" applyFill="1" applyBorder="1" applyAlignment="1">
      <alignment horizontal="center" vertical="center"/>
    </xf>
    <xf numFmtId="0" fontId="30" fillId="55" borderId="167" xfId="484" applyFont="1" applyFill="1" applyBorder="1" applyAlignment="1">
      <alignment horizontal="center" vertical="center" wrapText="1"/>
    </xf>
    <xf numFmtId="0" fontId="30" fillId="55" borderId="164" xfId="484" applyFont="1" applyFill="1" applyBorder="1" applyAlignment="1">
      <alignment horizontal="center" vertical="center" wrapText="1"/>
    </xf>
    <xf numFmtId="0" fontId="9" fillId="55" borderId="12" xfId="484" applyFill="1" applyBorder="1" applyAlignment="1">
      <alignment horizontal="left"/>
    </xf>
    <xf numFmtId="0" fontId="9" fillId="55" borderId="0" xfId="484" applyFill="1" applyAlignment="1">
      <alignment horizontal="left"/>
    </xf>
    <xf numFmtId="0" fontId="9" fillId="55" borderId="17" xfId="484" applyFill="1" applyBorder="1" applyAlignment="1">
      <alignment horizontal="left"/>
    </xf>
    <xf numFmtId="0" fontId="30" fillId="55" borderId="30" xfId="484" applyFont="1" applyFill="1" applyBorder="1" applyAlignment="1">
      <alignment horizontal="center"/>
    </xf>
    <xf numFmtId="0" fontId="30" fillId="55" borderId="31" xfId="484" applyFont="1" applyFill="1" applyBorder="1" applyAlignment="1">
      <alignment horizontal="center"/>
    </xf>
    <xf numFmtId="0" fontId="30" fillId="55" borderId="32" xfId="484" applyFont="1" applyFill="1" applyBorder="1" applyAlignment="1">
      <alignment horizontal="center"/>
    </xf>
    <xf numFmtId="0" fontId="30" fillId="55" borderId="194" xfId="484" applyFont="1" applyFill="1" applyBorder="1" applyAlignment="1">
      <alignment horizontal="center"/>
    </xf>
    <xf numFmtId="0" fontId="30" fillId="55" borderId="195" xfId="484" applyFont="1" applyFill="1" applyBorder="1" applyAlignment="1">
      <alignment horizontal="center"/>
    </xf>
    <xf numFmtId="0" fontId="30" fillId="55" borderId="196" xfId="484" applyFont="1" applyFill="1" applyBorder="1" applyAlignment="1">
      <alignment horizontal="center"/>
    </xf>
    <xf numFmtId="0" fontId="30" fillId="55" borderId="56" xfId="484" applyFont="1" applyFill="1" applyBorder="1" applyAlignment="1">
      <alignment horizontal="center" vertical="center" wrapText="1"/>
    </xf>
    <xf numFmtId="0" fontId="30" fillId="55" borderId="102" xfId="484" applyFont="1" applyFill="1" applyBorder="1" applyAlignment="1">
      <alignment horizontal="center" vertical="center" wrapText="1"/>
    </xf>
    <xf numFmtId="0" fontId="30" fillId="55" borderId="103" xfId="484" applyFont="1" applyFill="1" applyBorder="1" applyAlignment="1">
      <alignment horizontal="center" vertical="center" wrapText="1"/>
    </xf>
    <xf numFmtId="0" fontId="30" fillId="55" borderId="104" xfId="484" applyFont="1" applyFill="1" applyBorder="1" applyAlignment="1">
      <alignment horizontal="center" vertical="center" wrapText="1"/>
    </xf>
    <xf numFmtId="0" fontId="30" fillId="55" borderId="105" xfId="484" applyFont="1" applyFill="1" applyBorder="1" applyAlignment="1">
      <alignment horizontal="center" vertical="center" wrapText="1"/>
    </xf>
    <xf numFmtId="0" fontId="30" fillId="55" borderId="106" xfId="484" applyFont="1" applyFill="1" applyBorder="1" applyAlignment="1">
      <alignment horizontal="center" vertical="center" wrapText="1"/>
    </xf>
    <xf numFmtId="0" fontId="30" fillId="0" borderId="167" xfId="484" applyFont="1" applyBorder="1" applyAlignment="1">
      <alignment horizontal="center" vertical="center" wrapText="1"/>
    </xf>
    <xf numFmtId="0" fontId="30" fillId="0" borderId="164" xfId="484" applyFont="1" applyBorder="1" applyAlignment="1">
      <alignment horizontal="center" vertical="center" wrapText="1"/>
    </xf>
    <xf numFmtId="0" fontId="30" fillId="55" borderId="25" xfId="484" applyFont="1" applyFill="1" applyBorder="1" applyAlignment="1">
      <alignment horizontal="center" vertical="center" wrapText="1"/>
    </xf>
    <xf numFmtId="0" fontId="30" fillId="55" borderId="136" xfId="484" applyFont="1" applyFill="1" applyBorder="1" applyAlignment="1">
      <alignment horizontal="center" vertical="center" wrapText="1"/>
    </xf>
    <xf numFmtId="0" fontId="30" fillId="55" borderId="149" xfId="484" applyFont="1" applyFill="1" applyBorder="1" applyAlignment="1">
      <alignment horizontal="center" vertical="center" wrapText="1"/>
    </xf>
    <xf numFmtId="0" fontId="9" fillId="55" borderId="27" xfId="484" applyFill="1" applyBorder="1" applyAlignment="1">
      <alignment horizontal="left"/>
    </xf>
    <xf numFmtId="0" fontId="9" fillId="55" borderId="167" xfId="484" applyFill="1" applyBorder="1" applyAlignment="1">
      <alignment horizontal="left"/>
    </xf>
    <xf numFmtId="0" fontId="9" fillId="55" borderId="166" xfId="484" applyFill="1" applyBorder="1" applyAlignment="1">
      <alignment horizontal="left"/>
    </xf>
    <xf numFmtId="0" fontId="9" fillId="55" borderId="25" xfId="484" applyFill="1" applyBorder="1" applyAlignment="1">
      <alignment horizontal="left" vertical="center"/>
    </xf>
    <xf numFmtId="0" fontId="9" fillId="55" borderId="136" xfId="484" applyFill="1" applyBorder="1" applyAlignment="1">
      <alignment horizontal="left" vertical="center"/>
    </xf>
    <xf numFmtId="0" fontId="9" fillId="55" borderId="137" xfId="484" applyFill="1" applyBorder="1" applyAlignment="1">
      <alignment horizontal="left" vertical="center"/>
    </xf>
    <xf numFmtId="0" fontId="78" fillId="55" borderId="33" xfId="484" applyFont="1" applyFill="1" applyBorder="1" applyAlignment="1">
      <alignment horizontal="center"/>
    </xf>
    <xf numFmtId="0" fontId="78" fillId="55" borderId="22" xfId="484" applyFont="1" applyFill="1" applyBorder="1" applyAlignment="1">
      <alignment horizontal="center"/>
    </xf>
    <xf numFmtId="0" fontId="78" fillId="55" borderId="23" xfId="484" applyFont="1" applyFill="1" applyBorder="1" applyAlignment="1">
      <alignment horizontal="center"/>
    </xf>
    <xf numFmtId="0" fontId="78" fillId="55" borderId="35" xfId="484" applyFont="1" applyFill="1" applyBorder="1" applyAlignment="1">
      <alignment horizontal="center"/>
    </xf>
    <xf numFmtId="0" fontId="78" fillId="55" borderId="36" xfId="484" applyFont="1" applyFill="1" applyBorder="1" applyAlignment="1">
      <alignment horizontal="center"/>
    </xf>
    <xf numFmtId="0" fontId="78" fillId="55" borderId="37" xfId="484" applyFont="1" applyFill="1" applyBorder="1" applyAlignment="1">
      <alignment horizontal="center"/>
    </xf>
    <xf numFmtId="0" fontId="30" fillId="55" borderId="185" xfId="484" applyFont="1" applyFill="1" applyBorder="1" applyAlignment="1">
      <alignment horizontal="center" vertical="center"/>
    </xf>
    <xf numFmtId="0" fontId="30" fillId="55" borderId="27" xfId="484" applyFont="1" applyFill="1" applyBorder="1" applyAlignment="1">
      <alignment horizontal="center" vertical="center"/>
    </xf>
    <xf numFmtId="0" fontId="30" fillId="55" borderId="164" xfId="484" applyFont="1" applyFill="1" applyBorder="1" applyAlignment="1">
      <alignment horizontal="center" vertical="center"/>
    </xf>
    <xf numFmtId="0" fontId="8" fillId="55" borderId="18" xfId="484" applyFont="1" applyFill="1" applyBorder="1" applyAlignment="1">
      <alignment horizontal="left" vertical="center"/>
    </xf>
    <xf numFmtId="0" fontId="30" fillId="0" borderId="237" xfId="484" applyFont="1" applyBorder="1" applyAlignment="1">
      <alignment horizontal="center" vertical="center" wrapText="1"/>
    </xf>
    <xf numFmtId="0" fontId="30" fillId="55" borderId="185" xfId="484" applyFont="1" applyFill="1" applyBorder="1" applyAlignment="1">
      <alignment horizontal="center" vertical="center" wrapText="1"/>
    </xf>
    <xf numFmtId="0" fontId="30" fillId="55" borderId="237" xfId="484" applyFont="1" applyFill="1" applyBorder="1" applyAlignment="1">
      <alignment horizontal="center" vertical="center" wrapText="1"/>
    </xf>
    <xf numFmtId="0" fontId="30" fillId="55" borderId="26" xfId="484" applyFont="1" applyFill="1" applyBorder="1" applyAlignment="1">
      <alignment horizontal="center" vertical="center"/>
    </xf>
    <xf numFmtId="0" fontId="30" fillId="55" borderId="152" xfId="484" applyFont="1" applyFill="1" applyBorder="1" applyAlignment="1">
      <alignment horizontal="center" vertical="center"/>
    </xf>
    <xf numFmtId="0" fontId="30" fillId="55" borderId="141" xfId="484" applyFont="1" applyFill="1" applyBorder="1" applyAlignment="1">
      <alignment horizontal="center" vertical="center" wrapText="1"/>
    </xf>
    <xf numFmtId="0" fontId="30" fillId="55" borderId="29" xfId="484" applyFont="1" applyFill="1" applyBorder="1" applyAlignment="1">
      <alignment horizontal="center" vertical="center" wrapText="1"/>
    </xf>
    <xf numFmtId="0" fontId="30" fillId="55" borderId="24" xfId="484" applyFont="1" applyFill="1" applyBorder="1" applyAlignment="1">
      <alignment horizontal="center" vertical="center" wrapText="1"/>
    </xf>
    <xf numFmtId="4" fontId="30" fillId="55" borderId="107" xfId="484" applyNumberFormat="1" applyFont="1" applyFill="1" applyBorder="1" applyAlignment="1">
      <alignment horizontal="center" vertical="center" wrapText="1"/>
    </xf>
    <xf numFmtId="0" fontId="30" fillId="55" borderId="108" xfId="484" applyFont="1" applyFill="1" applyBorder="1" applyAlignment="1">
      <alignment horizontal="center" vertical="center"/>
    </xf>
    <xf numFmtId="0" fontId="30" fillId="55" borderId="142" xfId="484" applyFont="1" applyFill="1" applyBorder="1" applyAlignment="1">
      <alignment horizontal="center" vertical="center"/>
    </xf>
    <xf numFmtId="0" fontId="30" fillId="0" borderId="167" xfId="484" applyFont="1" applyBorder="1" applyAlignment="1">
      <alignment horizontal="center" vertical="center"/>
    </xf>
    <xf numFmtId="0" fontId="9" fillId="0" borderId="11" xfId="484" applyBorder="1" applyAlignment="1">
      <alignment horizontal="center" vertical="center" wrapText="1"/>
    </xf>
    <xf numFmtId="0" fontId="98" fillId="0" borderId="169" xfId="484" applyFont="1" applyBorder="1" applyAlignment="1">
      <alignment horizontal="center" vertical="center" wrapText="1"/>
    </xf>
    <xf numFmtId="0" fontId="98" fillId="0" borderId="218" xfId="484" applyFont="1" applyBorder="1" applyAlignment="1">
      <alignment horizontal="center" vertical="center" wrapText="1"/>
    </xf>
    <xf numFmtId="0" fontId="9" fillId="0" borderId="169" xfId="484" applyBorder="1" applyAlignment="1">
      <alignment horizontal="center" vertical="center" wrapText="1"/>
    </xf>
    <xf numFmtId="0" fontId="30" fillId="0" borderId="109" xfId="484" applyFont="1" applyBorder="1" applyAlignment="1">
      <alignment horizontal="center" vertical="center" wrapText="1"/>
    </xf>
    <xf numFmtId="0" fontId="30" fillId="0" borderId="94" xfId="484" applyFont="1" applyBorder="1" applyAlignment="1">
      <alignment horizontal="center" vertical="center" wrapText="1"/>
    </xf>
    <xf numFmtId="0" fontId="30" fillId="0" borderId="110" xfId="484" applyFont="1" applyBorder="1" applyAlignment="1">
      <alignment horizontal="center" vertical="center" wrapText="1"/>
    </xf>
    <xf numFmtId="0" fontId="36" fillId="55" borderId="30" xfId="484" applyFont="1" applyFill="1" applyBorder="1" applyAlignment="1">
      <alignment horizontal="center" vertical="center"/>
    </xf>
    <xf numFmtId="0" fontId="36" fillId="55" borderId="31" xfId="484" applyFont="1" applyFill="1" applyBorder="1" applyAlignment="1">
      <alignment horizontal="center" vertical="center"/>
    </xf>
    <xf numFmtId="0" fontId="36" fillId="55" borderId="32" xfId="484" applyFont="1" applyFill="1" applyBorder="1" applyAlignment="1">
      <alignment horizontal="center" vertical="center"/>
    </xf>
    <xf numFmtId="0" fontId="30" fillId="55" borderId="109" xfId="484" applyFont="1" applyFill="1" applyBorder="1" applyAlignment="1">
      <alignment horizontal="center" vertical="center" wrapText="1"/>
    </xf>
    <xf numFmtId="0" fontId="30" fillId="55" borderId="54" xfId="484" applyFont="1" applyFill="1" applyBorder="1" applyAlignment="1">
      <alignment horizontal="center" vertical="center" wrapText="1"/>
    </xf>
    <xf numFmtId="0" fontId="30" fillId="55" borderId="111" xfId="484" applyFont="1" applyFill="1" applyBorder="1" applyAlignment="1">
      <alignment horizontal="center" vertical="center" wrapText="1"/>
    </xf>
    <xf numFmtId="0" fontId="9" fillId="0" borderId="172" xfId="484" applyBorder="1" applyAlignment="1">
      <alignment horizontal="center" vertical="center" wrapText="1"/>
    </xf>
    <xf numFmtId="0" fontId="9" fillId="0" borderId="13" xfId="484" applyBorder="1" applyAlignment="1">
      <alignment horizontal="center" vertical="center" wrapText="1"/>
    </xf>
    <xf numFmtId="0" fontId="8" fillId="0" borderId="18" xfId="484" applyFont="1" applyBorder="1" applyAlignment="1">
      <alignment horizontal="left" vertical="center"/>
    </xf>
    <xf numFmtId="0" fontId="9" fillId="0" borderId="19" xfId="484" applyBorder="1" applyAlignment="1">
      <alignment horizontal="left" vertical="center"/>
    </xf>
    <xf numFmtId="0" fontId="9" fillId="0" borderId="20" xfId="484" applyBorder="1" applyAlignment="1">
      <alignment horizontal="left" vertical="center"/>
    </xf>
    <xf numFmtId="0" fontId="30" fillId="0" borderId="54" xfId="484" applyFont="1" applyBorder="1" applyAlignment="1">
      <alignment horizontal="center" vertical="center" wrapText="1"/>
    </xf>
    <xf numFmtId="0" fontId="98" fillId="0" borderId="165" xfId="484" applyFont="1" applyBorder="1" applyAlignment="1">
      <alignment horizontal="center" vertical="center" wrapText="1"/>
    </xf>
    <xf numFmtId="0" fontId="98" fillId="0" borderId="10" xfId="484" applyFont="1" applyBorder="1" applyAlignment="1">
      <alignment horizontal="center" vertical="center" wrapText="1"/>
    </xf>
    <xf numFmtId="0" fontId="30" fillId="55" borderId="110" xfId="484" applyFont="1" applyFill="1" applyBorder="1" applyAlignment="1">
      <alignment horizontal="center" vertical="center" wrapText="1"/>
    </xf>
    <xf numFmtId="0" fontId="30" fillId="55" borderId="159" xfId="484" applyFont="1" applyFill="1" applyBorder="1" applyAlignment="1">
      <alignment horizontal="center" vertical="center" wrapText="1"/>
    </xf>
    <xf numFmtId="0" fontId="30" fillId="55" borderId="153" xfId="484" applyFont="1" applyFill="1" applyBorder="1" applyAlignment="1">
      <alignment horizontal="center" vertical="center" wrapText="1"/>
    </xf>
    <xf numFmtId="0" fontId="36" fillId="55" borderId="143" xfId="484" applyFont="1" applyFill="1" applyBorder="1" applyAlignment="1">
      <alignment horizontal="center" vertical="center"/>
    </xf>
    <xf numFmtId="0" fontId="36" fillId="55" borderId="92" xfId="484" applyFont="1" applyFill="1" applyBorder="1" applyAlignment="1">
      <alignment horizontal="center" vertical="center"/>
    </xf>
    <xf numFmtId="0" fontId="36" fillId="55" borderId="144" xfId="484" applyFont="1" applyFill="1" applyBorder="1" applyAlignment="1">
      <alignment horizontal="center" vertical="center"/>
    </xf>
    <xf numFmtId="0" fontId="30" fillId="55" borderId="227" xfId="484" applyFont="1" applyFill="1" applyBorder="1" applyAlignment="1">
      <alignment horizontal="center" vertical="center" wrapText="1"/>
    </xf>
    <xf numFmtId="0" fontId="30" fillId="55" borderId="113" xfId="484" applyFont="1" applyFill="1" applyBorder="1" applyAlignment="1">
      <alignment horizontal="center" vertical="center" wrapText="1"/>
    </xf>
    <xf numFmtId="0" fontId="30" fillId="55" borderId="114" xfId="484" applyFont="1" applyFill="1" applyBorder="1" applyAlignment="1">
      <alignment horizontal="center" vertical="center" wrapText="1"/>
    </xf>
    <xf numFmtId="0" fontId="30" fillId="55" borderId="96" xfId="484" applyFont="1" applyFill="1" applyBorder="1" applyAlignment="1">
      <alignment horizontal="center" vertical="center" wrapText="1"/>
    </xf>
    <xf numFmtId="0" fontId="30" fillId="55" borderId="95" xfId="484" applyFont="1" applyFill="1" applyBorder="1" applyAlignment="1">
      <alignment horizontal="center" vertical="center" wrapText="1"/>
    </xf>
    <xf numFmtId="0" fontId="30" fillId="55" borderId="172" xfId="484" applyFont="1" applyFill="1" applyBorder="1" applyAlignment="1">
      <alignment horizontal="center" vertical="center"/>
    </xf>
    <xf numFmtId="0" fontId="30" fillId="55" borderId="174" xfId="484" applyFont="1" applyFill="1" applyBorder="1" applyAlignment="1">
      <alignment horizontal="center" vertical="center"/>
    </xf>
    <xf numFmtId="0" fontId="30" fillId="55" borderId="173" xfId="484" applyFont="1" applyFill="1" applyBorder="1" applyAlignment="1">
      <alignment horizontal="center" vertical="center"/>
    </xf>
    <xf numFmtId="0" fontId="9" fillId="55" borderId="230" xfId="484" applyFill="1" applyBorder="1" applyAlignment="1">
      <alignment horizontal="left" vertical="center"/>
    </xf>
    <xf numFmtId="0" fontId="9" fillId="55" borderId="112" xfId="484" applyFill="1" applyBorder="1" applyAlignment="1">
      <alignment horizontal="left" vertical="center"/>
    </xf>
    <xf numFmtId="0" fontId="9" fillId="55" borderId="231" xfId="484" applyFill="1" applyBorder="1" applyAlignment="1">
      <alignment horizontal="left" vertical="center"/>
    </xf>
    <xf numFmtId="0" fontId="8" fillId="0" borderId="96" xfId="484" applyFont="1" applyBorder="1" applyAlignment="1">
      <alignment horizontal="center" vertical="center" wrapText="1"/>
    </xf>
    <xf numFmtId="0" fontId="30" fillId="55" borderId="228" xfId="484" applyFont="1" applyFill="1" applyBorder="1" applyAlignment="1">
      <alignment horizontal="center" vertical="center" wrapText="1"/>
    </xf>
    <xf numFmtId="0" fontId="30" fillId="55" borderId="115" xfId="484" applyFont="1" applyFill="1" applyBorder="1" applyAlignment="1">
      <alignment horizontal="center" vertical="center" wrapText="1"/>
    </xf>
    <xf numFmtId="0" fontId="30" fillId="55" borderId="116" xfId="484" applyFont="1" applyFill="1" applyBorder="1" applyAlignment="1">
      <alignment horizontal="center" vertical="center" wrapText="1"/>
    </xf>
    <xf numFmtId="0" fontId="30" fillId="0" borderId="175" xfId="484" applyFont="1" applyBorder="1" applyAlignment="1">
      <alignment horizontal="center" vertical="center" wrapText="1"/>
    </xf>
    <xf numFmtId="0" fontId="30" fillId="55" borderId="219" xfId="0" applyFont="1" applyFill="1" applyBorder="1" applyAlignment="1">
      <alignment horizontal="center" vertical="center"/>
    </xf>
    <xf numFmtId="0" fontId="30" fillId="55" borderId="31" xfId="0" applyFont="1" applyFill="1" applyBorder="1" applyAlignment="1">
      <alignment horizontal="center" vertical="center"/>
    </xf>
    <xf numFmtId="0" fontId="30" fillId="55" borderId="220" xfId="0" applyFont="1" applyFill="1" applyBorder="1" applyAlignment="1">
      <alignment horizontal="center" vertical="center"/>
    </xf>
    <xf numFmtId="0" fontId="30" fillId="55" borderId="200" xfId="0" applyFont="1" applyFill="1" applyBorder="1" applyAlignment="1">
      <alignment horizontal="center" vertical="center"/>
    </xf>
    <xf numFmtId="0" fontId="30" fillId="55" borderId="0" xfId="0" applyFont="1" applyFill="1" applyAlignment="1">
      <alignment horizontal="center" vertical="center"/>
    </xf>
    <xf numFmtId="0" fontId="30" fillId="55" borderId="201" xfId="0" applyFont="1" applyFill="1" applyBorder="1" applyAlignment="1">
      <alignment horizontal="center" vertical="center"/>
    </xf>
    <xf numFmtId="0" fontId="30" fillId="55" borderId="197" xfId="0" applyFont="1" applyFill="1" applyBorder="1" applyAlignment="1">
      <alignment horizontal="center" vertical="center"/>
    </xf>
    <xf numFmtId="0" fontId="30" fillId="55" borderId="198" xfId="0" applyFont="1" applyFill="1" applyBorder="1" applyAlignment="1">
      <alignment horizontal="center" vertical="center"/>
    </xf>
    <xf numFmtId="0" fontId="30" fillId="55" borderId="199" xfId="0" applyFont="1" applyFill="1" applyBorder="1" applyAlignment="1">
      <alignment horizontal="center" vertical="center"/>
    </xf>
    <xf numFmtId="0" fontId="100" fillId="0" borderId="35" xfId="0" applyFont="1" applyBorder="1" applyAlignment="1">
      <alignment horizontal="center" vertical="center"/>
    </xf>
    <xf numFmtId="0" fontId="100" fillId="0" borderId="36" xfId="0" applyFont="1" applyBorder="1" applyAlignment="1">
      <alignment horizontal="center" vertical="center"/>
    </xf>
    <xf numFmtId="0" fontId="100" fillId="0" borderId="37" xfId="0" applyFont="1" applyBorder="1" applyAlignment="1">
      <alignment horizontal="center" vertical="center"/>
    </xf>
    <xf numFmtId="0" fontId="8" fillId="55" borderId="221" xfId="0" applyFont="1" applyFill="1" applyBorder="1" applyAlignment="1">
      <alignment horizontal="left" vertical="center"/>
    </xf>
    <xf numFmtId="0" fontId="8" fillId="55" borderId="214" xfId="0" applyFont="1" applyFill="1" applyBorder="1" applyAlignment="1">
      <alignment horizontal="left" vertical="center"/>
    </xf>
    <xf numFmtId="0" fontId="8" fillId="55" borderId="215" xfId="0" applyFont="1" applyFill="1" applyBorder="1" applyAlignment="1">
      <alignment horizontal="left" vertical="center"/>
    </xf>
    <xf numFmtId="0" fontId="100" fillId="0" borderId="232" xfId="0" applyFont="1" applyBorder="1" applyAlignment="1">
      <alignment horizontal="center" vertical="center"/>
    </xf>
    <xf numFmtId="0" fontId="100" fillId="0" borderId="233" xfId="0" applyFont="1" applyBorder="1" applyAlignment="1">
      <alignment horizontal="center" vertical="center"/>
    </xf>
    <xf numFmtId="0" fontId="100" fillId="0" borderId="234" xfId="0" applyFont="1" applyBorder="1" applyAlignment="1">
      <alignment horizontal="center" vertical="center"/>
    </xf>
    <xf numFmtId="0" fontId="100" fillId="0" borderId="163" xfId="0" applyFont="1" applyBorder="1" applyAlignment="1">
      <alignment horizontal="center" vertical="center"/>
    </xf>
    <xf numFmtId="0" fontId="100" fillId="0" borderId="166" xfId="0" applyFont="1" applyBorder="1" applyAlignment="1">
      <alignment horizontal="center" vertical="center"/>
    </xf>
    <xf numFmtId="0" fontId="100" fillId="0" borderId="167" xfId="0" applyFont="1" applyBorder="1" applyAlignment="1">
      <alignment horizontal="center" vertical="center"/>
    </xf>
    <xf numFmtId="0" fontId="100" fillId="0" borderId="164" xfId="0" applyFont="1" applyBorder="1" applyAlignment="1">
      <alignment horizontal="center" vertical="center"/>
    </xf>
    <xf numFmtId="0" fontId="100" fillId="0" borderId="27" xfId="0" applyFont="1" applyBorder="1" applyAlignment="1">
      <alignment horizontal="center" vertical="center"/>
    </xf>
    <xf numFmtId="0" fontId="92" fillId="0" borderId="163" xfId="654" applyFont="1" applyBorder="1" applyAlignment="1">
      <alignment horizontal="center"/>
    </xf>
    <xf numFmtId="0" fontId="92" fillId="0" borderId="167" xfId="654" applyFont="1" applyBorder="1" applyAlignment="1">
      <alignment horizontal="center"/>
    </xf>
    <xf numFmtId="0" fontId="92" fillId="0" borderId="164" xfId="654" applyFont="1" applyBorder="1" applyAlignment="1">
      <alignment horizontal="center"/>
    </xf>
    <xf numFmtId="0" fontId="8" fillId="55" borderId="18" xfId="0" applyFont="1" applyFill="1" applyBorder="1" applyAlignment="1">
      <alignment horizontal="left"/>
    </xf>
    <xf numFmtId="0" fontId="8" fillId="55" borderId="19" xfId="0" applyFont="1" applyFill="1" applyBorder="1" applyAlignment="1">
      <alignment horizontal="left"/>
    </xf>
    <xf numFmtId="0" fontId="8" fillId="55" borderId="20" xfId="0" applyFont="1" applyFill="1" applyBorder="1" applyAlignment="1">
      <alignment horizontal="left"/>
    </xf>
    <xf numFmtId="0" fontId="30" fillId="55" borderId="237" xfId="631" applyFont="1" applyFill="1" applyBorder="1" applyAlignment="1">
      <alignment horizontal="center" vertical="center"/>
    </xf>
    <xf numFmtId="0" fontId="30" fillId="55" borderId="163" xfId="631" applyFont="1" applyFill="1" applyBorder="1" applyAlignment="1">
      <alignment horizontal="center" vertical="center"/>
    </xf>
    <xf numFmtId="0" fontId="30" fillId="55" borderId="222" xfId="631" applyFont="1" applyFill="1" applyBorder="1" applyAlignment="1">
      <alignment horizontal="center" vertical="center"/>
    </xf>
    <xf numFmtId="0" fontId="30" fillId="55" borderId="30" xfId="631" applyFont="1" applyFill="1" applyBorder="1" applyAlignment="1">
      <alignment horizontal="center"/>
    </xf>
    <xf numFmtId="0" fontId="30" fillId="55" borderId="31" xfId="631" applyFont="1" applyFill="1" applyBorder="1" applyAlignment="1">
      <alignment horizontal="center"/>
    </xf>
    <xf numFmtId="0" fontId="30" fillId="55" borderId="32" xfId="631" applyFont="1" applyFill="1" applyBorder="1" applyAlignment="1">
      <alignment horizontal="center"/>
    </xf>
    <xf numFmtId="0" fontId="30" fillId="55" borderId="182" xfId="631" applyFont="1" applyFill="1" applyBorder="1" applyAlignment="1">
      <alignment horizontal="center"/>
    </xf>
    <xf numFmtId="0" fontId="30" fillId="55" borderId="183" xfId="631" applyFont="1" applyFill="1" applyBorder="1" applyAlignment="1">
      <alignment horizontal="center"/>
    </xf>
    <xf numFmtId="0" fontId="30" fillId="55" borderId="236" xfId="631" applyFont="1" applyFill="1" applyBorder="1" applyAlignment="1">
      <alignment horizontal="center"/>
    </xf>
    <xf numFmtId="0" fontId="30" fillId="55" borderId="184" xfId="631" applyFont="1" applyFill="1" applyBorder="1" applyAlignment="1">
      <alignment horizontal="center"/>
    </xf>
    <xf numFmtId="0" fontId="30" fillId="55" borderId="185" xfId="631" applyFont="1" applyFill="1" applyBorder="1" applyAlignment="1">
      <alignment horizontal="center" vertical="center"/>
    </xf>
    <xf numFmtId="0" fontId="104" fillId="0" borderId="163" xfId="484" applyFont="1" applyBorder="1" applyAlignment="1">
      <alignment horizontal="center"/>
    </xf>
    <xf numFmtId="0" fontId="104" fillId="0" borderId="167" xfId="484" applyFont="1" applyBorder="1" applyAlignment="1">
      <alignment horizontal="center"/>
    </xf>
    <xf numFmtId="0" fontId="104" fillId="0" borderId="164" xfId="484" applyFont="1" applyBorder="1" applyAlignment="1">
      <alignment horizontal="center"/>
    </xf>
    <xf numFmtId="0" fontId="0" fillId="55" borderId="200" xfId="0" applyFill="1" applyBorder="1" applyAlignment="1">
      <alignment horizontal="left"/>
    </xf>
    <xf numFmtId="0" fontId="0" fillId="55" borderId="0" xfId="0" applyFill="1" applyAlignment="1">
      <alignment horizontal="left"/>
    </xf>
    <xf numFmtId="0" fontId="0" fillId="55" borderId="201" xfId="0" applyFill="1" applyBorder="1" applyAlignment="1">
      <alignment horizontal="left"/>
    </xf>
    <xf numFmtId="0" fontId="8" fillId="55" borderId="213" xfId="0" applyFont="1" applyFill="1" applyBorder="1" applyAlignment="1">
      <alignment horizontal="left"/>
    </xf>
    <xf numFmtId="0" fontId="0" fillId="55" borderId="214" xfId="0" applyFill="1" applyBorder="1" applyAlignment="1">
      <alignment horizontal="left"/>
    </xf>
    <xf numFmtId="0" fontId="0" fillId="55" borderId="215" xfId="0" applyFill="1" applyBorder="1" applyAlignment="1">
      <alignment horizontal="left"/>
    </xf>
    <xf numFmtId="0" fontId="30" fillId="55" borderId="197" xfId="631" applyFont="1" applyFill="1" applyBorder="1" applyAlignment="1">
      <alignment horizontal="center"/>
    </xf>
    <xf numFmtId="0" fontId="30" fillId="55" borderId="198" xfId="631" applyFont="1" applyFill="1" applyBorder="1" applyAlignment="1">
      <alignment horizontal="center"/>
    </xf>
    <xf numFmtId="0" fontId="30" fillId="55" borderId="199" xfId="631" applyFont="1" applyFill="1" applyBorder="1" applyAlignment="1">
      <alignment horizontal="center"/>
    </xf>
    <xf numFmtId="0" fontId="30" fillId="55" borderId="200" xfId="631" applyFont="1" applyFill="1" applyBorder="1" applyAlignment="1">
      <alignment horizontal="center"/>
    </xf>
    <xf numFmtId="0" fontId="30" fillId="55" borderId="0" xfId="631" applyFont="1" applyFill="1" applyAlignment="1">
      <alignment horizontal="center"/>
    </xf>
    <xf numFmtId="0" fontId="30" fillId="55" borderId="201" xfId="631" applyFont="1" applyFill="1" applyBorder="1" applyAlignment="1">
      <alignment horizontal="center"/>
    </xf>
    <xf numFmtId="0" fontId="30" fillId="55" borderId="202" xfId="631" applyFont="1" applyFill="1" applyBorder="1" applyAlignment="1">
      <alignment horizontal="center"/>
    </xf>
    <xf numFmtId="0" fontId="30" fillId="55" borderId="119" xfId="631" applyFont="1" applyFill="1" applyBorder="1" applyAlignment="1">
      <alignment horizontal="center"/>
    </xf>
    <xf numFmtId="0" fontId="30" fillId="55" borderId="203" xfId="631" applyFont="1" applyFill="1" applyBorder="1" applyAlignment="1">
      <alignment horizontal="center"/>
    </xf>
    <xf numFmtId="0" fontId="30" fillId="55" borderId="204" xfId="631" applyFont="1" applyFill="1" applyBorder="1" applyAlignment="1">
      <alignment horizontal="center" vertical="center"/>
    </xf>
    <xf numFmtId="0" fontId="30" fillId="55" borderId="206" xfId="631" applyFont="1" applyFill="1" applyBorder="1" applyAlignment="1">
      <alignment horizontal="center" vertical="center"/>
    </xf>
    <xf numFmtId="0" fontId="30" fillId="55" borderId="207" xfId="631" applyFont="1" applyFill="1" applyBorder="1" applyAlignment="1">
      <alignment horizontal="center" vertical="center"/>
    </xf>
    <xf numFmtId="0" fontId="30" fillId="55" borderId="165" xfId="631" applyFont="1" applyFill="1" applyBorder="1" applyAlignment="1">
      <alignment horizontal="center" vertical="center"/>
    </xf>
    <xf numFmtId="0" fontId="30" fillId="55" borderId="10" xfId="631" applyFont="1" applyFill="1" applyBorder="1" applyAlignment="1">
      <alignment horizontal="center" vertical="center"/>
    </xf>
    <xf numFmtId="0" fontId="30" fillId="55" borderId="11" xfId="631" applyFont="1" applyFill="1" applyBorder="1" applyAlignment="1">
      <alignment horizontal="center" vertical="center"/>
    </xf>
    <xf numFmtId="0" fontId="30" fillId="55" borderId="174" xfId="631" applyFont="1" applyFill="1" applyBorder="1" applyAlignment="1">
      <alignment horizontal="center" vertical="center"/>
    </xf>
    <xf numFmtId="0" fontId="30" fillId="55" borderId="173" xfId="631" applyFont="1" applyFill="1" applyBorder="1" applyAlignment="1">
      <alignment horizontal="center" vertical="center"/>
    </xf>
    <xf numFmtId="0" fontId="30" fillId="55" borderId="172" xfId="631" applyFont="1" applyFill="1" applyBorder="1" applyAlignment="1">
      <alignment horizontal="center" vertical="center"/>
    </xf>
    <xf numFmtId="0" fontId="30" fillId="55" borderId="14" xfId="631" applyFont="1" applyFill="1" applyBorder="1" applyAlignment="1">
      <alignment horizontal="center" vertical="center"/>
    </xf>
    <xf numFmtId="0" fontId="30" fillId="55" borderId="119" xfId="631" applyFont="1" applyFill="1" applyBorder="1" applyAlignment="1">
      <alignment horizontal="center" vertical="center"/>
    </xf>
    <xf numFmtId="0" fontId="30" fillId="55" borderId="16" xfId="631" applyFont="1" applyFill="1" applyBorder="1" applyAlignment="1">
      <alignment horizontal="center" vertical="center"/>
    </xf>
    <xf numFmtId="0" fontId="30" fillId="55" borderId="205" xfId="631" applyFont="1" applyFill="1" applyBorder="1" applyAlignment="1">
      <alignment horizontal="center" vertical="center"/>
    </xf>
    <xf numFmtId="0" fontId="30" fillId="55" borderId="203" xfId="631" applyFont="1" applyFill="1" applyBorder="1" applyAlignment="1">
      <alignment horizontal="center" vertical="center"/>
    </xf>
    <xf numFmtId="0" fontId="8" fillId="0" borderId="12" xfId="0" applyFont="1" applyBorder="1" applyAlignment="1">
      <alignment horizontal="left"/>
    </xf>
    <xf numFmtId="0" fontId="0" fillId="0" borderId="0" xfId="0" applyAlignment="1">
      <alignment horizontal="left"/>
    </xf>
    <xf numFmtId="0" fontId="0" fillId="0" borderId="17" xfId="0" applyBorder="1" applyAlignment="1">
      <alignment horizontal="left"/>
    </xf>
    <xf numFmtId="0" fontId="0" fillId="55" borderId="18"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30" fillId="55" borderId="12" xfId="631" applyFont="1" applyFill="1" applyBorder="1" applyAlignment="1">
      <alignment horizontal="center"/>
    </xf>
    <xf numFmtId="0" fontId="30" fillId="55" borderId="17" xfId="631" applyFont="1" applyFill="1" applyBorder="1" applyAlignment="1">
      <alignment horizontal="center"/>
    </xf>
    <xf numFmtId="0" fontId="30" fillId="55" borderId="38" xfId="631" applyFont="1" applyFill="1" applyBorder="1" applyAlignment="1">
      <alignment horizontal="center"/>
    </xf>
    <xf numFmtId="0" fontId="30" fillId="55" borderId="140" xfId="631" applyFont="1" applyFill="1" applyBorder="1" applyAlignment="1">
      <alignment horizontal="center"/>
    </xf>
    <xf numFmtId="0" fontId="30" fillId="55" borderId="171" xfId="631" applyFont="1" applyFill="1" applyBorder="1" applyAlignment="1">
      <alignment horizontal="center" vertical="center"/>
    </xf>
    <xf numFmtId="0" fontId="30" fillId="55" borderId="29" xfId="631" applyFont="1" applyFill="1" applyBorder="1" applyAlignment="1">
      <alignment horizontal="center" vertical="center"/>
    </xf>
    <xf numFmtId="0" fontId="30" fillId="55" borderId="24" xfId="631" applyFont="1" applyFill="1" applyBorder="1" applyAlignment="1">
      <alignment horizontal="center" vertical="center"/>
    </xf>
    <xf numFmtId="0" fontId="30" fillId="55" borderId="176" xfId="631" applyFont="1" applyFill="1" applyBorder="1" applyAlignment="1">
      <alignment horizontal="center" vertical="center"/>
    </xf>
    <xf numFmtId="0" fontId="30" fillId="55" borderId="140" xfId="631" applyFont="1" applyFill="1" applyBorder="1" applyAlignment="1">
      <alignment horizontal="center" vertical="center"/>
    </xf>
    <xf numFmtId="0" fontId="78" fillId="0" borderId="175" xfId="0" applyFont="1" applyBorder="1" applyAlignment="1">
      <alignment horizontal="left"/>
    </xf>
    <xf numFmtId="0" fontId="78" fillId="0" borderId="172" xfId="0" applyFont="1" applyBorder="1" applyAlignment="1">
      <alignment horizontal="left"/>
    </xf>
    <xf numFmtId="0" fontId="78" fillId="0" borderId="12" xfId="0" applyFont="1" applyBorder="1" applyAlignment="1">
      <alignment horizontal="left"/>
    </xf>
    <xf numFmtId="0" fontId="78" fillId="0" borderId="13" xfId="0" applyFont="1" applyBorder="1" applyAlignment="1">
      <alignment horizontal="left"/>
    </xf>
  </cellXfs>
  <cellStyles count="701">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1 9" xfId="681" xr:uid="{37D149A0-142B-4595-8599-30D43055094A}"/>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2 9" xfId="684" xr:uid="{0F483440-EC26-4FEF-B958-923D49150A5B}"/>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3 9" xfId="687" xr:uid="{E4EF141D-CCA3-46F5-B436-E479933EA6F7}"/>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4 9" xfId="690" xr:uid="{D1CAFD7D-4C8E-4792-A756-73C23C74A6A5}"/>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5 9" xfId="693" xr:uid="{8356769A-844F-4F95-A215-8C2BD031FE17}"/>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20% - Énfasis6 9" xfId="696" xr:uid="{6E5BDA5C-DECE-41D5-B073-85127678D70E}"/>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1 9" xfId="682" xr:uid="{FFD5E7C3-88BF-4F66-B346-48FA12C5304F}"/>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2 9" xfId="685" xr:uid="{6F42104F-6F50-445B-84D4-3CE02742FC6A}"/>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3 9" xfId="688" xr:uid="{E5D2CD4D-F3ED-4161-80F4-2E8A9E71FBD4}"/>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4 9" xfId="691" xr:uid="{C0135F61-0095-4CBA-A941-FE0183A2729E}"/>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5 9" xfId="694" xr:uid="{CC44E212-84AE-449C-8C06-823F6569C47F}"/>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40% - Énfasis6 9" xfId="697" xr:uid="{35D62061-6E31-49D0-8FC2-0261144F7F27}"/>
    <cellStyle name="60% - Énfasis1" xfId="157" builtinId="32" customBuiltin="1"/>
    <cellStyle name="60% - Énfasis1 10" xfId="683" xr:uid="{4E6A77BE-7BF6-4E74-8F41-6E5015286E2A}"/>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10" xfId="686" xr:uid="{4FC430EC-412A-45E9-B2D8-D974F59E3592}"/>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10" xfId="689" xr:uid="{8A38A6F4-A39B-4AAD-9CAF-E84718A5F8C8}"/>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10" xfId="692" xr:uid="{11000148-4758-4246-BF96-B370A85E7BB9}"/>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10" xfId="695" xr:uid="{4CEEC55F-3295-44EB-8F34-EC6CA75E7758}"/>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10" xfId="698" xr:uid="{E129A953-8C4F-44F4-BDB1-BE3743C4A6F9}"/>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xfId="700" builtinId="6"/>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10" xfId="679" xr:uid="{6C2F0E1E-2435-4D9B-8894-AD2FC2F00694}"/>
    <cellStyle name="Normal 11" xfId="699" xr:uid="{A14031B0-3A60-4FB7-997D-0267D7D4D372}"/>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Notas 9" xfId="680" xr:uid="{B55B23DD-0FB3-4899-8604-81B124CEBA45}"/>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mar 2019 - mar 2023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1"/>
          <c:order val="1"/>
          <c:marker>
            <c:symbol val="none"/>
          </c:marker>
          <c:cat>
            <c:strRef>
              <c:f>'Pág.8-G1'!$AA$41:$AA$89</c:f>
              <c:strCache>
                <c:ptCount val="49"/>
                <c:pt idx="0">
                  <c:v>Mar 19</c:v>
                </c:pt>
                <c:pt idx="1">
                  <c:v>Abr 19</c:v>
                </c:pt>
                <c:pt idx="2">
                  <c:v>May 19</c:v>
                </c:pt>
                <c:pt idx="3">
                  <c:v>Jun 19</c:v>
                </c:pt>
                <c:pt idx="4">
                  <c:v>Jul 19</c:v>
                </c:pt>
                <c:pt idx="5">
                  <c:v>Ago 19</c:v>
                </c:pt>
                <c:pt idx="6">
                  <c:v>Sep 19</c:v>
                </c:pt>
                <c:pt idx="7">
                  <c:v>Oct 19</c:v>
                </c:pt>
                <c:pt idx="8">
                  <c:v>Nov 19</c:v>
                </c:pt>
                <c:pt idx="9">
                  <c:v>Dic 19</c:v>
                </c:pt>
                <c:pt idx="10">
                  <c:v>Ene 20</c:v>
                </c:pt>
                <c:pt idx="11">
                  <c:v>Feb 20</c:v>
                </c:pt>
                <c:pt idx="12">
                  <c:v>Mar 20</c:v>
                </c:pt>
                <c:pt idx="13">
                  <c:v>Abr 20</c:v>
                </c:pt>
                <c:pt idx="14">
                  <c:v>May 20</c:v>
                </c:pt>
                <c:pt idx="15">
                  <c:v>Jun 20</c:v>
                </c:pt>
                <c:pt idx="16">
                  <c:v>Jul 20</c:v>
                </c:pt>
                <c:pt idx="17">
                  <c:v>Ago 20</c:v>
                </c:pt>
                <c:pt idx="18">
                  <c:v>Sep 20</c:v>
                </c:pt>
                <c:pt idx="19">
                  <c:v>Oct 20</c:v>
                </c:pt>
                <c:pt idx="20">
                  <c:v>Nov 20</c:v>
                </c:pt>
                <c:pt idx="21">
                  <c:v>Dic 20</c:v>
                </c:pt>
                <c:pt idx="22">
                  <c:v>Ene 21</c:v>
                </c:pt>
                <c:pt idx="23">
                  <c:v>Feb 21</c:v>
                </c:pt>
                <c:pt idx="24">
                  <c:v>Mar 21</c:v>
                </c:pt>
                <c:pt idx="25">
                  <c:v>Abr 21</c:v>
                </c:pt>
                <c:pt idx="26">
                  <c:v>May 21</c:v>
                </c:pt>
                <c:pt idx="27">
                  <c:v>Jun 21</c:v>
                </c:pt>
                <c:pt idx="28">
                  <c:v>Jul 21</c:v>
                </c:pt>
                <c:pt idx="29">
                  <c:v>Ago 21</c:v>
                </c:pt>
                <c:pt idx="30">
                  <c:v>Sep 21</c:v>
                </c:pt>
                <c:pt idx="31">
                  <c:v>Oct 21</c:v>
                </c:pt>
                <c:pt idx="32">
                  <c:v>Nov 21</c:v>
                </c:pt>
                <c:pt idx="33">
                  <c:v>Dic 21</c:v>
                </c:pt>
                <c:pt idx="34">
                  <c:v>Ene 22</c:v>
                </c:pt>
                <c:pt idx="35">
                  <c:v>Feb 22</c:v>
                </c:pt>
                <c:pt idx="36">
                  <c:v>Mar 22</c:v>
                </c:pt>
                <c:pt idx="37">
                  <c:v>Abr 22</c:v>
                </c:pt>
                <c:pt idx="38">
                  <c:v>May 22</c:v>
                </c:pt>
                <c:pt idx="39">
                  <c:v>Jun 22</c:v>
                </c:pt>
                <c:pt idx="40">
                  <c:v>Jul 22</c:v>
                </c:pt>
                <c:pt idx="41">
                  <c:v>Ago 22</c:v>
                </c:pt>
                <c:pt idx="42">
                  <c:v>Sep 22</c:v>
                </c:pt>
                <c:pt idx="43">
                  <c:v>Oct 22</c:v>
                </c:pt>
                <c:pt idx="44">
                  <c:v>Nov 22</c:v>
                </c:pt>
                <c:pt idx="45">
                  <c:v>Dic 22</c:v>
                </c:pt>
                <c:pt idx="46">
                  <c:v>Ene 23</c:v>
                </c:pt>
                <c:pt idx="47">
                  <c:v>Feb 23</c:v>
                </c:pt>
                <c:pt idx="48">
                  <c:v>Mar 23</c:v>
                </c:pt>
              </c:strCache>
            </c:strRef>
          </c:cat>
          <c:val>
            <c:numRef>
              <c:f>'Pág.8-G1'!$AB$41:$AB$89</c:f>
              <c:numCache>
                <c:formatCode>#,##0</c:formatCode>
                <c:ptCount val="49"/>
                <c:pt idx="0">
                  <c:v>17481.904999999999</c:v>
                </c:pt>
                <c:pt idx="1">
                  <c:v>17305.428</c:v>
                </c:pt>
                <c:pt idx="2">
                  <c:v>19372.206999999999</c:v>
                </c:pt>
                <c:pt idx="3">
                  <c:v>17337.017</c:v>
                </c:pt>
                <c:pt idx="4">
                  <c:v>18417.313999999998</c:v>
                </c:pt>
                <c:pt idx="5">
                  <c:v>18489.975999999999</c:v>
                </c:pt>
                <c:pt idx="6">
                  <c:v>15104.125</c:v>
                </c:pt>
                <c:pt idx="7">
                  <c:v>17598.509999999998</c:v>
                </c:pt>
                <c:pt idx="8">
                  <c:v>17503.72</c:v>
                </c:pt>
                <c:pt idx="9">
                  <c:v>19473.575000000001</c:v>
                </c:pt>
                <c:pt idx="10">
                  <c:v>19453.868999999999</c:v>
                </c:pt>
                <c:pt idx="11">
                  <c:v>18239.312999999998</c:v>
                </c:pt>
                <c:pt idx="12">
                  <c:v>19560</c:v>
                </c:pt>
                <c:pt idx="13">
                  <c:v>16880.937999999998</c:v>
                </c:pt>
                <c:pt idx="14">
                  <c:v>18144.112000000001</c:v>
                </c:pt>
                <c:pt idx="15">
                  <c:v>19526.236000000001</c:v>
                </c:pt>
                <c:pt idx="16">
                  <c:v>20103.13</c:v>
                </c:pt>
                <c:pt idx="17">
                  <c:v>18842.042000000001</c:v>
                </c:pt>
                <c:pt idx="18">
                  <c:v>18919.276999999998</c:v>
                </c:pt>
                <c:pt idx="19">
                  <c:v>17384.792000000001</c:v>
                </c:pt>
                <c:pt idx="20">
                  <c:v>17225.050999999999</c:v>
                </c:pt>
                <c:pt idx="21">
                  <c:v>19083.722000000002</c:v>
                </c:pt>
                <c:pt idx="22">
                  <c:v>17244.643</c:v>
                </c:pt>
                <c:pt idx="23">
                  <c:v>17452.965</c:v>
                </c:pt>
                <c:pt idx="24">
                  <c:v>19879.752</c:v>
                </c:pt>
                <c:pt idx="25">
                  <c:v>17343.127</c:v>
                </c:pt>
                <c:pt idx="26">
                  <c:v>18240.559000000001</c:v>
                </c:pt>
                <c:pt idx="27">
                  <c:v>19322.728999999999</c:v>
                </c:pt>
                <c:pt idx="28">
                  <c:v>18290.690999999999</c:v>
                </c:pt>
                <c:pt idx="29">
                  <c:v>18259.665000000001</c:v>
                </c:pt>
                <c:pt idx="30">
                  <c:v>15874.316999999999</c:v>
                </c:pt>
                <c:pt idx="31">
                  <c:v>14242.78</c:v>
                </c:pt>
                <c:pt idx="32">
                  <c:v>16006.779</c:v>
                </c:pt>
                <c:pt idx="33">
                  <c:v>17813.582999999999</c:v>
                </c:pt>
                <c:pt idx="34" formatCode="[$-10C0A]#,##0.0">
                  <c:v>14288.906999999999</c:v>
                </c:pt>
                <c:pt idx="35" formatCode="[$-10C0A]#,##0.0">
                  <c:v>15218.842000000001</c:v>
                </c:pt>
                <c:pt idx="36" formatCode="[$-10C0A]#,##0.0">
                  <c:v>18706.258000000002</c:v>
                </c:pt>
                <c:pt idx="37" formatCode="[$-10C0A]#,##0.0">
                  <c:v>14478.528</c:v>
                </c:pt>
                <c:pt idx="38" formatCode="[$-10C0A]#,##0.0">
                  <c:v>17070.228999999999</c:v>
                </c:pt>
                <c:pt idx="39" formatCode="[$-10C0A]#,##0.0">
                  <c:v>16412.32</c:v>
                </c:pt>
                <c:pt idx="40" formatCode="[$-10C0A]#,##0.0">
                  <c:v>16056.905000000001</c:v>
                </c:pt>
                <c:pt idx="41" formatCode="[$-10C0A]#,##0.0">
                  <c:v>18621.792000000001</c:v>
                </c:pt>
                <c:pt idx="42" formatCode="[$-10C0A]#,##0.0">
                  <c:v>14792.705</c:v>
                </c:pt>
                <c:pt idx="43" formatCode="[$-10C0A]#,##0.0">
                  <c:v>13421.194</c:v>
                </c:pt>
                <c:pt idx="44" formatCode="[$-10C0A]#,##0.0">
                  <c:v>15365.455</c:v>
                </c:pt>
                <c:pt idx="45" formatCode="[$-10C0A]#,##0.0">
                  <c:v>16312.035</c:v>
                </c:pt>
                <c:pt idx="46" formatCode="0.0">
                  <c:v>15309.502</c:v>
                </c:pt>
                <c:pt idx="47" formatCode="0.0">
                  <c:v>14520.703</c:v>
                </c:pt>
                <c:pt idx="48" formatCode="0.0">
                  <c:v>17161.435000000001</c:v>
                </c:pt>
              </c:numCache>
            </c:numRef>
          </c:val>
          <c:smooth val="0"/>
          <c:extLst>
            <c:ext xmlns:c16="http://schemas.microsoft.com/office/drawing/2014/chart" uri="{C3380CC4-5D6E-409C-BE32-E72D297353CC}">
              <c16:uniqueId val="{00000000-940A-4F84-9592-24DFE734FC61}"/>
            </c:ext>
          </c:extLst>
        </c:ser>
        <c:dLbls>
          <c:showLegendKey val="0"/>
          <c:showVal val="0"/>
          <c:showCatName val="0"/>
          <c:showSerName val="0"/>
          <c:showPercent val="0"/>
          <c:showBubbleSize val="0"/>
        </c:dLbls>
        <c:smooth val="0"/>
        <c:axId val="198441984"/>
        <c:axId val="178262784"/>
        <c:extLst>
          <c:ext xmlns:c15="http://schemas.microsoft.com/office/drawing/2012/chart" uri="{02D57815-91ED-43cb-92C2-25804820EDAC}">
            <c15:filteredLineSeries>
              <c15:ser>
                <c:idx val="0"/>
                <c:order val="0"/>
                <c:marker>
                  <c:symbol val="none"/>
                </c:marker>
                <c:cat>
                  <c:strRef>
                    <c:extLst>
                      <c:ext uri="{02D57815-91ED-43cb-92C2-25804820EDAC}">
                        <c15:formulaRef>
                          <c15:sqref>'Pág.8-G1'!$AA$41:$AA$89</c15:sqref>
                        </c15:formulaRef>
                      </c:ext>
                    </c:extLst>
                    <c:strCache>
                      <c:ptCount val="49"/>
                      <c:pt idx="0">
                        <c:v>Mar 19</c:v>
                      </c:pt>
                      <c:pt idx="1">
                        <c:v>Abr 19</c:v>
                      </c:pt>
                      <c:pt idx="2">
                        <c:v>May 19</c:v>
                      </c:pt>
                      <c:pt idx="3">
                        <c:v>Jun 19</c:v>
                      </c:pt>
                      <c:pt idx="4">
                        <c:v>Jul 19</c:v>
                      </c:pt>
                      <c:pt idx="5">
                        <c:v>Ago 19</c:v>
                      </c:pt>
                      <c:pt idx="6">
                        <c:v>Sep 19</c:v>
                      </c:pt>
                      <c:pt idx="7">
                        <c:v>Oct 19</c:v>
                      </c:pt>
                      <c:pt idx="8">
                        <c:v>Nov 19</c:v>
                      </c:pt>
                      <c:pt idx="9">
                        <c:v>Dic 19</c:v>
                      </c:pt>
                      <c:pt idx="10">
                        <c:v>Ene 20</c:v>
                      </c:pt>
                      <c:pt idx="11">
                        <c:v>Feb 20</c:v>
                      </c:pt>
                      <c:pt idx="12">
                        <c:v>Mar 20</c:v>
                      </c:pt>
                      <c:pt idx="13">
                        <c:v>Abr 20</c:v>
                      </c:pt>
                      <c:pt idx="14">
                        <c:v>May 20</c:v>
                      </c:pt>
                      <c:pt idx="15">
                        <c:v>Jun 20</c:v>
                      </c:pt>
                      <c:pt idx="16">
                        <c:v>Jul 20</c:v>
                      </c:pt>
                      <c:pt idx="17">
                        <c:v>Ago 20</c:v>
                      </c:pt>
                      <c:pt idx="18">
                        <c:v>Sep 20</c:v>
                      </c:pt>
                      <c:pt idx="19">
                        <c:v>Oct 20</c:v>
                      </c:pt>
                      <c:pt idx="20">
                        <c:v>Nov 20</c:v>
                      </c:pt>
                      <c:pt idx="21">
                        <c:v>Dic 20</c:v>
                      </c:pt>
                      <c:pt idx="22">
                        <c:v>Ene 21</c:v>
                      </c:pt>
                      <c:pt idx="23">
                        <c:v>Feb 21</c:v>
                      </c:pt>
                      <c:pt idx="24">
                        <c:v>Mar 21</c:v>
                      </c:pt>
                      <c:pt idx="25">
                        <c:v>Abr 21</c:v>
                      </c:pt>
                      <c:pt idx="26">
                        <c:v>May 21</c:v>
                      </c:pt>
                      <c:pt idx="27">
                        <c:v>Jun 21</c:v>
                      </c:pt>
                      <c:pt idx="28">
                        <c:v>Jul 21</c:v>
                      </c:pt>
                      <c:pt idx="29">
                        <c:v>Ago 21</c:v>
                      </c:pt>
                      <c:pt idx="30">
                        <c:v>Sep 21</c:v>
                      </c:pt>
                      <c:pt idx="31">
                        <c:v>Oct 21</c:v>
                      </c:pt>
                      <c:pt idx="32">
                        <c:v>Nov 21</c:v>
                      </c:pt>
                      <c:pt idx="33">
                        <c:v>Dic 21</c:v>
                      </c:pt>
                      <c:pt idx="34">
                        <c:v>Ene 22</c:v>
                      </c:pt>
                      <c:pt idx="35">
                        <c:v>Feb 22</c:v>
                      </c:pt>
                      <c:pt idx="36">
                        <c:v>Mar 22</c:v>
                      </c:pt>
                      <c:pt idx="37">
                        <c:v>Abr 22</c:v>
                      </c:pt>
                      <c:pt idx="38">
                        <c:v>May 22</c:v>
                      </c:pt>
                      <c:pt idx="39">
                        <c:v>Jun 22</c:v>
                      </c:pt>
                      <c:pt idx="40">
                        <c:v>Jul 22</c:v>
                      </c:pt>
                      <c:pt idx="41">
                        <c:v>Ago 22</c:v>
                      </c:pt>
                      <c:pt idx="42">
                        <c:v>Sep 22</c:v>
                      </c:pt>
                      <c:pt idx="43">
                        <c:v>Oct 22</c:v>
                      </c:pt>
                      <c:pt idx="44">
                        <c:v>Nov 22</c:v>
                      </c:pt>
                      <c:pt idx="45">
                        <c:v>Dic 22</c:v>
                      </c:pt>
                      <c:pt idx="46">
                        <c:v>Ene 23</c:v>
                      </c:pt>
                      <c:pt idx="47">
                        <c:v>Feb 23</c:v>
                      </c:pt>
                      <c:pt idx="48">
                        <c:v>Mar 23</c:v>
                      </c:pt>
                    </c:strCache>
                  </c:strRef>
                </c:cat>
                <c:val>
                  <c:numRef>
                    <c:extLst>
                      <c:ext uri="{02D57815-91ED-43cb-92C2-25804820EDAC}">
                        <c15:formulaRef>
                          <c15:sqref>'Pág.8-G1'!$AA$39:$AA$86</c15:sqref>
                        </c15:formulaRef>
                      </c:ext>
                    </c:extLst>
                    <c:numCache>
                      <c:formatCode>#,##0_);\(#,##0\)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4-C730-4B1C-AAB2-2E00BD1A19D8}"/>
                  </c:ext>
                </c:extLst>
              </c15:ser>
            </c15:filteredLineSeries>
          </c:ext>
        </c:extLst>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 2023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055230596175477"/>
          <c:y val="2.6584996862231695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2022 (p)</c:v>
                </c:pt>
                <c:pt idx="1">
                  <c:v>mar</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259.10021192016291</c:v>
                </c:pt>
                <c:pt idx="1">
                  <c:v>275.93453876800493</c:v>
                </c:pt>
                <c:pt idx="2">
                  <c:v>245.81718990229629</c:v>
                </c:pt>
                <c:pt idx="3">
                  <c:v>406.67406380027739</c:v>
                </c:pt>
                <c:pt idx="4">
                  <c:v>346.02532679738562</c:v>
                </c:pt>
                <c:pt idx="5">
                  <c:v>226.46884350201637</c:v>
                </c:pt>
                <c:pt idx="6">
                  <c:v>144.12078977932634</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2023 (p)</c:v>
                </c:pt>
                <c:pt idx="1">
                  <c:v>mar</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257.65599195267697</c:v>
                </c:pt>
                <c:pt idx="1">
                  <c:v>274.76193602851509</c:v>
                </c:pt>
                <c:pt idx="2">
                  <c:v>243.48993480498686</c:v>
                </c:pt>
                <c:pt idx="3">
                  <c:v>384.96533795493934</c:v>
                </c:pt>
                <c:pt idx="4">
                  <c:v>356.02921348314601</c:v>
                </c:pt>
                <c:pt idx="5">
                  <c:v>226.86310214741732</c:v>
                </c:pt>
                <c:pt idx="6">
                  <c:v>133.65562248995985</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Gráfico 3</a:t>
            </a:r>
          </a:p>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Beneficio de novillos y vacas y vaquillas</a:t>
            </a:r>
          </a:p>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Período mar 2020- mar 2023</a:t>
            </a:r>
          </a:p>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(Número de cabezas)</a:t>
            </a:r>
          </a:p>
        </c:rich>
      </c:tx>
      <c:layout>
        <c:manualLayout>
          <c:xMode val="edge"/>
          <c:yMode val="edge"/>
          <c:x val="0.36198898647350419"/>
          <c:y val="2.052094999977244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strRef>
              <c:f>'Pag.10-G3 '!$AF$3</c:f>
              <c:strCache>
                <c:ptCount val="1"/>
                <c:pt idx="0">
                  <c:v>Novillo</c:v>
                </c:pt>
              </c:strCache>
            </c:strRef>
          </c:tx>
          <c:spPr>
            <a:ln w="12700"/>
          </c:spPr>
          <c:marker>
            <c:spPr>
              <a:ln w="12700"/>
            </c:spPr>
          </c:marker>
          <c:cat>
            <c:strRef>
              <c:f>'Pag.10-G3 '!$AB$54:$AB$90</c:f>
              <c:strCache>
                <c:ptCount val="37"/>
                <c:pt idx="0">
                  <c:v>Mar 20</c:v>
                </c:pt>
                <c:pt idx="1">
                  <c:v>abr-20</c:v>
                </c:pt>
                <c:pt idx="2">
                  <c:v>may-20</c:v>
                </c:pt>
                <c:pt idx="3">
                  <c:v>jun-20</c:v>
                </c:pt>
                <c:pt idx="4">
                  <c:v>jul-20</c:v>
                </c:pt>
                <c:pt idx="5">
                  <c:v>ago-20</c:v>
                </c:pt>
                <c:pt idx="6">
                  <c:v>sept-20</c:v>
                </c:pt>
                <c:pt idx="7">
                  <c:v>oct-20</c:v>
                </c:pt>
                <c:pt idx="8">
                  <c:v>nov-20</c:v>
                </c:pt>
                <c:pt idx="9">
                  <c:v>dic-20</c:v>
                </c:pt>
                <c:pt idx="10">
                  <c:v>Ene 21</c:v>
                </c:pt>
                <c:pt idx="11">
                  <c:v>Feb 21</c:v>
                </c:pt>
                <c:pt idx="12">
                  <c:v>Mar 21</c:v>
                </c:pt>
                <c:pt idx="13">
                  <c:v>abr-21</c:v>
                </c:pt>
                <c:pt idx="14">
                  <c:v>may-21</c:v>
                </c:pt>
                <c:pt idx="15">
                  <c:v>jun-21</c:v>
                </c:pt>
                <c:pt idx="16">
                  <c:v>jul-21</c:v>
                </c:pt>
                <c:pt idx="17">
                  <c:v>ago-21</c:v>
                </c:pt>
                <c:pt idx="18">
                  <c:v>sept-21</c:v>
                </c:pt>
                <c:pt idx="19">
                  <c:v>oct-21</c:v>
                </c:pt>
                <c:pt idx="20">
                  <c:v>nov-21</c:v>
                </c:pt>
                <c:pt idx="21">
                  <c:v>dic-21</c:v>
                </c:pt>
                <c:pt idx="22">
                  <c:v>ene-22</c:v>
                </c:pt>
                <c:pt idx="23">
                  <c:v>feb-22</c:v>
                </c:pt>
                <c:pt idx="24">
                  <c:v>mar-22</c:v>
                </c:pt>
                <c:pt idx="25">
                  <c:v>abr-22</c:v>
                </c:pt>
                <c:pt idx="26">
                  <c:v>may-22</c:v>
                </c:pt>
                <c:pt idx="27">
                  <c:v>jun-22</c:v>
                </c:pt>
                <c:pt idx="28">
                  <c:v>jul-22</c:v>
                </c:pt>
                <c:pt idx="29">
                  <c:v>ago-22</c:v>
                </c:pt>
                <c:pt idx="30">
                  <c:v>sept-22</c:v>
                </c:pt>
                <c:pt idx="31">
                  <c:v>oct-22</c:v>
                </c:pt>
                <c:pt idx="32">
                  <c:v>nov-22</c:v>
                </c:pt>
                <c:pt idx="33">
                  <c:v>dic-22</c:v>
                </c:pt>
                <c:pt idx="34">
                  <c:v>ene-23</c:v>
                </c:pt>
                <c:pt idx="35">
                  <c:v>feb-23</c:v>
                </c:pt>
                <c:pt idx="36">
                  <c:v>mar-23</c:v>
                </c:pt>
              </c:strCache>
            </c:strRef>
          </c:cat>
          <c:val>
            <c:numRef>
              <c:f>'Pag.10-G3 '!$AF$54:$AF$90</c:f>
              <c:numCache>
                <c:formatCode>#,##0</c:formatCode>
                <c:ptCount val="37"/>
                <c:pt idx="0">
                  <c:v>37707</c:v>
                </c:pt>
                <c:pt idx="1">
                  <c:v>30756</c:v>
                </c:pt>
                <c:pt idx="2">
                  <c:v>33398</c:v>
                </c:pt>
                <c:pt idx="3">
                  <c:v>36442</c:v>
                </c:pt>
                <c:pt idx="4">
                  <c:v>39624</c:v>
                </c:pt>
                <c:pt idx="5">
                  <c:v>40021</c:v>
                </c:pt>
                <c:pt idx="6">
                  <c:v>39216</c:v>
                </c:pt>
                <c:pt idx="7">
                  <c:v>32572</c:v>
                </c:pt>
                <c:pt idx="8">
                  <c:v>31351</c:v>
                </c:pt>
                <c:pt idx="9">
                  <c:v>37633</c:v>
                </c:pt>
                <c:pt idx="10">
                  <c:v>33172</c:v>
                </c:pt>
                <c:pt idx="11">
                  <c:v>33514</c:v>
                </c:pt>
                <c:pt idx="12">
                  <c:v>37293</c:v>
                </c:pt>
                <c:pt idx="13">
                  <c:v>32207</c:v>
                </c:pt>
                <c:pt idx="14">
                  <c:v>32159</c:v>
                </c:pt>
                <c:pt idx="15">
                  <c:v>33219</c:v>
                </c:pt>
                <c:pt idx="16">
                  <c:v>32857</c:v>
                </c:pt>
                <c:pt idx="17">
                  <c:v>35169</c:v>
                </c:pt>
                <c:pt idx="18">
                  <c:v>31024</c:v>
                </c:pt>
                <c:pt idx="19">
                  <c:v>26185</c:v>
                </c:pt>
                <c:pt idx="20">
                  <c:v>30271</c:v>
                </c:pt>
                <c:pt idx="21">
                  <c:v>34226</c:v>
                </c:pt>
                <c:pt idx="22">
                  <c:v>27772</c:v>
                </c:pt>
                <c:pt idx="23">
                  <c:v>28627</c:v>
                </c:pt>
                <c:pt idx="24">
                  <c:v>32630</c:v>
                </c:pt>
                <c:pt idx="25">
                  <c:v>25206</c:v>
                </c:pt>
                <c:pt idx="26">
                  <c:v>28393</c:v>
                </c:pt>
                <c:pt idx="27" formatCode="General">
                  <c:v>28704</c:v>
                </c:pt>
                <c:pt idx="28">
                  <c:v>30413</c:v>
                </c:pt>
                <c:pt idx="29">
                  <c:v>35669</c:v>
                </c:pt>
                <c:pt idx="30">
                  <c:v>30321</c:v>
                </c:pt>
                <c:pt idx="31">
                  <c:v>26321</c:v>
                </c:pt>
                <c:pt idx="32">
                  <c:v>29022</c:v>
                </c:pt>
                <c:pt idx="33">
                  <c:v>31499</c:v>
                </c:pt>
                <c:pt idx="34">
                  <c:v>29954</c:v>
                </c:pt>
                <c:pt idx="35">
                  <c:v>28980</c:v>
                </c:pt>
                <c:pt idx="36">
                  <c:v>31983</c:v>
                </c:pt>
              </c:numCache>
            </c:numRef>
          </c:val>
          <c:smooth val="0"/>
          <c:extLst>
            <c:ext xmlns:c16="http://schemas.microsoft.com/office/drawing/2014/chart" uri="{C3380CC4-5D6E-409C-BE32-E72D297353CC}">
              <c16:uniqueId val="{00000000-FE5E-442A-94A3-51326A636017}"/>
            </c:ext>
          </c:extLst>
        </c:ser>
        <c:ser>
          <c:idx val="1"/>
          <c:order val="1"/>
          <c:tx>
            <c:strRef>
              <c:f>'Pag.10-G3 '!$AE$3</c:f>
              <c:strCache>
                <c:ptCount val="1"/>
                <c:pt idx="0">
                  <c:v>Vacas + Vaquillas</c:v>
                </c:pt>
              </c:strCache>
            </c:strRef>
          </c:tx>
          <c:spPr>
            <a:ln w="12700"/>
          </c:spPr>
          <c:marker>
            <c:spPr>
              <a:ln w="12700"/>
            </c:spPr>
          </c:marker>
          <c:cat>
            <c:strRef>
              <c:f>'Pag.10-G3 '!$AB$54:$AB$90</c:f>
              <c:strCache>
                <c:ptCount val="37"/>
                <c:pt idx="0">
                  <c:v>Mar 20</c:v>
                </c:pt>
                <c:pt idx="1">
                  <c:v>abr-20</c:v>
                </c:pt>
                <c:pt idx="2">
                  <c:v>may-20</c:v>
                </c:pt>
                <c:pt idx="3">
                  <c:v>jun-20</c:v>
                </c:pt>
                <c:pt idx="4">
                  <c:v>jul-20</c:v>
                </c:pt>
                <c:pt idx="5">
                  <c:v>ago-20</c:v>
                </c:pt>
                <c:pt idx="6">
                  <c:v>sept-20</c:v>
                </c:pt>
                <c:pt idx="7">
                  <c:v>oct-20</c:v>
                </c:pt>
                <c:pt idx="8">
                  <c:v>nov-20</c:v>
                </c:pt>
                <c:pt idx="9">
                  <c:v>dic-20</c:v>
                </c:pt>
                <c:pt idx="10">
                  <c:v>Ene 21</c:v>
                </c:pt>
                <c:pt idx="11">
                  <c:v>Feb 21</c:v>
                </c:pt>
                <c:pt idx="12">
                  <c:v>Mar 21</c:v>
                </c:pt>
                <c:pt idx="13">
                  <c:v>abr-21</c:v>
                </c:pt>
                <c:pt idx="14">
                  <c:v>may-21</c:v>
                </c:pt>
                <c:pt idx="15">
                  <c:v>jun-21</c:v>
                </c:pt>
                <c:pt idx="16">
                  <c:v>jul-21</c:v>
                </c:pt>
                <c:pt idx="17">
                  <c:v>ago-21</c:v>
                </c:pt>
                <c:pt idx="18">
                  <c:v>sept-21</c:v>
                </c:pt>
                <c:pt idx="19">
                  <c:v>oct-21</c:v>
                </c:pt>
                <c:pt idx="20">
                  <c:v>nov-21</c:v>
                </c:pt>
                <c:pt idx="21">
                  <c:v>dic-21</c:v>
                </c:pt>
                <c:pt idx="22">
                  <c:v>ene-22</c:v>
                </c:pt>
                <c:pt idx="23">
                  <c:v>feb-22</c:v>
                </c:pt>
                <c:pt idx="24">
                  <c:v>mar-22</c:v>
                </c:pt>
                <c:pt idx="25">
                  <c:v>abr-22</c:v>
                </c:pt>
                <c:pt idx="26">
                  <c:v>may-22</c:v>
                </c:pt>
                <c:pt idx="27">
                  <c:v>jun-22</c:v>
                </c:pt>
                <c:pt idx="28">
                  <c:v>jul-22</c:v>
                </c:pt>
                <c:pt idx="29">
                  <c:v>ago-22</c:v>
                </c:pt>
                <c:pt idx="30">
                  <c:v>sept-22</c:v>
                </c:pt>
                <c:pt idx="31">
                  <c:v>oct-22</c:v>
                </c:pt>
                <c:pt idx="32">
                  <c:v>nov-22</c:v>
                </c:pt>
                <c:pt idx="33">
                  <c:v>dic-22</c:v>
                </c:pt>
                <c:pt idx="34">
                  <c:v>ene-23</c:v>
                </c:pt>
                <c:pt idx="35">
                  <c:v>feb-23</c:v>
                </c:pt>
                <c:pt idx="36">
                  <c:v>mar-23</c:v>
                </c:pt>
              </c:strCache>
            </c:strRef>
          </c:cat>
          <c:val>
            <c:numRef>
              <c:f>'Pag.10-G3 '!$AE$54:$AE$90</c:f>
              <c:numCache>
                <c:formatCode>#,##0</c:formatCode>
                <c:ptCount val="37"/>
                <c:pt idx="0">
                  <c:v>35104</c:v>
                </c:pt>
                <c:pt idx="1">
                  <c:v>31890</c:v>
                </c:pt>
                <c:pt idx="2">
                  <c:v>34050</c:v>
                </c:pt>
                <c:pt idx="3">
                  <c:v>36604</c:v>
                </c:pt>
                <c:pt idx="4">
                  <c:v>34199</c:v>
                </c:pt>
                <c:pt idx="5">
                  <c:v>28710</c:v>
                </c:pt>
                <c:pt idx="6">
                  <c:v>30974</c:v>
                </c:pt>
                <c:pt idx="7">
                  <c:v>31558</c:v>
                </c:pt>
                <c:pt idx="8">
                  <c:v>32378</c:v>
                </c:pt>
                <c:pt idx="9">
                  <c:v>33058</c:v>
                </c:pt>
                <c:pt idx="10">
                  <c:v>30276</c:v>
                </c:pt>
                <c:pt idx="11">
                  <c:v>31346</c:v>
                </c:pt>
                <c:pt idx="12">
                  <c:v>36109</c:v>
                </c:pt>
                <c:pt idx="13">
                  <c:v>32590</c:v>
                </c:pt>
                <c:pt idx="14">
                  <c:v>35048</c:v>
                </c:pt>
                <c:pt idx="15">
                  <c:v>38702</c:v>
                </c:pt>
                <c:pt idx="16">
                  <c:v>33264</c:v>
                </c:pt>
                <c:pt idx="17">
                  <c:v>31162</c:v>
                </c:pt>
                <c:pt idx="18">
                  <c:v>25759</c:v>
                </c:pt>
                <c:pt idx="19">
                  <c:v>24935</c:v>
                </c:pt>
                <c:pt idx="20">
                  <c:v>27601</c:v>
                </c:pt>
                <c:pt idx="21">
                  <c:v>30287</c:v>
                </c:pt>
                <c:pt idx="22">
                  <c:v>25087</c:v>
                </c:pt>
                <c:pt idx="23">
                  <c:v>26252</c:v>
                </c:pt>
                <c:pt idx="24">
                  <c:v>35537</c:v>
                </c:pt>
                <c:pt idx="25">
                  <c:v>27439</c:v>
                </c:pt>
                <c:pt idx="26">
                  <c:v>34677</c:v>
                </c:pt>
                <c:pt idx="27">
                  <c:v>32262</c:v>
                </c:pt>
                <c:pt idx="28">
                  <c:v>28370</c:v>
                </c:pt>
                <c:pt idx="29">
                  <c:v>32506</c:v>
                </c:pt>
                <c:pt idx="30">
                  <c:v>25099</c:v>
                </c:pt>
                <c:pt idx="31">
                  <c:v>21605</c:v>
                </c:pt>
                <c:pt idx="32">
                  <c:v>25417</c:v>
                </c:pt>
                <c:pt idx="33">
                  <c:v>26867</c:v>
                </c:pt>
                <c:pt idx="34">
                  <c:v>25011</c:v>
                </c:pt>
                <c:pt idx="35">
                  <c:v>24526</c:v>
                </c:pt>
                <c:pt idx="36">
                  <c:v>31270</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4988781403485114"/>
          <c:w val="0.30532939103077622"/>
          <c:h val="9.7693847128366165E-2"/>
        </c:manualLayout>
      </c:layout>
      <c:overlay val="0"/>
      <c:txPr>
        <a:bodyPr/>
        <a:lstStyle/>
        <a:p>
          <a:pPr>
            <a:defRPr sz="12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0652418447695"/>
          <c:y val="0.1875"/>
          <c:w val="0.88189131837296253"/>
          <c:h val="0.65913385826771653"/>
        </c:manualLayout>
      </c:layout>
      <c:lineChart>
        <c:grouping val="standard"/>
        <c:varyColors val="0"/>
        <c:ser>
          <c:idx val="0"/>
          <c:order val="0"/>
          <c:cat>
            <c:strRef>
              <c:f>'Pág.14-G4'!$Y$53:$Y$89</c:f>
              <c:strCache>
                <c:ptCount val="37"/>
                <c:pt idx="0">
                  <c:v>Abr 20</c:v>
                </c:pt>
                <c:pt idx="1">
                  <c:v>May 20</c:v>
                </c:pt>
                <c:pt idx="2">
                  <c:v>Jun 20</c:v>
                </c:pt>
                <c:pt idx="3">
                  <c:v>Jul 20</c:v>
                </c:pt>
                <c:pt idx="4">
                  <c:v>Ago 20</c:v>
                </c:pt>
                <c:pt idx="5">
                  <c:v>Sep 20</c:v>
                </c:pt>
                <c:pt idx="6">
                  <c:v>Oct 20</c:v>
                </c:pt>
                <c:pt idx="7">
                  <c:v>Nov 20</c:v>
                </c:pt>
                <c:pt idx="8">
                  <c:v>Dic 20</c:v>
                </c:pt>
                <c:pt idx="9">
                  <c:v>Ene 21</c:v>
                </c:pt>
                <c:pt idx="10">
                  <c:v>Feb 21</c:v>
                </c:pt>
                <c:pt idx="11">
                  <c:v>Mar 21</c:v>
                </c:pt>
                <c:pt idx="12">
                  <c:v>Abr 21</c:v>
                </c:pt>
                <c:pt idx="13">
                  <c:v>May 21</c:v>
                </c:pt>
                <c:pt idx="14">
                  <c:v>Jun 21</c:v>
                </c:pt>
                <c:pt idx="15">
                  <c:v>Jul 21</c:v>
                </c:pt>
                <c:pt idx="16">
                  <c:v>Ago 21</c:v>
                </c:pt>
                <c:pt idx="17">
                  <c:v>Sep 21</c:v>
                </c:pt>
                <c:pt idx="18">
                  <c:v>Oct 21</c:v>
                </c:pt>
                <c:pt idx="19">
                  <c:v>Nov 21</c:v>
                </c:pt>
                <c:pt idx="20">
                  <c:v>Dic 21</c:v>
                </c:pt>
                <c:pt idx="21">
                  <c:v>Ene 22</c:v>
                </c:pt>
                <c:pt idx="22">
                  <c:v>Feb 22</c:v>
                </c:pt>
                <c:pt idx="23">
                  <c:v>Mar 22</c:v>
                </c:pt>
                <c:pt idx="24">
                  <c:v>Abr 22</c:v>
                </c:pt>
                <c:pt idx="25">
                  <c:v>May 22</c:v>
                </c:pt>
                <c:pt idx="26">
                  <c:v>Jun 22</c:v>
                </c:pt>
                <c:pt idx="27">
                  <c:v>Jul 22</c:v>
                </c:pt>
                <c:pt idx="28">
                  <c:v>Ago 22</c:v>
                </c:pt>
                <c:pt idx="29">
                  <c:v>Sep 22</c:v>
                </c:pt>
                <c:pt idx="30">
                  <c:v>Oct 22</c:v>
                </c:pt>
                <c:pt idx="31">
                  <c:v>Nov 22</c:v>
                </c:pt>
                <c:pt idx="32">
                  <c:v>Dic 22</c:v>
                </c:pt>
                <c:pt idx="33">
                  <c:v>Ene 23</c:v>
                </c:pt>
                <c:pt idx="34">
                  <c:v>Feb 23</c:v>
                </c:pt>
                <c:pt idx="35">
                  <c:v>Mar 23</c:v>
                </c:pt>
                <c:pt idx="36">
                  <c:v>Abr 23</c:v>
                </c:pt>
              </c:strCache>
            </c:strRef>
          </c:cat>
          <c:val>
            <c:numRef>
              <c:f>'Pág.14-G4'!$Z$53:$Z$89</c:f>
              <c:numCache>
                <c:formatCode>#,##0.00</c:formatCode>
                <c:ptCount val="37"/>
                <c:pt idx="0">
                  <c:v>1068.1600000000001</c:v>
                </c:pt>
                <c:pt idx="1">
                  <c:v>1090.249262171433</c:v>
                </c:pt>
                <c:pt idx="2">
                  <c:v>1166.71</c:v>
                </c:pt>
                <c:pt idx="3">
                  <c:v>1260.32</c:v>
                </c:pt>
                <c:pt idx="4">
                  <c:v>1434.22</c:v>
                </c:pt>
                <c:pt idx="5">
                  <c:v>1642.37</c:v>
                </c:pt>
                <c:pt idx="6">
                  <c:v>1666.46</c:v>
                </c:pt>
                <c:pt idx="7">
                  <c:v>1645.71</c:v>
                </c:pt>
                <c:pt idx="8">
                  <c:v>1526.87</c:v>
                </c:pt>
                <c:pt idx="9">
                  <c:v>1441</c:v>
                </c:pt>
                <c:pt idx="10">
                  <c:v>1400</c:v>
                </c:pt>
                <c:pt idx="11">
                  <c:v>1473.37</c:v>
                </c:pt>
                <c:pt idx="12">
                  <c:v>1594.53</c:v>
                </c:pt>
                <c:pt idx="13">
                  <c:v>1756.14</c:v>
                </c:pt>
                <c:pt idx="14">
                  <c:v>1857</c:v>
                </c:pt>
                <c:pt idx="15">
                  <c:v>1975</c:v>
                </c:pt>
                <c:pt idx="16">
                  <c:v>2266</c:v>
                </c:pt>
                <c:pt idx="17">
                  <c:v>2246</c:v>
                </c:pt>
                <c:pt idx="18">
                  <c:v>2046</c:v>
                </c:pt>
                <c:pt idx="19">
                  <c:v>1973</c:v>
                </c:pt>
                <c:pt idx="20">
                  <c:v>1811</c:v>
                </c:pt>
                <c:pt idx="21">
                  <c:v>1738</c:v>
                </c:pt>
                <c:pt idx="22">
                  <c:v>1827</c:v>
                </c:pt>
                <c:pt idx="23">
                  <c:v>1948</c:v>
                </c:pt>
                <c:pt idx="24">
                  <c:v>1952</c:v>
                </c:pt>
                <c:pt idx="25">
                  <c:v>1858</c:v>
                </c:pt>
                <c:pt idx="26">
                  <c:v>1870</c:v>
                </c:pt>
                <c:pt idx="27">
                  <c:v>1909</c:v>
                </c:pt>
                <c:pt idx="28">
                  <c:v>1925</c:v>
                </c:pt>
                <c:pt idx="29">
                  <c:v>1936</c:v>
                </c:pt>
                <c:pt idx="30">
                  <c:v>1936</c:v>
                </c:pt>
                <c:pt idx="31">
                  <c:v>1796</c:v>
                </c:pt>
                <c:pt idx="32">
                  <c:v>1690</c:v>
                </c:pt>
                <c:pt idx="33">
                  <c:v>1591</c:v>
                </c:pt>
                <c:pt idx="34">
                  <c:v>1574.2906008371463</c:v>
                </c:pt>
                <c:pt idx="35">
                  <c:v>1649.021887689519</c:v>
                </c:pt>
                <c:pt idx="36">
                  <c:v>1679.6030821171751</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abr 2020 - abr 2023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abr 2023)</a:t>
            </a:r>
          </a:p>
        </c:rich>
      </c:tx>
      <c:layout>
        <c:manualLayout>
          <c:xMode val="edge"/>
          <c:yMode val="edge"/>
          <c:x val="0.30735947423181276"/>
          <c:y val="1.5904572564612324E-2"/>
        </c:manualLayout>
      </c:layout>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cat>
            <c:strRef>
              <c:f>'Pág.15-G5'!$V$53:$V$89</c:f>
              <c:strCache>
                <c:ptCount val="37"/>
                <c:pt idx="0">
                  <c:v>Abr 20</c:v>
                </c:pt>
                <c:pt idx="1">
                  <c:v>May 20</c:v>
                </c:pt>
                <c:pt idx="2">
                  <c:v>Jun 20</c:v>
                </c:pt>
                <c:pt idx="3">
                  <c:v>Jul 20</c:v>
                </c:pt>
                <c:pt idx="4">
                  <c:v>Ago 20</c:v>
                </c:pt>
                <c:pt idx="5">
                  <c:v>Sep 20</c:v>
                </c:pt>
                <c:pt idx="6">
                  <c:v>Oct 20</c:v>
                </c:pt>
                <c:pt idx="7">
                  <c:v>Nov 20</c:v>
                </c:pt>
                <c:pt idx="8">
                  <c:v>Dic 20</c:v>
                </c:pt>
                <c:pt idx="9">
                  <c:v>Ene 21</c:v>
                </c:pt>
                <c:pt idx="10">
                  <c:v>Feb 21</c:v>
                </c:pt>
                <c:pt idx="11">
                  <c:v>Mar 21</c:v>
                </c:pt>
                <c:pt idx="12">
                  <c:v>Abr 21</c:v>
                </c:pt>
                <c:pt idx="13">
                  <c:v>May 21</c:v>
                </c:pt>
                <c:pt idx="14">
                  <c:v>Jun 21</c:v>
                </c:pt>
                <c:pt idx="15">
                  <c:v>Jul 21</c:v>
                </c:pt>
                <c:pt idx="16">
                  <c:v>Ago 21</c:v>
                </c:pt>
                <c:pt idx="17">
                  <c:v>Sep 21</c:v>
                </c:pt>
                <c:pt idx="18">
                  <c:v>Oct 21</c:v>
                </c:pt>
                <c:pt idx="19">
                  <c:v>Nov 21</c:v>
                </c:pt>
                <c:pt idx="20">
                  <c:v>Dic 21</c:v>
                </c:pt>
                <c:pt idx="21">
                  <c:v>Ene 22</c:v>
                </c:pt>
                <c:pt idx="22">
                  <c:v>Feb 22</c:v>
                </c:pt>
                <c:pt idx="23">
                  <c:v>Mar 22</c:v>
                </c:pt>
                <c:pt idx="24">
                  <c:v>Abr 22</c:v>
                </c:pt>
                <c:pt idx="25">
                  <c:v>May 22</c:v>
                </c:pt>
                <c:pt idx="26">
                  <c:v>Jun 22</c:v>
                </c:pt>
                <c:pt idx="27">
                  <c:v>Jul 22</c:v>
                </c:pt>
                <c:pt idx="28">
                  <c:v>Ago 22</c:v>
                </c:pt>
                <c:pt idx="29">
                  <c:v>Sep 22</c:v>
                </c:pt>
                <c:pt idx="30">
                  <c:v>Oct 22</c:v>
                </c:pt>
                <c:pt idx="31">
                  <c:v>Nov 22</c:v>
                </c:pt>
                <c:pt idx="32">
                  <c:v>Dic 22</c:v>
                </c:pt>
                <c:pt idx="33">
                  <c:v>Ene 23</c:v>
                </c:pt>
                <c:pt idx="34">
                  <c:v>Feb 23</c:v>
                </c:pt>
                <c:pt idx="35">
                  <c:v>Mar 23</c:v>
                </c:pt>
                <c:pt idx="36">
                  <c:v>Abr 23</c:v>
                </c:pt>
              </c:strCache>
            </c:strRef>
          </c:cat>
          <c:val>
            <c:numRef>
              <c:f>'Pág.15-G5'!$W$53:$W$89</c:f>
              <c:numCache>
                <c:formatCode>#,##0.00</c:formatCode>
                <c:ptCount val="37"/>
                <c:pt idx="0">
                  <c:v>1339.93</c:v>
                </c:pt>
                <c:pt idx="1">
                  <c:v>1368.29</c:v>
                </c:pt>
                <c:pt idx="2">
                  <c:v>1464.95</c:v>
                </c:pt>
                <c:pt idx="3">
                  <c:v>1583.54</c:v>
                </c:pt>
                <c:pt idx="4">
                  <c:v>1800.32</c:v>
                </c:pt>
                <c:pt idx="5">
                  <c:v>2058.86</c:v>
                </c:pt>
                <c:pt idx="6">
                  <c:v>2075.83</c:v>
                </c:pt>
                <c:pt idx="7">
                  <c:v>2036.13</c:v>
                </c:pt>
                <c:pt idx="8">
                  <c:v>1891.58</c:v>
                </c:pt>
                <c:pt idx="9">
                  <c:v>1778.58</c:v>
                </c:pt>
                <c:pt idx="10">
                  <c:v>1715.87</c:v>
                </c:pt>
                <c:pt idx="11">
                  <c:v>1803.1</c:v>
                </c:pt>
                <c:pt idx="12">
                  <c:v>1944.15</c:v>
                </c:pt>
                <c:pt idx="13">
                  <c:v>2133.1</c:v>
                </c:pt>
                <c:pt idx="14">
                  <c:v>2249.38</c:v>
                </c:pt>
                <c:pt idx="15">
                  <c:v>2390.2800000000002</c:v>
                </c:pt>
                <c:pt idx="16">
                  <c:v>2720.27</c:v>
                </c:pt>
                <c:pt idx="17">
                  <c:v>2686.84</c:v>
                </c:pt>
                <c:pt idx="18">
                  <c:v>2419.0500000000002</c:v>
                </c:pt>
                <c:pt idx="19">
                  <c:v>2302.35</c:v>
                </c:pt>
                <c:pt idx="20">
                  <c:v>2102.6</c:v>
                </c:pt>
                <c:pt idx="21">
                  <c:v>2001.98</c:v>
                </c:pt>
                <c:pt idx="22">
                  <c:v>2080.19</c:v>
                </c:pt>
                <c:pt idx="23">
                  <c:v>2210.75</c:v>
                </c:pt>
                <c:pt idx="24">
                  <c:v>2175.5500000000002</c:v>
                </c:pt>
                <c:pt idx="25">
                  <c:v>2041.85</c:v>
                </c:pt>
                <c:pt idx="26">
                  <c:v>2030.39</c:v>
                </c:pt>
                <c:pt idx="27">
                  <c:v>2053.87</c:v>
                </c:pt>
                <c:pt idx="28">
                  <c:v>2043.59</c:v>
                </c:pt>
                <c:pt idx="29">
                  <c:v>2029.85</c:v>
                </c:pt>
                <c:pt idx="30">
                  <c:v>2012.55</c:v>
                </c:pt>
                <c:pt idx="31">
                  <c:v>1857.22</c:v>
                </c:pt>
                <c:pt idx="32">
                  <c:v>1731.13</c:v>
                </c:pt>
                <c:pt idx="33">
                  <c:v>1625.51</c:v>
                </c:pt>
                <c:pt idx="34">
                  <c:v>1595.35</c:v>
                </c:pt>
                <c:pt idx="35">
                  <c:v>1672.11</c:v>
                </c:pt>
                <c:pt idx="36">
                  <c:v>1684.84</c:v>
                </c:pt>
              </c:numCache>
            </c:numRef>
          </c:val>
          <c:smooth val="0"/>
          <c:extLst xmlns:c15="http://schemas.microsoft.com/office/drawing/2012/chart">
            <c:ext xmlns:c16="http://schemas.microsoft.com/office/drawing/2014/chart" uri="{C3380CC4-5D6E-409C-BE32-E72D297353CC}">
              <c16:uniqueId val="{00000004-A4E5-4A08-9744-DC402C495BFB}"/>
            </c:ext>
          </c:extLst>
        </c:ser>
        <c:dLbls>
          <c:showLegendKey val="0"/>
          <c:showVal val="0"/>
          <c:showCatName val="0"/>
          <c:showSerName val="0"/>
          <c:showPercent val="0"/>
          <c:showBubbleSize val="0"/>
        </c:dLbls>
        <c:marker val="1"/>
        <c:smooth val="0"/>
        <c:axId val="199877760"/>
        <c:axId val="199879296"/>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6</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 nominal promedio nacional del ganado bovino para faena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Período Abr 2022 - Abr 2023</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(Pesos por kilo vivo)</a:t>
            </a:r>
          </a:p>
        </c:rich>
      </c:tx>
      <c:layout>
        <c:manualLayout>
          <c:xMode val="edge"/>
          <c:yMode val="edge"/>
          <c:x val="0.31052432063598651"/>
          <c:y val="1.8018832185223488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'Pág.16-G6'!$AC$53:$AC$65</c:f>
              <c:numCache>
                <c:formatCode>#,##0</c:formatCode>
                <c:ptCount val="13"/>
                <c:pt idx="0">
                  <c:v>2070.4617921838658</c:v>
                </c:pt>
                <c:pt idx="1">
                  <c:v>2019.6762406876778</c:v>
                </c:pt>
                <c:pt idx="2">
                  <c:v>2019.2162207037097</c:v>
                </c:pt>
                <c:pt idx="3">
                  <c:v>2045.3382414459202</c:v>
                </c:pt>
                <c:pt idx="4">
                  <c:v>2069.3131465883171</c:v>
                </c:pt>
                <c:pt idx="5">
                  <c:v>2091.4300163868447</c:v>
                </c:pt>
                <c:pt idx="6">
                  <c:v>2038.8539803576832</c:v>
                </c:pt>
                <c:pt idx="7">
                  <c:v>1936.4623494332527</c:v>
                </c:pt>
                <c:pt idx="8">
                  <c:v>1818.9742595105474</c:v>
                </c:pt>
                <c:pt idx="9">
                  <c:v>1739.9765823656546</c:v>
                </c:pt>
                <c:pt idx="10">
                  <c:v>1744.2121220705435</c:v>
                </c:pt>
                <c:pt idx="11">
                  <c:v>1807.1398956509431</c:v>
                </c:pt>
                <c:pt idx="12">
                  <c:v>1849.0726049864415</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'Pág.16-G6'!$AE$53:$AE$65</c:f>
              <c:numCache>
                <c:formatCode>#,##0</c:formatCode>
                <c:ptCount val="13"/>
                <c:pt idx="0">
                  <c:v>1309.7392241269217</c:v>
                </c:pt>
                <c:pt idx="1">
                  <c:v>1295.8308846856671</c:v>
                </c:pt>
                <c:pt idx="2">
                  <c:v>1367.3893042734924</c:v>
                </c:pt>
                <c:pt idx="3">
                  <c:v>1533.6519629535387</c:v>
                </c:pt>
                <c:pt idx="4">
                  <c:v>1493.4605949290353</c:v>
                </c:pt>
                <c:pt idx="5">
                  <c:v>1487.6512399480596</c:v>
                </c:pt>
                <c:pt idx="6">
                  <c:v>1393.4563555142327</c:v>
                </c:pt>
                <c:pt idx="7">
                  <c:v>1274.6844485321103</c:v>
                </c:pt>
                <c:pt idx="8">
                  <c:v>1220.4407533501565</c:v>
                </c:pt>
                <c:pt idx="9">
                  <c:v>1191.3581923535792</c:v>
                </c:pt>
                <c:pt idx="10">
                  <c:v>1133.9560269028093</c:v>
                </c:pt>
                <c:pt idx="11">
                  <c:v>1141.7971745336872</c:v>
                </c:pt>
                <c:pt idx="12">
                  <c:v>1097.3085232835763</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'Pág.16-G6'!$AH$53:$AH$65</c:f>
              <c:numCache>
                <c:formatCode>#,##0</c:formatCode>
                <c:ptCount val="13"/>
                <c:pt idx="0">
                  <c:v>1908.7795175131671</c:v>
                </c:pt>
                <c:pt idx="1">
                  <c:v>1831.2856290103234</c:v>
                </c:pt>
                <c:pt idx="2">
                  <c:v>1889.6503416655553</c:v>
                </c:pt>
                <c:pt idx="3">
                  <c:v>1908.3319404159622</c:v>
                </c:pt>
                <c:pt idx="4">
                  <c:v>1970.598636943758</c:v>
                </c:pt>
                <c:pt idx="5">
                  <c:v>1950.8839932610961</c:v>
                </c:pt>
                <c:pt idx="6">
                  <c:v>1909.4186882412987</c:v>
                </c:pt>
                <c:pt idx="7">
                  <c:v>1778.1040030518163</c:v>
                </c:pt>
                <c:pt idx="8">
                  <c:v>1709.9125778707505</c:v>
                </c:pt>
                <c:pt idx="9">
                  <c:v>1609.5846307798795</c:v>
                </c:pt>
                <c:pt idx="10">
                  <c:v>1593.5929601511209</c:v>
                </c:pt>
                <c:pt idx="11">
                  <c:v>1617.7628944325493</c:v>
                </c:pt>
                <c:pt idx="12">
                  <c:v>1666.465330114125</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'Pág.16-G6'!$AG$53:$AG$65</c:f>
              <c:numCache>
                <c:formatCode>#,##0</c:formatCode>
                <c:ptCount val="13"/>
                <c:pt idx="0">
                  <c:v>781.00241442334197</c:v>
                </c:pt>
                <c:pt idx="1">
                  <c:v>783.22648028027072</c:v>
                </c:pt>
                <c:pt idx="2">
                  <c:v>813.18495882412401</c:v>
                </c:pt>
                <c:pt idx="3">
                  <c:v>971.68813607586503</c:v>
                </c:pt>
                <c:pt idx="4">
                  <c:v>927.67511493942118</c:v>
                </c:pt>
                <c:pt idx="5">
                  <c:v>824.87864456989792</c:v>
                </c:pt>
                <c:pt idx="6">
                  <c:v>799.46657761256392</c:v>
                </c:pt>
                <c:pt idx="7">
                  <c:v>669.15151017000517</c:v>
                </c:pt>
                <c:pt idx="8">
                  <c:v>772.15379481378363</c:v>
                </c:pt>
                <c:pt idx="9">
                  <c:v>786.06503012315534</c:v>
                </c:pt>
                <c:pt idx="10">
                  <c:v>684.00076907285552</c:v>
                </c:pt>
                <c:pt idx="11">
                  <c:v>657.0490609999764</c:v>
                </c:pt>
                <c:pt idx="12">
                  <c:v>655.33798130875505</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Abr 2022 - Abr 2023</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285988289925299"/>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'Pág.16-G6'!$AJ$53:$AJ$65</c:f>
              <c:numCache>
                <c:formatCode>#,##0</c:formatCode>
                <c:ptCount val="13"/>
                <c:pt idx="0">
                  <c:v>2054.0643950208332</c:v>
                </c:pt>
                <c:pt idx="1">
                  <c:v>1931.3971613616436</c:v>
                </c:pt>
                <c:pt idx="2">
                  <c:v>1827.1217934747442</c:v>
                </c:pt>
                <c:pt idx="3">
                  <c:v>1940.2615703005536</c:v>
                </c:pt>
                <c:pt idx="4">
                  <c:v>2088.7614438718965</c:v>
                </c:pt>
                <c:pt idx="5">
                  <c:v>2090.4920931594252</c:v>
                </c:pt>
                <c:pt idx="6">
                  <c:v>2067.6931818606859</c:v>
                </c:pt>
                <c:pt idx="7">
                  <c:v>1907.9955422873529</c:v>
                </c:pt>
                <c:pt idx="8">
                  <c:v>1774.3019340744656</c:v>
                </c:pt>
                <c:pt idx="9">
                  <c:v>1609.1904543097207</c:v>
                </c:pt>
                <c:pt idx="10">
                  <c:v>1667.7982871517365</c:v>
                </c:pt>
                <c:pt idx="11">
                  <c:v>1708.5513638559805</c:v>
                </c:pt>
                <c:pt idx="12">
                  <c:v>1642.6750421603681</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'Pág.16-G6'!$AD$53:$AD$65</c:f>
              <c:numCache>
                <c:formatCode>#,##0</c:formatCode>
                <c:ptCount val="13"/>
                <c:pt idx="0">
                  <c:v>1943.5015735412323</c:v>
                </c:pt>
                <c:pt idx="1">
                  <c:v>1839.5551473941064</c:v>
                </c:pt>
                <c:pt idx="2">
                  <c:v>1807.2578280107125</c:v>
                </c:pt>
                <c:pt idx="3">
                  <c:v>1874.3387147633443</c:v>
                </c:pt>
                <c:pt idx="4">
                  <c:v>1957.6739343442539</c:v>
                </c:pt>
                <c:pt idx="5">
                  <c:v>1967.809290115576</c:v>
                </c:pt>
                <c:pt idx="6">
                  <c:v>1888.8666480607214</c:v>
                </c:pt>
                <c:pt idx="7">
                  <c:v>1790.9715635889331</c:v>
                </c:pt>
                <c:pt idx="8">
                  <c:v>1651.8444069433899</c:v>
                </c:pt>
                <c:pt idx="9">
                  <c:v>1501.065510590525</c:v>
                </c:pt>
                <c:pt idx="10">
                  <c:v>1496.4495832934742</c:v>
                </c:pt>
                <c:pt idx="11">
                  <c:v>1585.1297444291454</c:v>
                </c:pt>
                <c:pt idx="12">
                  <c:v>1615.8426159678804</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'Pág.16-G6'!$AI$53:$AI$65</c:f>
              <c:numCache>
                <c:formatCode>#,##0</c:formatCode>
                <c:ptCount val="13"/>
                <c:pt idx="0">
                  <c:v>1696.9306419147592</c:v>
                </c:pt>
                <c:pt idx="1">
                  <c:v>1619.0443403230574</c:v>
                </c:pt>
                <c:pt idx="2">
                  <c:v>1568.1151634785228</c:v>
                </c:pt>
                <c:pt idx="3">
                  <c:v>1647.4993657041496</c:v>
                </c:pt>
                <c:pt idx="4">
                  <c:v>1719.4169266711272</c:v>
                </c:pt>
                <c:pt idx="5">
                  <c:v>1734.226844085031</c:v>
                </c:pt>
                <c:pt idx="6">
                  <c:v>1772.2164518348854</c:v>
                </c:pt>
                <c:pt idx="7">
                  <c:v>1607.9824812649936</c:v>
                </c:pt>
                <c:pt idx="8">
                  <c:v>1551.6900414414959</c:v>
                </c:pt>
                <c:pt idx="9">
                  <c:v>1429.0392773558287</c:v>
                </c:pt>
                <c:pt idx="10">
                  <c:v>1309.1647599733724</c:v>
                </c:pt>
                <c:pt idx="11">
                  <c:v>1397.9685231378528</c:v>
                </c:pt>
                <c:pt idx="12">
                  <c:v>1383.7214426268158</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'Pág.16-G6'!$AB$53:$AB$65</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'Pág.16-G6'!$AK$53:$AK$65</c:f>
              <c:numCache>
                <c:formatCode>#,##0</c:formatCode>
                <c:ptCount val="13"/>
                <c:pt idx="0">
                  <c:v>1818.0812032408496</c:v>
                </c:pt>
                <c:pt idx="1">
                  <c:v>1719.0170165074787</c:v>
                </c:pt>
                <c:pt idx="2">
                  <c:v>1616.8444176829732</c:v>
                </c:pt>
                <c:pt idx="3">
                  <c:v>1652.2964222771841</c:v>
                </c:pt>
                <c:pt idx="4">
                  <c:v>1881.9099272626966</c:v>
                </c:pt>
                <c:pt idx="5">
                  <c:v>1878.7763059990766</c:v>
                </c:pt>
                <c:pt idx="6">
                  <c:v>1875.8857934174198</c:v>
                </c:pt>
                <c:pt idx="7">
                  <c:v>1774.4111568879453</c:v>
                </c:pt>
                <c:pt idx="8">
                  <c:v>1623.7399683766807</c:v>
                </c:pt>
                <c:pt idx="9">
                  <c:v>1403.0598151247909</c:v>
                </c:pt>
                <c:pt idx="10">
                  <c:v>1443.7269539973804</c:v>
                </c:pt>
                <c:pt idx="11">
                  <c:v>1521.7273281616735</c:v>
                </c:pt>
                <c:pt idx="12">
                  <c:v>1451.9971591439025</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500"/>
          <c:min val="11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ene 2020- ab 2023                                                                                 (Toneladas)</a:t>
            </a:r>
          </a:p>
        </c:rich>
      </c:tx>
      <c:layout>
        <c:manualLayout>
          <c:xMode val="edge"/>
          <c:yMode val="edge"/>
          <c:x val="0.20660161168108651"/>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5"/>
          <c:order val="5"/>
          <c:tx>
            <c:v>2020</c:v>
          </c:tx>
          <c:spPr>
            <a:solidFill>
              <a:schemeClr val="accent6"/>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22934</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'!$AP$3:$AP$14</c:f>
              <c:numCache>
                <c:formatCode>#,##0</c:formatCode>
                <c:ptCount val="12"/>
                <c:pt idx="0">
                  <c:v>15366</c:v>
                </c:pt>
                <c:pt idx="1">
                  <c:v>18705</c:v>
                </c:pt>
                <c:pt idx="2">
                  <c:v>25173</c:v>
                </c:pt>
                <c:pt idx="3">
                  <c:v>25127</c:v>
                </c:pt>
                <c:pt idx="4">
                  <c:v>20686</c:v>
                </c:pt>
                <c:pt idx="5">
                  <c:v>21879</c:v>
                </c:pt>
                <c:pt idx="6">
                  <c:v>27642</c:v>
                </c:pt>
                <c:pt idx="7">
                  <c:v>31100</c:v>
                </c:pt>
                <c:pt idx="8">
                  <c:v>27879</c:v>
                </c:pt>
                <c:pt idx="9">
                  <c:v>26617</c:v>
                </c:pt>
                <c:pt idx="10">
                  <c:v>23974</c:v>
                </c:pt>
                <c:pt idx="11">
                  <c:v>24324</c:v>
                </c:pt>
              </c:numCache>
            </c:numRef>
          </c:val>
          <c:extLst>
            <c:ext xmlns:c16="http://schemas.microsoft.com/office/drawing/2014/chart" uri="{C3380CC4-5D6E-409C-BE32-E72D297353CC}">
              <c16:uniqueId val="{00000006-2FC9-4D47-AE13-62C32C82E6A4}"/>
            </c:ext>
          </c:extLst>
        </c:ser>
        <c:ser>
          <c:idx val="7"/>
          <c:order val="7"/>
          <c:tx>
            <c:v>2022</c:v>
          </c:tx>
          <c:spPr>
            <a:solidFill>
              <a:schemeClr val="accent2">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'!$AQ$3:$AQ$14</c:f>
              <c:numCache>
                <c:formatCode>#,##0</c:formatCode>
                <c:ptCount val="12"/>
                <c:pt idx="0">
                  <c:v>16559</c:v>
                </c:pt>
                <c:pt idx="1">
                  <c:v>17725</c:v>
                </c:pt>
                <c:pt idx="2">
                  <c:v>21853</c:v>
                </c:pt>
                <c:pt idx="3">
                  <c:v>21935</c:v>
                </c:pt>
                <c:pt idx="4">
                  <c:v>24099</c:v>
                </c:pt>
                <c:pt idx="5">
                  <c:v>18461</c:v>
                </c:pt>
                <c:pt idx="6">
                  <c:v>15121</c:v>
                </c:pt>
                <c:pt idx="7">
                  <c:v>23496</c:v>
                </c:pt>
                <c:pt idx="8">
                  <c:v>20778</c:v>
                </c:pt>
                <c:pt idx="9">
                  <c:v>16306</c:v>
                </c:pt>
                <c:pt idx="10">
                  <c:v>22839</c:v>
                </c:pt>
                <c:pt idx="11">
                  <c:v>23912</c:v>
                </c:pt>
              </c:numCache>
            </c:numRef>
          </c:val>
          <c:extLst>
            <c:ext xmlns:c16="http://schemas.microsoft.com/office/drawing/2014/chart" uri="{C3380CC4-5D6E-409C-BE32-E72D297353CC}">
              <c16:uniqueId val="{00000001-7FC7-4115-86AA-AC2F18BF45B1}"/>
            </c:ext>
          </c:extLst>
        </c:ser>
        <c:ser>
          <c:idx val="8"/>
          <c:order val="8"/>
          <c:tx>
            <c:v>2023</c:v>
          </c:tx>
          <c:spPr>
            <a:solidFill>
              <a:schemeClr val="accent3">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'!$AR$3:$AR$14</c:f>
              <c:numCache>
                <c:formatCode>#,##0</c:formatCode>
                <c:ptCount val="12"/>
                <c:pt idx="0">
                  <c:v>17962.77269000002</c:v>
                </c:pt>
                <c:pt idx="1">
                  <c:v>18339.579879999994</c:v>
                </c:pt>
                <c:pt idx="2">
                  <c:v>18616.006089999966</c:v>
                </c:pt>
                <c:pt idx="3">
                  <c:v>17950.644479999999</c:v>
                </c:pt>
              </c:numCache>
            </c:numRef>
          </c:val>
          <c:extLst>
            <c:ext xmlns:c16="http://schemas.microsoft.com/office/drawing/2014/chart" uri="{C3380CC4-5D6E-409C-BE32-E72D297353CC}">
              <c16:uniqueId val="{00000000-04B1-420D-A636-E8858740497B}"/>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'Pág.31-G8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'Pág.31-G8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'Pág.31-G8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15:filteredBarSeries>
              <c15:ser>
                <c:idx val="1"/>
                <c:order val="3"/>
                <c:tx>
                  <c:v>2018</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'!$AM$3:$AM$14</c15:sqref>
                        </c15:formulaRef>
                      </c:ext>
                    </c:extLst>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xmlns:c15="http://schemas.microsoft.com/office/drawing/2012/chart">
                  <c:ext xmlns:c16="http://schemas.microsoft.com/office/drawing/2014/chart" uri="{C3380CC4-5D6E-409C-BE32-E72D297353CC}">
                    <c16:uniqueId val="{00000003-2FC9-4D47-AE13-62C32C82E6A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'Pág.31-G8 '!$AN$2</c15:sqref>
                        </c15:formulaRef>
                      </c:ext>
                    </c:extLst>
                    <c:strCache>
                      <c:ptCount val="1"/>
                      <c:pt idx="0">
                        <c:v>2019</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'!$AN$3:$AN$14</c15:sqref>
                        </c15:formulaRef>
                      </c:ext>
                    </c:extLst>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xmlns:c15="http://schemas.microsoft.com/office/drawing/2012/chart">
                  <c:ext xmlns:c16="http://schemas.microsoft.com/office/drawing/2014/chart" uri="{C3380CC4-5D6E-409C-BE32-E72D297353CC}">
                    <c16:uniqueId val="{00000004-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Gráfico 9. Precios mensuales de novillo vivo en países del Mercosur y Chile.  </a:t>
            </a:r>
          </a:p>
          <a:p>
            <a:pPr>
              <a:defRPr sz="10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Período ab 2019 -  ab 2023 (USD/Kg vivo)</a:t>
            </a:r>
          </a:p>
        </c:rich>
      </c:tx>
      <c:layout>
        <c:manualLayout>
          <c:xMode val="edge"/>
          <c:yMode val="edge"/>
          <c:x val="0.2649071427318801"/>
          <c:y val="4.7524752475247525E-2"/>
        </c:manualLayout>
      </c:layout>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'Pág.33-G9  '!$Y$147</c:f>
              <c:strCache>
                <c:ptCount val="1"/>
                <c:pt idx="0">
                  <c:v>Argentina</c:v>
                </c:pt>
              </c:strCache>
            </c:strRef>
          </c:tx>
          <c:spPr>
            <a:ln w="12700"/>
          </c:spPr>
          <c:marker>
            <c:symbol val="none"/>
          </c:marker>
          <c:cat>
            <c:strRef>
              <c:f>'Pág.33-G9  '!$X$42:$X$90</c:f>
              <c:strCache>
                <c:ptCount val="49"/>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pt idx="37">
                  <c:v>May 22</c:v>
                </c:pt>
                <c:pt idx="38">
                  <c:v>Jun 22</c:v>
                </c:pt>
                <c:pt idx="39">
                  <c:v>Jul 22</c:v>
                </c:pt>
                <c:pt idx="40">
                  <c:v>Ago 22</c:v>
                </c:pt>
                <c:pt idx="41">
                  <c:v>Sep 22</c:v>
                </c:pt>
                <c:pt idx="42">
                  <c:v>Oct 22</c:v>
                </c:pt>
                <c:pt idx="43">
                  <c:v>Nov 22</c:v>
                </c:pt>
                <c:pt idx="44">
                  <c:v>Dic 22</c:v>
                </c:pt>
                <c:pt idx="45">
                  <c:v>Ene 23</c:v>
                </c:pt>
                <c:pt idx="46">
                  <c:v>Feb 23</c:v>
                </c:pt>
                <c:pt idx="47">
                  <c:v>Mar 23</c:v>
                </c:pt>
                <c:pt idx="48">
                  <c:v>Abr 23</c:v>
                </c:pt>
              </c:strCache>
            </c:strRef>
          </c:cat>
          <c:val>
            <c:numRef>
              <c:f>'Pág.33-G9  '!$Y$42:$Y$90</c:f>
              <c:numCache>
                <c:formatCode>0.00</c:formatCode>
                <c:ptCount val="49"/>
                <c:pt idx="0">
                  <c:v>1.377</c:v>
                </c:pt>
                <c:pt idx="1">
                  <c:v>1.31</c:v>
                </c:pt>
                <c:pt idx="2">
                  <c:v>1.353</c:v>
                </c:pt>
                <c:pt idx="3">
                  <c:v>1.391</c:v>
                </c:pt>
                <c:pt idx="4">
                  <c:v>1.21</c:v>
                </c:pt>
                <c:pt idx="5">
                  <c:v>1.137</c:v>
                </c:pt>
                <c:pt idx="6">
                  <c:v>1.1339999999999999</c:v>
                </c:pt>
                <c:pt idx="7">
                  <c:v>1.2050000000000001</c:v>
                </c:pt>
                <c:pt idx="8">
                  <c:v>1.321</c:v>
                </c:pt>
                <c:pt idx="9">
                  <c:v>1.32</c:v>
                </c:pt>
                <c:pt idx="10">
                  <c:v>1.38</c:v>
                </c:pt>
                <c:pt idx="11">
                  <c:v>1.4159999999999999</c:v>
                </c:pt>
                <c:pt idx="12">
                  <c:v>1.282</c:v>
                </c:pt>
                <c:pt idx="13">
                  <c:v>1.23</c:v>
                </c:pt>
                <c:pt idx="14">
                  <c:v>1.22</c:v>
                </c:pt>
                <c:pt idx="15">
                  <c:v>1.23</c:v>
                </c:pt>
                <c:pt idx="16">
                  <c:v>1.26</c:v>
                </c:pt>
                <c:pt idx="17">
                  <c:v>1.25</c:v>
                </c:pt>
                <c:pt idx="18">
                  <c:v>1.27</c:v>
                </c:pt>
                <c:pt idx="19">
                  <c:v>1.37</c:v>
                </c:pt>
                <c:pt idx="20">
                  <c:v>1.63</c:v>
                </c:pt>
                <c:pt idx="21" formatCode="General">
                  <c:v>1.61</c:v>
                </c:pt>
                <c:pt idx="22" formatCode="General">
                  <c:v>1.69</c:v>
                </c:pt>
                <c:pt idx="23" formatCode="General">
                  <c:v>1.7</c:v>
                </c:pt>
                <c:pt idx="24" formatCode="General">
                  <c:v>1.77</c:v>
                </c:pt>
                <c:pt idx="25" formatCode="General">
                  <c:v>1.8</c:v>
                </c:pt>
                <c:pt idx="26" formatCode="General">
                  <c:v>1.76</c:v>
                </c:pt>
                <c:pt idx="27">
                  <c:v>1.64</c:v>
                </c:pt>
                <c:pt idx="28">
                  <c:v>1.6524594972067037</c:v>
                </c:pt>
                <c:pt idx="29">
                  <c:v>1.6969315610238385</c:v>
                </c:pt>
                <c:pt idx="30">
                  <c:v>1.7190000000000001</c:v>
                </c:pt>
                <c:pt idx="31" formatCode="General">
                  <c:v>2</c:v>
                </c:pt>
                <c:pt idx="32" formatCode="General">
                  <c:v>2.12</c:v>
                </c:pt>
                <c:pt idx="33" formatCode="General">
                  <c:v>2.02</c:v>
                </c:pt>
                <c:pt idx="34" formatCode="General">
                  <c:v>2.2599999999999998</c:v>
                </c:pt>
                <c:pt idx="35" formatCode="General">
                  <c:v>2.36</c:v>
                </c:pt>
                <c:pt idx="36" formatCode="General">
                  <c:v>2.39</c:v>
                </c:pt>
                <c:pt idx="37" formatCode="General">
                  <c:v>2.31</c:v>
                </c:pt>
                <c:pt idx="38" formatCode="General">
                  <c:v>2.15</c:v>
                </c:pt>
                <c:pt idx="39" formatCode="General">
                  <c:v>2.04</c:v>
                </c:pt>
                <c:pt idx="40" formatCode="General">
                  <c:v>2.0699999999999998</c:v>
                </c:pt>
                <c:pt idx="41" formatCode="General">
                  <c:v>1.92</c:v>
                </c:pt>
                <c:pt idx="42" formatCode="General">
                  <c:v>1.75</c:v>
                </c:pt>
                <c:pt idx="43" formatCode="General">
                  <c:v>1.63</c:v>
                </c:pt>
                <c:pt idx="44" formatCode="General">
                  <c:v>1.6</c:v>
                </c:pt>
                <c:pt idx="45">
                  <c:v>1.752</c:v>
                </c:pt>
                <c:pt idx="46">
                  <c:v>2.2040000000000002</c:v>
                </c:pt>
                <c:pt idx="47">
                  <c:v>2.0860217489762247</c:v>
                </c:pt>
                <c:pt idx="48">
                  <c:v>2.0402769004064085</c:v>
                </c:pt>
              </c:numCache>
            </c:numRef>
          </c:val>
          <c:smooth val="0"/>
          <c:extLst>
            <c:ext xmlns:c16="http://schemas.microsoft.com/office/drawing/2014/chart" uri="{C3380CC4-5D6E-409C-BE32-E72D297353CC}">
              <c16:uniqueId val="{00000000-0B1C-4463-A0BB-C2459A641963}"/>
            </c:ext>
          </c:extLst>
        </c:ser>
        <c:ser>
          <c:idx val="2"/>
          <c:order val="1"/>
          <c:tx>
            <c:strRef>
              <c:f>'Pág.33-G9  '!$AA$147</c:f>
              <c:strCache>
                <c:ptCount val="1"/>
                <c:pt idx="0">
                  <c:v>Brasil São Paulo</c:v>
                </c:pt>
              </c:strCache>
            </c:strRef>
          </c:tx>
          <c:marker>
            <c:symbol val="none"/>
          </c:marker>
          <c:cat>
            <c:strRef>
              <c:f>'Pág.33-G9  '!$X$42:$X$90</c:f>
              <c:strCache>
                <c:ptCount val="49"/>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pt idx="37">
                  <c:v>May 22</c:v>
                </c:pt>
                <c:pt idx="38">
                  <c:v>Jun 22</c:v>
                </c:pt>
                <c:pt idx="39">
                  <c:v>Jul 22</c:v>
                </c:pt>
                <c:pt idx="40">
                  <c:v>Ago 22</c:v>
                </c:pt>
                <c:pt idx="41">
                  <c:v>Sep 22</c:v>
                </c:pt>
                <c:pt idx="42">
                  <c:v>Oct 22</c:v>
                </c:pt>
                <c:pt idx="43">
                  <c:v>Nov 22</c:v>
                </c:pt>
                <c:pt idx="44">
                  <c:v>Dic 22</c:v>
                </c:pt>
                <c:pt idx="45">
                  <c:v>Ene 23</c:v>
                </c:pt>
                <c:pt idx="46">
                  <c:v>Feb 23</c:v>
                </c:pt>
                <c:pt idx="47">
                  <c:v>Mar 23</c:v>
                </c:pt>
                <c:pt idx="48">
                  <c:v>Abr 23</c:v>
                </c:pt>
              </c:strCache>
            </c:strRef>
          </c:cat>
          <c:val>
            <c:numRef>
              <c:f>'Pág.33-G9  '!$AA$42:$AA$90</c:f>
              <c:numCache>
                <c:formatCode>0.00</c:formatCode>
                <c:ptCount val="49"/>
                <c:pt idx="0">
                  <c:v>1.3268952931336022</c:v>
                </c:pt>
                <c:pt idx="1">
                  <c:v>1.2854861361331007</c:v>
                </c:pt>
                <c:pt idx="2">
                  <c:v>1.3106569545739915</c:v>
                </c:pt>
                <c:pt idx="3">
                  <c:v>1.3545872089693876</c:v>
                </c:pt>
                <c:pt idx="4">
                  <c:v>1.2746929354421925</c:v>
                </c:pt>
                <c:pt idx="5">
                  <c:v>1.274910943720843</c:v>
                </c:pt>
                <c:pt idx="6">
                  <c:v>1.325177391729875</c:v>
                </c:pt>
                <c:pt idx="7">
                  <c:v>1.5549619848103902</c:v>
                </c:pt>
                <c:pt idx="8">
                  <c:v>1.6698068243002624</c:v>
                </c:pt>
                <c:pt idx="9">
                  <c:v>1.5467497442166676</c:v>
                </c:pt>
                <c:pt idx="10">
                  <c:v>1.5336463296615952</c:v>
                </c:pt>
                <c:pt idx="11">
                  <c:v>1.345</c:v>
                </c:pt>
                <c:pt idx="12">
                  <c:v>1.2110000000000001</c:v>
                </c:pt>
                <c:pt idx="13">
                  <c:v>1.1299999999999999</c:v>
                </c:pt>
                <c:pt idx="14">
                  <c:v>1.3</c:v>
                </c:pt>
                <c:pt idx="15">
                  <c:v>1.36</c:v>
                </c:pt>
                <c:pt idx="16">
                  <c:v>1.37</c:v>
                </c:pt>
                <c:pt idx="17">
                  <c:v>1.5</c:v>
                </c:pt>
                <c:pt idx="18">
                  <c:v>1.53</c:v>
                </c:pt>
                <c:pt idx="19">
                  <c:v>1.71</c:v>
                </c:pt>
                <c:pt idx="20">
                  <c:v>1.69</c:v>
                </c:pt>
                <c:pt idx="21" formatCode="General">
                  <c:v>1.75</c:v>
                </c:pt>
                <c:pt idx="22" formatCode="General">
                  <c:v>1.82</c:v>
                </c:pt>
                <c:pt idx="23" formatCode="General">
                  <c:v>1.78</c:v>
                </c:pt>
                <c:pt idx="24" formatCode="General">
                  <c:v>1.85</c:v>
                </c:pt>
                <c:pt idx="25" formatCode="General">
                  <c:v>1.89</c:v>
                </c:pt>
                <c:pt idx="26" formatCode="General">
                  <c:v>2.0499999999999998</c:v>
                </c:pt>
                <c:pt idx="27">
                  <c:v>2</c:v>
                </c:pt>
                <c:pt idx="28">
                  <c:v>1.9647249644705023</c:v>
                </c:pt>
                <c:pt idx="29">
                  <c:v>1.8817390990633467</c:v>
                </c:pt>
                <c:pt idx="30">
                  <c:v>1.6194877643170917</c:v>
                </c:pt>
                <c:pt idx="31" formatCode="General">
                  <c:v>1.72</c:v>
                </c:pt>
                <c:pt idx="32" formatCode="General">
                  <c:v>1.83</c:v>
                </c:pt>
                <c:pt idx="33" formatCode="General">
                  <c:v>1.99</c:v>
                </c:pt>
                <c:pt idx="34" formatCode="General">
                  <c:v>2.12</c:v>
                </c:pt>
                <c:pt idx="35" formatCode="General">
                  <c:v>2.23</c:v>
                </c:pt>
                <c:pt idx="36" formatCode="General">
                  <c:v>2.19</c:v>
                </c:pt>
                <c:pt idx="37" formatCode="General">
                  <c:v>2.04</c:v>
                </c:pt>
                <c:pt idx="38" formatCode="General">
                  <c:v>1.96</c:v>
                </c:pt>
                <c:pt idx="39" formatCode="General">
                  <c:v>1.91</c:v>
                </c:pt>
                <c:pt idx="40" formatCode="General">
                  <c:v>2.0299999999999998</c:v>
                </c:pt>
                <c:pt idx="41" formatCode="General">
                  <c:v>1.93</c:v>
                </c:pt>
                <c:pt idx="42" formatCode="General">
                  <c:v>1.88</c:v>
                </c:pt>
                <c:pt idx="43" formatCode="General">
                  <c:v>1.79</c:v>
                </c:pt>
                <c:pt idx="44" formatCode="General">
                  <c:v>1.85</c:v>
                </c:pt>
                <c:pt idx="45">
                  <c:v>1.835</c:v>
                </c:pt>
                <c:pt idx="46">
                  <c:v>1.8620000000000001</c:v>
                </c:pt>
                <c:pt idx="47">
                  <c:v>1.8027681159420297</c:v>
                </c:pt>
                <c:pt idx="48">
                  <c:v>1.8954629629629629</c:v>
                </c:pt>
              </c:numCache>
            </c:numRef>
          </c:val>
          <c:smooth val="0"/>
          <c:extLst>
            <c:ext xmlns:c16="http://schemas.microsoft.com/office/drawing/2014/chart" uri="{C3380CC4-5D6E-409C-BE32-E72D297353CC}">
              <c16:uniqueId val="{00000001-0B1C-4463-A0BB-C2459A641963}"/>
            </c:ext>
          </c:extLst>
        </c:ser>
        <c:ser>
          <c:idx val="3"/>
          <c:order val="2"/>
          <c:tx>
            <c:strRef>
              <c:f>'Pág.33-G9  '!$AB$147</c:f>
              <c:strCache>
                <c:ptCount val="1"/>
                <c:pt idx="0">
                  <c:v>Uruguay</c:v>
                </c:pt>
              </c:strCache>
            </c:strRef>
          </c:tx>
          <c:marker>
            <c:symbol val="none"/>
          </c:marker>
          <c:cat>
            <c:strRef>
              <c:f>'Pág.33-G9  '!$X$42:$X$90</c:f>
              <c:strCache>
                <c:ptCount val="49"/>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pt idx="37">
                  <c:v>May 22</c:v>
                </c:pt>
                <c:pt idx="38">
                  <c:v>Jun 22</c:v>
                </c:pt>
                <c:pt idx="39">
                  <c:v>Jul 22</c:v>
                </c:pt>
                <c:pt idx="40">
                  <c:v>Ago 22</c:v>
                </c:pt>
                <c:pt idx="41">
                  <c:v>Sep 22</c:v>
                </c:pt>
                <c:pt idx="42">
                  <c:v>Oct 22</c:v>
                </c:pt>
                <c:pt idx="43">
                  <c:v>Nov 22</c:v>
                </c:pt>
                <c:pt idx="44">
                  <c:v>Dic 22</c:v>
                </c:pt>
                <c:pt idx="45">
                  <c:v>Ene 23</c:v>
                </c:pt>
                <c:pt idx="46">
                  <c:v>Feb 23</c:v>
                </c:pt>
                <c:pt idx="47">
                  <c:v>Mar 23</c:v>
                </c:pt>
                <c:pt idx="48">
                  <c:v>Abr 23</c:v>
                </c:pt>
              </c:strCache>
            </c:strRef>
          </c:cat>
          <c:val>
            <c:numRef>
              <c:f>'Pág.33-G9  '!$AB$42:$AB$90</c:f>
              <c:numCache>
                <c:formatCode>0.00</c:formatCode>
                <c:ptCount val="49"/>
                <c:pt idx="0">
                  <c:v>1.81</c:v>
                </c:pt>
                <c:pt idx="1">
                  <c:v>1.946</c:v>
                </c:pt>
                <c:pt idx="2">
                  <c:v>2.109</c:v>
                </c:pt>
                <c:pt idx="3">
                  <c:v>2.21</c:v>
                </c:pt>
                <c:pt idx="4">
                  <c:v>2.2370000000000001</c:v>
                </c:pt>
                <c:pt idx="5">
                  <c:v>2.2559999999999998</c:v>
                </c:pt>
                <c:pt idx="6">
                  <c:v>2.3029999999999999</c:v>
                </c:pt>
                <c:pt idx="7">
                  <c:v>2.3490000000000002</c:v>
                </c:pt>
                <c:pt idx="8">
                  <c:v>2.2789999999999999</c:v>
                </c:pt>
                <c:pt idx="9">
                  <c:v>2.1190000000000002</c:v>
                </c:pt>
                <c:pt idx="10">
                  <c:v>2.1190000000000002</c:v>
                </c:pt>
                <c:pt idx="11">
                  <c:v>1.9930000000000001</c:v>
                </c:pt>
                <c:pt idx="12">
                  <c:v>1.74</c:v>
                </c:pt>
                <c:pt idx="13">
                  <c:v>1.85</c:v>
                </c:pt>
                <c:pt idx="14">
                  <c:v>1.89</c:v>
                </c:pt>
                <c:pt idx="15">
                  <c:v>1.92</c:v>
                </c:pt>
                <c:pt idx="16">
                  <c:v>2.0299999999999998</c:v>
                </c:pt>
                <c:pt idx="17">
                  <c:v>1.93</c:v>
                </c:pt>
                <c:pt idx="18">
                  <c:v>1.86</c:v>
                </c:pt>
                <c:pt idx="19">
                  <c:v>1.84</c:v>
                </c:pt>
                <c:pt idx="20">
                  <c:v>1.71</c:v>
                </c:pt>
                <c:pt idx="21" formatCode="General">
                  <c:v>1.76</c:v>
                </c:pt>
                <c:pt idx="22" formatCode="General">
                  <c:v>1.92</c:v>
                </c:pt>
                <c:pt idx="23" formatCode="General">
                  <c:v>1.95</c:v>
                </c:pt>
                <c:pt idx="24" formatCode="General">
                  <c:v>1.94</c:v>
                </c:pt>
                <c:pt idx="25" formatCode="General">
                  <c:v>2.1</c:v>
                </c:pt>
                <c:pt idx="26" formatCode="General">
                  <c:v>2.1800000000000002</c:v>
                </c:pt>
                <c:pt idx="27">
                  <c:v>2.29</c:v>
                </c:pt>
                <c:pt idx="28">
                  <c:v>2.44</c:v>
                </c:pt>
                <c:pt idx="29">
                  <c:v>2.4580000000000002</c:v>
                </c:pt>
                <c:pt idx="30">
                  <c:v>2.5680000000000001</c:v>
                </c:pt>
                <c:pt idx="31" formatCode="General">
                  <c:v>2.4500000000000002</c:v>
                </c:pt>
                <c:pt idx="32" formatCode="General">
                  <c:v>2.34</c:v>
                </c:pt>
                <c:pt idx="33" formatCode="General">
                  <c:v>2.41</c:v>
                </c:pt>
                <c:pt idx="34" formatCode="General">
                  <c:v>2.63</c:v>
                </c:pt>
                <c:pt idx="35" formatCode="General">
                  <c:v>2.75</c:v>
                </c:pt>
                <c:pt idx="36" formatCode="General">
                  <c:v>2.89</c:v>
                </c:pt>
                <c:pt idx="37" formatCode="General">
                  <c:v>2.97</c:v>
                </c:pt>
                <c:pt idx="38" formatCode="General">
                  <c:v>2.98</c:v>
                </c:pt>
                <c:pt idx="39" formatCode="General">
                  <c:v>2.98</c:v>
                </c:pt>
                <c:pt idx="40" formatCode="General">
                  <c:v>2.98</c:v>
                </c:pt>
                <c:pt idx="41" formatCode="General">
                  <c:v>2.78</c:v>
                </c:pt>
                <c:pt idx="42" formatCode="General">
                  <c:v>2.2999999999999998</c:v>
                </c:pt>
                <c:pt idx="43" formatCode="General">
                  <c:v>2.21</c:v>
                </c:pt>
                <c:pt idx="44" formatCode="General">
                  <c:v>2.09</c:v>
                </c:pt>
                <c:pt idx="45">
                  <c:v>1.99</c:v>
                </c:pt>
                <c:pt idx="46">
                  <c:v>2.1339999999999999</c:v>
                </c:pt>
                <c:pt idx="47">
                  <c:v>2.25</c:v>
                </c:pt>
                <c:pt idx="48">
                  <c:v>2.3730000000000002</c:v>
                </c:pt>
              </c:numCache>
            </c:numRef>
          </c:val>
          <c:smooth val="0"/>
          <c:extLst>
            <c:ext xmlns:c16="http://schemas.microsoft.com/office/drawing/2014/chart" uri="{C3380CC4-5D6E-409C-BE32-E72D297353CC}">
              <c16:uniqueId val="{00000002-0B1C-4463-A0BB-C2459A641963}"/>
            </c:ext>
          </c:extLst>
        </c:ser>
        <c:ser>
          <c:idx val="4"/>
          <c:order val="3"/>
          <c:tx>
            <c:strRef>
              <c:f>'Pág.33-G9  '!$AC$147</c:f>
              <c:strCache>
                <c:ptCount val="1"/>
                <c:pt idx="0">
                  <c:v>Paraguay</c:v>
                </c:pt>
              </c:strCache>
            </c:strRef>
          </c:tx>
          <c:marker>
            <c:symbol val="none"/>
          </c:marker>
          <c:cat>
            <c:strRef>
              <c:f>'Pág.33-G9  '!$X$42:$X$90</c:f>
              <c:strCache>
                <c:ptCount val="49"/>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pt idx="37">
                  <c:v>May 22</c:v>
                </c:pt>
                <c:pt idx="38">
                  <c:v>Jun 22</c:v>
                </c:pt>
                <c:pt idx="39">
                  <c:v>Jul 22</c:v>
                </c:pt>
                <c:pt idx="40">
                  <c:v>Ago 22</c:v>
                </c:pt>
                <c:pt idx="41">
                  <c:v>Sep 22</c:v>
                </c:pt>
                <c:pt idx="42">
                  <c:v>Oct 22</c:v>
                </c:pt>
                <c:pt idx="43">
                  <c:v>Nov 22</c:v>
                </c:pt>
                <c:pt idx="44">
                  <c:v>Dic 22</c:v>
                </c:pt>
                <c:pt idx="45">
                  <c:v>Ene 23</c:v>
                </c:pt>
                <c:pt idx="46">
                  <c:v>Feb 23</c:v>
                </c:pt>
                <c:pt idx="47">
                  <c:v>Mar 23</c:v>
                </c:pt>
                <c:pt idx="48">
                  <c:v>Abr 23</c:v>
                </c:pt>
              </c:strCache>
            </c:strRef>
          </c:cat>
          <c:val>
            <c:numRef>
              <c:f>'Pág.33-G9  '!$AC$42:$AC$90</c:f>
              <c:numCache>
                <c:formatCode>0.00</c:formatCode>
                <c:ptCount val="49"/>
                <c:pt idx="0">
                  <c:v>1.4747986477695116</c:v>
                </c:pt>
                <c:pt idx="1">
                  <c:v>1.4704295710859212</c:v>
                </c:pt>
                <c:pt idx="2">
                  <c:v>1.4740781892726154</c:v>
                </c:pt>
                <c:pt idx="3">
                  <c:v>1.4981231184869603</c:v>
                </c:pt>
                <c:pt idx="4">
                  <c:v>1.4040560171426508</c:v>
                </c:pt>
                <c:pt idx="5">
                  <c:v>1.4597407815047967</c:v>
                </c:pt>
                <c:pt idx="6">
                  <c:v>1.4471885265255329</c:v>
                </c:pt>
                <c:pt idx="7">
                  <c:v>1.4133471946109806</c:v>
                </c:pt>
                <c:pt idx="8">
                  <c:v>1.4445831349686722</c:v>
                </c:pt>
                <c:pt idx="9">
                  <c:v>1.4483348028475578</c:v>
                </c:pt>
                <c:pt idx="10">
                  <c:v>1.4354174103665323</c:v>
                </c:pt>
                <c:pt idx="11">
                  <c:v>1.2649999999999999</c:v>
                </c:pt>
                <c:pt idx="12">
                  <c:v>1.1479999999999999</c:v>
                </c:pt>
                <c:pt idx="13">
                  <c:v>1.1000000000000001</c:v>
                </c:pt>
                <c:pt idx="14">
                  <c:v>1.1499999999999999</c:v>
                </c:pt>
                <c:pt idx="15">
                  <c:v>1.22</c:v>
                </c:pt>
                <c:pt idx="16">
                  <c:v>1.3</c:v>
                </c:pt>
                <c:pt idx="17">
                  <c:v>1.32</c:v>
                </c:pt>
                <c:pt idx="18">
                  <c:v>1.45</c:v>
                </c:pt>
                <c:pt idx="19">
                  <c:v>1.55</c:v>
                </c:pt>
                <c:pt idx="20">
                  <c:v>1.51</c:v>
                </c:pt>
                <c:pt idx="21" formatCode="General">
                  <c:v>1.62</c:v>
                </c:pt>
                <c:pt idx="22" formatCode="General">
                  <c:v>1.63</c:v>
                </c:pt>
                <c:pt idx="23" formatCode="General">
                  <c:v>1.72</c:v>
                </c:pt>
                <c:pt idx="24" formatCode="General">
                  <c:v>1.61</c:v>
                </c:pt>
                <c:pt idx="25" formatCode="General">
                  <c:v>1.62</c:v>
                </c:pt>
                <c:pt idx="26" formatCode="General">
                  <c:v>1.73</c:v>
                </c:pt>
                <c:pt idx="27">
                  <c:v>1.65</c:v>
                </c:pt>
                <c:pt idx="28">
                  <c:v>1.9852269079089875</c:v>
                </c:pt>
                <c:pt idx="29">
                  <c:v>1.9262806617747092</c:v>
                </c:pt>
                <c:pt idx="30">
                  <c:v>2.0146575934565263</c:v>
                </c:pt>
                <c:pt idx="31" formatCode="General">
                  <c:v>1.95</c:v>
                </c:pt>
                <c:pt idx="32" formatCode="General">
                  <c:v>2.0099999999999998</c:v>
                </c:pt>
                <c:pt idx="33" formatCode="General">
                  <c:v>1.9</c:v>
                </c:pt>
                <c:pt idx="34" formatCode="General">
                  <c:v>1.87</c:v>
                </c:pt>
                <c:pt idx="35" formatCode="General">
                  <c:v>1.84</c:v>
                </c:pt>
                <c:pt idx="36" formatCode="General">
                  <c:v>1.87</c:v>
                </c:pt>
                <c:pt idx="37" formatCode="General">
                  <c:v>1.77</c:v>
                </c:pt>
                <c:pt idx="38" formatCode="General">
                  <c:v>1.76</c:v>
                </c:pt>
                <c:pt idx="39" formatCode="General">
                  <c:v>1.75</c:v>
                </c:pt>
                <c:pt idx="40" formatCode="General">
                  <c:v>1.84</c:v>
                </c:pt>
                <c:pt idx="41" formatCode="General">
                  <c:v>1.82</c:v>
                </c:pt>
                <c:pt idx="42" formatCode="General">
                  <c:v>1.64</c:v>
                </c:pt>
                <c:pt idx="43" formatCode="General">
                  <c:v>1.68</c:v>
                </c:pt>
                <c:pt idx="44" formatCode="General">
                  <c:v>1.67</c:v>
                </c:pt>
                <c:pt idx="45">
                  <c:v>1.7549999999999999</c:v>
                </c:pt>
                <c:pt idx="46">
                  <c:v>1.8149999999999999</c:v>
                </c:pt>
                <c:pt idx="47">
                  <c:v>1.7922418588596682</c:v>
                </c:pt>
                <c:pt idx="48">
                  <c:v>1.7710063514789971</c:v>
                </c:pt>
              </c:numCache>
            </c:numRef>
          </c:val>
          <c:smooth val="0"/>
          <c:extLst>
            <c:ext xmlns:c16="http://schemas.microsoft.com/office/drawing/2014/chart" uri="{C3380CC4-5D6E-409C-BE32-E72D297353CC}">
              <c16:uniqueId val="{00000003-0B1C-4463-A0BB-C2459A641963}"/>
            </c:ext>
          </c:extLst>
        </c:ser>
        <c:ser>
          <c:idx val="5"/>
          <c:order val="4"/>
          <c:tx>
            <c:strRef>
              <c:f>'Pág.33-G9  '!$AD$147</c:f>
              <c:strCache>
                <c:ptCount val="1"/>
                <c:pt idx="0">
                  <c:v>Chile</c:v>
                </c:pt>
              </c:strCache>
            </c:strRef>
          </c:tx>
          <c:marker>
            <c:symbol val="none"/>
          </c:marker>
          <c:cat>
            <c:strRef>
              <c:f>'Pág.33-G9  '!$X$42:$X$90</c:f>
              <c:strCache>
                <c:ptCount val="49"/>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pt idx="37">
                  <c:v>May 22</c:v>
                </c:pt>
                <c:pt idx="38">
                  <c:v>Jun 22</c:v>
                </c:pt>
                <c:pt idx="39">
                  <c:v>Jul 22</c:v>
                </c:pt>
                <c:pt idx="40">
                  <c:v>Ago 22</c:v>
                </c:pt>
                <c:pt idx="41">
                  <c:v>Sep 22</c:v>
                </c:pt>
                <c:pt idx="42">
                  <c:v>Oct 22</c:v>
                </c:pt>
                <c:pt idx="43">
                  <c:v>Nov 22</c:v>
                </c:pt>
                <c:pt idx="44">
                  <c:v>Dic 22</c:v>
                </c:pt>
                <c:pt idx="45">
                  <c:v>Ene 23</c:v>
                </c:pt>
                <c:pt idx="46">
                  <c:v>Feb 23</c:v>
                </c:pt>
                <c:pt idx="47">
                  <c:v>Mar 23</c:v>
                </c:pt>
                <c:pt idx="48">
                  <c:v>Abr 23</c:v>
                </c:pt>
              </c:strCache>
            </c:strRef>
          </c:cat>
          <c:val>
            <c:numRef>
              <c:f>'Pág.33-G9  '!$AD$42:$AD$90</c:f>
              <c:numCache>
                <c:formatCode>0.00</c:formatCode>
                <c:ptCount val="49"/>
                <c:pt idx="0">
                  <c:v>1.69</c:v>
                </c:pt>
                <c:pt idx="1">
                  <c:v>1.65</c:v>
                </c:pt>
                <c:pt idx="2">
                  <c:v>1.7</c:v>
                </c:pt>
                <c:pt idx="3">
                  <c:v>1.79</c:v>
                </c:pt>
                <c:pt idx="4">
                  <c:v>1.76</c:v>
                </c:pt>
                <c:pt idx="5">
                  <c:v>1.81</c:v>
                </c:pt>
                <c:pt idx="6">
                  <c:v>1.83</c:v>
                </c:pt>
                <c:pt idx="7">
                  <c:v>1.65</c:v>
                </c:pt>
                <c:pt idx="8">
                  <c:v>1.64</c:v>
                </c:pt>
                <c:pt idx="9">
                  <c:v>1.53</c:v>
                </c:pt>
                <c:pt idx="10">
                  <c:v>1.48</c:v>
                </c:pt>
                <c:pt idx="11">
                  <c:v>1.41</c:v>
                </c:pt>
                <c:pt idx="12" formatCode="General">
                  <c:v>1.37</c:v>
                </c:pt>
                <c:pt idx="13">
                  <c:v>1.43</c:v>
                </c:pt>
                <c:pt idx="14">
                  <c:v>1.6</c:v>
                </c:pt>
                <c:pt idx="15">
                  <c:v>1.73</c:v>
                </c:pt>
                <c:pt idx="16">
                  <c:v>1.98</c:v>
                </c:pt>
                <c:pt idx="17">
                  <c:v>2.31</c:v>
                </c:pt>
                <c:pt idx="18">
                  <c:v>2.29</c:v>
                </c:pt>
                <c:pt idx="19">
                  <c:v>2.2999999999999998</c:v>
                </c:pt>
                <c:pt idx="20">
                  <c:v>2.2799999999999998</c:v>
                </c:pt>
                <c:pt idx="21" formatCode="General">
                  <c:v>2.2000000000000002</c:v>
                </c:pt>
                <c:pt idx="22" formatCode="General">
                  <c:v>2.1800000000000002</c:v>
                </c:pt>
                <c:pt idx="23" formatCode="General">
                  <c:v>2.23</c:v>
                </c:pt>
                <c:pt idx="24" formatCode="General">
                  <c:v>2.41</c:v>
                </c:pt>
                <c:pt idx="25" formatCode="General">
                  <c:v>2.61</c:v>
                </c:pt>
                <c:pt idx="26" formatCode="General">
                  <c:v>2.71</c:v>
                </c:pt>
                <c:pt idx="27">
                  <c:v>2.78</c:v>
                </c:pt>
                <c:pt idx="28">
                  <c:v>2.98</c:v>
                </c:pt>
                <c:pt idx="29">
                  <c:v>3</c:v>
                </c:pt>
                <c:pt idx="30">
                  <c:v>2.73</c:v>
                </c:pt>
                <c:pt idx="31" formatCode="General">
                  <c:v>2.58</c:v>
                </c:pt>
                <c:pt idx="32" formatCode="General">
                  <c:v>2.3199999999999998</c:v>
                </c:pt>
                <c:pt idx="33" formatCode="General">
                  <c:v>2.27</c:v>
                </c:pt>
                <c:pt idx="34" formatCode="General">
                  <c:v>2.4300000000000002</c:v>
                </c:pt>
                <c:pt idx="35" formatCode="General">
                  <c:v>2.56</c:v>
                </c:pt>
                <c:pt idx="36" formatCode="General">
                  <c:v>2.54</c:v>
                </c:pt>
                <c:pt idx="37" formatCode="General">
                  <c:v>2.38</c:v>
                </c:pt>
                <c:pt idx="38" formatCode="General">
                  <c:v>2.35</c:v>
                </c:pt>
                <c:pt idx="39" formatCode="General">
                  <c:v>2.14</c:v>
                </c:pt>
                <c:pt idx="40" formatCode="General">
                  <c:v>2.29</c:v>
                </c:pt>
                <c:pt idx="41" formatCode="General">
                  <c:v>2.27</c:v>
                </c:pt>
                <c:pt idx="42" formatCode="General">
                  <c:v>2.13</c:v>
                </c:pt>
                <c:pt idx="43" formatCode="General">
                  <c:v>2.11</c:v>
                </c:pt>
                <c:pt idx="44" formatCode="General">
                  <c:v>2.08</c:v>
                </c:pt>
                <c:pt idx="45" formatCode="General">
                  <c:v>2.11</c:v>
                </c:pt>
                <c:pt idx="46" formatCode="General">
                  <c:v>2.19</c:v>
                </c:pt>
                <c:pt idx="47" formatCode="General">
                  <c:v>2.23</c:v>
                </c:pt>
                <c:pt idx="48" formatCode="General">
                  <c:v>2.2999999999999998</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9679781</xdr:colOff>
      <xdr:row>27</xdr:row>
      <xdr:rowOff>114300</xdr:rowOff>
    </xdr:to>
    <xdr:graphicFrame macro="">
      <xdr:nvGraphicFramePr>
        <xdr:cNvPr id="2206756"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0.0223</cdr:x>
      <cdr:y>0.36517</cdr:y>
    </cdr:from>
    <cdr:to>
      <cdr:x>0.06647</cdr:x>
      <cdr:y>0.63598</cdr:y>
    </cdr:to>
    <cdr:sp macro="" textlink="">
      <cdr:nvSpPr>
        <cdr:cNvPr id="3" name="2 CuadroTexto"/>
        <cdr:cNvSpPr txBox="1"/>
      </cdr:nvSpPr>
      <cdr:spPr>
        <a:xfrm xmlns:a="http://schemas.openxmlformats.org/drawingml/2006/main" rot="16200000">
          <a:off x="-203942" y="2128493"/>
          <a:ext cx="1267162" cy="42755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dr:relSizeAnchor xmlns:cdr="http://schemas.openxmlformats.org/drawingml/2006/chartDrawing">
    <cdr:from>
      <cdr:x>0.38622</cdr:x>
      <cdr:y>0.02392</cdr:y>
    </cdr:from>
    <cdr:to>
      <cdr:x>0.68856</cdr:x>
      <cdr:y>0.21934</cdr:y>
    </cdr:to>
    <cdr:sp macro="" textlink="">
      <cdr:nvSpPr>
        <cdr:cNvPr id="7" name="CuadroTexto 6">
          <a:extLst xmlns:a="http://schemas.openxmlformats.org/drawingml/2006/main">
            <a:ext uri="{FF2B5EF4-FFF2-40B4-BE49-F238E27FC236}">
              <a16:creationId xmlns:a16="http://schemas.microsoft.com/office/drawing/2014/main" id="{E0C902DF-F194-F69D-8C6E-8208C5DF647F}"/>
            </a:ext>
          </a:extLst>
        </cdr:cNvPr>
        <cdr:cNvSpPr txBox="1"/>
      </cdr:nvSpPr>
      <cdr:spPr>
        <a:xfrm xmlns:a="http://schemas.openxmlformats.org/drawingml/2006/main">
          <a:off x="3738562" y="111919"/>
          <a:ext cx="2926556"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L" sz="1000" b="1">
              <a:latin typeface="Arial" panose="020B0604020202020204" pitchFamily="34" charset="0"/>
              <a:cs typeface="Arial" panose="020B0604020202020204" pitchFamily="34" charset="0"/>
            </a:rPr>
            <a:t>Gráfico 4</a:t>
          </a:r>
          <a:br>
            <a:rPr lang="es-CL" sz="1000" b="1">
              <a:latin typeface="Arial" panose="020B0604020202020204" pitchFamily="34" charset="0"/>
              <a:cs typeface="Arial" panose="020B0604020202020204" pitchFamily="34" charset="0"/>
            </a:rPr>
          </a:br>
          <a:r>
            <a:rPr lang="es-CL" sz="1000" b="1">
              <a:latin typeface="Arial" panose="020B0604020202020204" pitchFamily="34" charset="0"/>
              <a:cs typeface="Arial" panose="020B0604020202020204" pitchFamily="34" charset="0"/>
            </a:rPr>
            <a:t>Precio promedio de novillo gordo</a:t>
          </a:r>
          <a:r>
            <a:rPr lang="es-CL" sz="1000" b="1" baseline="0">
              <a:latin typeface="Arial" panose="020B0604020202020204" pitchFamily="34" charset="0"/>
              <a:cs typeface="Arial" panose="020B0604020202020204" pitchFamily="34" charset="0"/>
            </a:rPr>
            <a:t> a productor en la Región de Los Lagos</a:t>
          </a:r>
          <a:br>
            <a:rPr lang="es-CL" sz="1000" b="1" baseline="0">
              <a:latin typeface="Arial" panose="020B0604020202020204" pitchFamily="34" charset="0"/>
              <a:cs typeface="Arial" panose="020B0604020202020204" pitchFamily="34" charset="0"/>
            </a:rPr>
          </a:br>
          <a:r>
            <a:rPr lang="es-CL" sz="1000" b="1" baseline="0">
              <a:latin typeface="Arial" panose="020B0604020202020204" pitchFamily="34" charset="0"/>
              <a:cs typeface="Arial" panose="020B0604020202020204" pitchFamily="34" charset="0"/>
            </a:rPr>
            <a:t>Período abr 2020 - abr 2023</a:t>
          </a:r>
          <a:br>
            <a:rPr lang="es-CL" sz="1000" b="1" baseline="0">
              <a:latin typeface="Arial" panose="020B0604020202020204" pitchFamily="34" charset="0"/>
              <a:cs typeface="Arial" panose="020B0604020202020204" pitchFamily="34" charset="0"/>
            </a:rPr>
          </a:br>
          <a:r>
            <a:rPr lang="es-CL" sz="1000" b="1" baseline="0">
              <a:latin typeface="Arial" panose="020B0604020202020204" pitchFamily="34" charset="0"/>
              <a:cs typeface="Arial" panose="020B0604020202020204" pitchFamily="34" charset="0"/>
            </a:rPr>
            <a:t>(Pesos nominales sin IVA)</a:t>
          </a:r>
          <a:endParaRPr lang="es-CL" sz="10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0</xdr:row>
      <xdr:rowOff>40819</xdr:rowOff>
    </xdr:from>
    <xdr:to>
      <xdr:col>7</xdr:col>
      <xdr:colOff>704850</xdr:colOff>
      <xdr:row>46</xdr:row>
      <xdr:rowOff>95249</xdr:rowOff>
    </xdr:to>
    <xdr:sp macro="" textlink="">
      <xdr:nvSpPr>
        <xdr:cNvPr id="6" name="1 CuadroTexto">
          <a:extLst>
            <a:ext uri="{FF2B5EF4-FFF2-40B4-BE49-F238E27FC236}">
              <a16:creationId xmlns:a16="http://schemas.microsoft.com/office/drawing/2014/main" id="{913FC6E5-D349-4C07-A256-BC19627A1BCB}"/>
            </a:ext>
          </a:extLst>
        </xdr:cNvPr>
        <xdr:cNvSpPr txBox="1"/>
      </xdr:nvSpPr>
      <xdr:spPr>
        <a:xfrm>
          <a:off x="424962" y="40819"/>
          <a:ext cx="5613888" cy="74975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105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2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El presente boletín considera valores de beneficio y producción de enero a marzo de 2023, y valores de precio en ferias ganaderas y de comercio exterior de enero a abril de 2023. </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Durante el período enero-marzo de 2023 tanto el beneficio como la producción disminuyeron en relación con igual período de 2022 (-2,8% y -2,5%, respectivamente). El beneficio alcanzó la faena de 180.702 animales, mientras que la producción totalizó 46.992 toneladas.   </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Bajas fuertes en el precio real se encuentran en las distintas categorías animales en ferias ganaderas. Durante el período enero-abril 2023 el precio real, en comparación con igual período 2022, del novillo gordo ha disminuido 19,8%, mientras que la vaca gorda ha bajado, 22,2%, el ternero 24,2% y el novillo para engorda 25,3%.  </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El volumen de exportación de carne bovina ha incrementado 10,9% durante el acumulado enero-abril 2023, en relación con igual periodo 2022. Parte importante del incremento se debe a que aumentaron los envíos a China, que totalizaron 7.312 toneladas, 11,5% más que abril de 2022. China continúa siendo el destino principal de la carne bovina chilena, concentrando el 86,1% del valor exportado a abril de 2023 (31,2 millones de USD FOB).</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Durante abril, falto buena parte de la contribución que hace Brasil a las importaciones chinas, principal abastecedor, a causa del caso de vaca loca que lo mantuvo un mes fuera del mercado. Esta merma fue aprovechada por otros proveedores como Australia, Uruguay, Nueva Zelanda y Estados Unidos que aumentaron su participación en el mercado chino, y también benefició a proveedores locales. Sin embargo, los precios y la demanda china por carne vacuna están a la baja debido a que tienen altos stocks en cámaras y el consumo de la clase media se encuentra contraído dado que aún no tienen una recuperación económica total post-pandemia, lo que los hace preferir fuentes proteicas más económicas. Por otra parte, se espera que tanto la demanda como los precios de China mejoren en el segundo semestre para las compras del año nuevo chino.</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Por otro lado, se mantiene la fuerte disminución de las exportaciones de carne de ave, a consecuencia de los distintos brotes de influenza aviar de alta patogenicidad en Chile y sus efectos en la restricción del comercio. Durante enero-abril de 2023 se han exportado 46.352 toneladas de carne de ave, una baja fuerte de 12,3% en relación con igual periodo 2022. El principal descenso se encuentra en Estados Unidos, principal destino de las carnes de ave chilena, con una disminución de 30,1% en las toneladas exportadas (13.026 toneladas en 2023) y 45% del valor exportado (54,1 millones de USD FOB).</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8"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7"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21166</xdr:rowOff>
    </xdr:from>
    <xdr:to>
      <xdr:col>0</xdr:col>
      <xdr:colOff>8032750</xdr:colOff>
      <xdr:row>26</xdr:row>
      <xdr:rowOff>141816</xdr:rowOff>
    </xdr:to>
    <xdr:graphicFrame macro="">
      <xdr:nvGraphicFramePr>
        <xdr:cNvPr id="5"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59531</xdr:colOff>
      <xdr:row>0</xdr:row>
      <xdr:rowOff>54769</xdr:rowOff>
    </xdr:from>
    <xdr:to>
      <xdr:col>2</xdr:col>
      <xdr:colOff>9525</xdr:colOff>
      <xdr:row>30</xdr:row>
      <xdr:rowOff>30957</xdr:rowOff>
    </xdr:to>
    <xdr:graphicFrame macro="">
      <xdr:nvGraphicFramePr>
        <xdr:cNvPr id="32"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en\OneDrive\respaldo%2021-06-17\Afech%202012\nuevo%20formato%20datos%20fuente%20AFECH\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ercoles 1 marzo 2023"/>
      <sheetName val="Jueves 2 marzo 2023"/>
      <sheetName val="viernes 3 marzo 2023"/>
      <sheetName val="Resumen semana 1-5 marzo"/>
      <sheetName val="lunes 6 marzo 2023"/>
      <sheetName val="martes 7 marzo 2023"/>
      <sheetName val="miercoles 8 marzo 2023"/>
      <sheetName val="precios diario-sem 4 al 10 "/>
      <sheetName val="Jueves 9 marzo 2023"/>
      <sheetName val="viernes 10 marzo 2023"/>
      <sheetName val="Resumen semana 6-12 marzo"/>
      <sheetName val="lunes 13 marzo 2023"/>
      <sheetName val="martes 14 marzo 2023"/>
      <sheetName val="miercoles 15 marzo 2023"/>
      <sheetName val="precios diario-sem 11 al 17"/>
      <sheetName val="Jueves 16 marzo 2023"/>
      <sheetName val="viernes 17 marzo 2023"/>
      <sheetName val="Resumen semana 13-19 marzo"/>
      <sheetName val="lunes 20 marzo 2023"/>
      <sheetName val="martes 21 marzo 2023"/>
      <sheetName val="miercoles 22 marzo 2023"/>
      <sheetName val="precios diario-sem 19 al 25"/>
      <sheetName val="Jueves 23 marzo 2023"/>
      <sheetName val="viernes 24 marzo 2023"/>
      <sheetName val="Resumen semana 20-26 marzo"/>
      <sheetName val="lunes 27 marzo 2023"/>
      <sheetName val="martes 28 marzo 2023"/>
      <sheetName val="miercoles 29 marzo 2023"/>
      <sheetName val="precios diario-sem 25 al 30"/>
      <sheetName val="Jueves 30 marzo 2023"/>
      <sheetName val="viernes 31 marzo 2023"/>
      <sheetName val="Resumen semana 27-31 marzo"/>
      <sheetName val="lunes 3 abril 2023"/>
      <sheetName val="martes 4 abril 2023"/>
      <sheetName val="miercoles 6 julio 2016"/>
      <sheetName val="precios diario-sem 26 al 2"/>
      <sheetName val="mes marzo reg-nac 2023"/>
      <sheetName val="miercoles 5 abril 2023"/>
      <sheetName val="lunes 10 abril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row r="9">
          <cell r="C9">
            <v>0</v>
          </cell>
        </row>
        <row r="103">
          <cell r="C103">
            <v>1807.1398956509431</v>
          </cell>
          <cell r="D103">
            <v>1585.1297444291454</v>
          </cell>
          <cell r="E103">
            <v>1141.7971745336872</v>
          </cell>
          <cell r="F103">
            <v>920.21497572394867</v>
          </cell>
          <cell r="G103">
            <v>657.0490609999764</v>
          </cell>
          <cell r="H103">
            <v>1617.7628944325493</v>
          </cell>
          <cell r="I103">
            <v>1397.9685231378528</v>
          </cell>
          <cell r="J103">
            <v>1708.5513638559805</v>
          </cell>
          <cell r="K103">
            <v>1521.7273281616735</v>
          </cell>
          <cell r="L103">
            <v>1114.5209579465236</v>
          </cell>
          <cell r="M103">
            <v>1291.3740546012662</v>
          </cell>
          <cell r="N103">
            <v>1171.0375594107013</v>
          </cell>
          <cell r="O103">
            <v>1186.7475767865012</v>
          </cell>
        </row>
      </sheetData>
      <sheetData sheetId="37"/>
      <sheetData sheetId="38"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C000"/>
  </sheetPr>
  <dimension ref="A1:H90"/>
  <sheetViews>
    <sheetView view="pageBreakPreview" topLeftCell="A72" zoomScaleNormal="100" zoomScaleSheetLayoutView="100" workbookViewId="0">
      <selection activeCell="F10" sqref="F10"/>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99" t="s">
        <v>0</v>
      </c>
      <c r="D14" s="799"/>
      <c r="E14" s="799"/>
      <c r="F14" s="799"/>
      <c r="G14" s="799"/>
    </row>
    <row r="15" spans="1:7" ht="18" customHeight="1">
      <c r="A15" s="9"/>
      <c r="B15" s="9"/>
      <c r="C15" s="799"/>
      <c r="D15" s="799"/>
      <c r="E15" s="799"/>
      <c r="F15" s="799"/>
      <c r="G15" s="799"/>
    </row>
    <row r="16" spans="1:7" ht="15.75" customHeight="1">
      <c r="A16" s="9"/>
      <c r="B16" s="9"/>
      <c r="C16" s="9"/>
      <c r="D16" s="13"/>
      <c r="E16" s="9"/>
      <c r="F16" s="9"/>
      <c r="G16" s="9"/>
    </row>
    <row r="17" spans="1:8" ht="15.75" customHeight="1">
      <c r="A17" s="9"/>
      <c r="B17" s="9"/>
      <c r="C17" s="95"/>
      <c r="D17" s="96"/>
      <c r="E17" s="96"/>
      <c r="F17" s="96"/>
      <c r="G17" s="96"/>
      <c r="H17" s="96"/>
    </row>
    <row r="18" spans="1:8" ht="15.75" customHeight="1">
      <c r="A18" s="9"/>
      <c r="B18" s="9"/>
      <c r="C18" s="800"/>
      <c r="D18" s="800"/>
      <c r="E18" s="800"/>
      <c r="F18" s="800"/>
      <c r="G18" s="800"/>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0"/>
      <c r="D38" s="803" t="s">
        <v>438</v>
      </c>
      <c r="E38" s="804"/>
      <c r="F38" s="130"/>
      <c r="G38" s="9"/>
    </row>
    <row r="44" spans="1:8" ht="15.75" customHeight="1">
      <c r="A44" s="795" t="s">
        <v>1</v>
      </c>
      <c r="B44" s="795"/>
      <c r="C44" s="795"/>
      <c r="D44" s="795"/>
      <c r="E44" s="795"/>
      <c r="F44" s="795"/>
      <c r="G44" s="795"/>
      <c r="H44" s="795"/>
    </row>
    <row r="45" spans="1:8" ht="15.75" customHeight="1">
      <c r="A45" s="113" t="s">
        <v>2</v>
      </c>
      <c r="B45" s="802" t="s">
        <v>436</v>
      </c>
      <c r="C45" s="802"/>
      <c r="D45" s="802"/>
      <c r="E45" s="802"/>
      <c r="F45" s="802"/>
      <c r="G45" s="802"/>
      <c r="H45" s="11"/>
    </row>
    <row r="46" spans="1:8" ht="15.75" customHeight="1">
      <c r="A46" s="8"/>
      <c r="B46" s="801" t="s">
        <v>437</v>
      </c>
      <c r="C46" s="801"/>
      <c r="D46" s="801"/>
      <c r="E46" s="801"/>
      <c r="F46" s="801"/>
      <c r="G46" s="801"/>
    </row>
    <row r="47" spans="1:8" ht="15.75" customHeight="1">
      <c r="A47" s="8"/>
      <c r="B47" s="9"/>
      <c r="C47" s="9"/>
      <c r="D47" s="9"/>
      <c r="E47" s="9"/>
      <c r="F47" s="9"/>
      <c r="G47" s="9"/>
    </row>
    <row r="48" spans="1:8" ht="15.75" customHeight="1">
      <c r="A48" s="797" t="s">
        <v>3</v>
      </c>
      <c r="B48" s="797"/>
      <c r="C48" s="797"/>
      <c r="D48" s="797"/>
      <c r="E48" s="797"/>
      <c r="F48" s="797"/>
      <c r="G48" s="797"/>
      <c r="H48" s="797"/>
    </row>
    <row r="49" spans="1:8" ht="15.75" customHeight="1">
      <c r="A49" s="797" t="s">
        <v>4</v>
      </c>
      <c r="B49" s="797"/>
      <c r="C49" s="797"/>
      <c r="D49" s="797"/>
      <c r="E49" s="797"/>
      <c r="F49" s="797"/>
      <c r="G49" s="797"/>
      <c r="H49" s="797"/>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96" t="s">
        <v>5</v>
      </c>
      <c r="B55" s="796"/>
      <c r="C55" s="796"/>
      <c r="D55" s="796"/>
      <c r="E55" s="796"/>
      <c r="F55" s="796"/>
      <c r="G55" s="796"/>
      <c r="H55" s="796"/>
    </row>
    <row r="56" spans="1:8" ht="15.75" customHeight="1">
      <c r="A56" s="796" t="s">
        <v>6</v>
      </c>
      <c r="B56" s="796"/>
      <c r="C56" s="796"/>
      <c r="D56" s="796"/>
      <c r="E56" s="796"/>
      <c r="F56" s="796"/>
      <c r="G56" s="796"/>
      <c r="H56" s="796"/>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97" t="s">
        <v>7</v>
      </c>
      <c r="B62" s="797"/>
      <c r="C62" s="797"/>
      <c r="D62" s="797"/>
      <c r="E62" s="797"/>
      <c r="F62" s="797"/>
      <c r="G62" s="797"/>
      <c r="H62" s="797"/>
    </row>
    <row r="63" spans="1:8" ht="15.75" customHeight="1">
      <c r="A63" s="798" t="s">
        <v>8</v>
      </c>
      <c r="B63" s="798"/>
      <c r="C63" s="798"/>
      <c r="D63" s="798"/>
      <c r="E63" s="798"/>
      <c r="F63" s="798"/>
      <c r="G63" s="798"/>
      <c r="H63" s="798"/>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95" t="s">
        <v>9</v>
      </c>
      <c r="B67" s="795"/>
      <c r="C67" s="795"/>
      <c r="D67" s="795"/>
      <c r="E67" s="795"/>
      <c r="F67" s="795"/>
      <c r="G67" s="795"/>
      <c r="H67" s="795"/>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10</v>
      </c>
      <c r="B75" s="9"/>
      <c r="C75" s="9"/>
      <c r="D75" s="9"/>
      <c r="E75" s="9"/>
      <c r="F75" s="9"/>
      <c r="G75" s="9"/>
    </row>
    <row r="76" spans="1:8" ht="11.25" customHeight="1">
      <c r="A76" s="14" t="s">
        <v>11</v>
      </c>
      <c r="B76" s="9"/>
      <c r="C76" s="9"/>
      <c r="D76" s="9"/>
      <c r="E76" s="9"/>
      <c r="F76" s="9"/>
      <c r="G76" s="9"/>
    </row>
    <row r="77" spans="1:8" ht="11.25" customHeight="1">
      <c r="A77" s="14" t="s">
        <v>12</v>
      </c>
      <c r="B77" s="9"/>
      <c r="C77" s="14"/>
      <c r="D77" s="15"/>
      <c r="E77" s="9"/>
      <c r="F77" s="9"/>
      <c r="G77" s="9"/>
    </row>
    <row r="78" spans="1:8" ht="11.25" customHeight="1">
      <c r="A78" s="4" t="s">
        <v>13</v>
      </c>
      <c r="B78" s="9"/>
      <c r="C78" s="9"/>
      <c r="D78" s="9"/>
      <c r="E78" s="9"/>
      <c r="F78" s="9"/>
      <c r="G78" s="9"/>
    </row>
    <row r="79" spans="1:8" ht="11.25" customHeight="1">
      <c r="A79" s="9"/>
      <c r="B79" s="9"/>
      <c r="C79" s="9"/>
      <c r="D79" s="9"/>
      <c r="E79" s="9"/>
      <c r="F79" s="9"/>
      <c r="G79" s="9"/>
    </row>
    <row r="80" spans="1:8" ht="15.75" customHeight="1">
      <c r="D80" s="8"/>
    </row>
    <row r="81" spans="1:8" ht="15.75" customHeight="1">
      <c r="A81" s="403"/>
      <c r="B81" s="404"/>
      <c r="C81" s="404"/>
      <c r="D81" s="404"/>
      <c r="E81" s="404"/>
      <c r="F81" s="404"/>
      <c r="G81" s="404"/>
    </row>
    <row r="82" spans="1:8" ht="15.75" customHeight="1">
      <c r="A82" s="404"/>
      <c r="B82" s="404"/>
      <c r="C82" s="404"/>
      <c r="D82" s="404"/>
      <c r="E82" s="404"/>
      <c r="F82" s="404"/>
      <c r="G82" s="404"/>
    </row>
    <row r="84" spans="1:8" ht="15.75" customHeight="1">
      <c r="A84" s="405"/>
      <c r="B84" s="405"/>
      <c r="C84" s="405"/>
      <c r="D84" s="405"/>
      <c r="E84" s="405"/>
      <c r="F84" s="405"/>
      <c r="G84" s="405"/>
      <c r="H84" s="405"/>
    </row>
    <row r="85" spans="1:8" ht="15.75" customHeight="1">
      <c r="A85" s="405"/>
      <c r="B85" s="405"/>
      <c r="C85" s="405"/>
      <c r="D85" s="405"/>
      <c r="E85" s="405"/>
      <c r="F85" s="405"/>
      <c r="G85" s="405"/>
      <c r="H85" s="405"/>
    </row>
    <row r="86" spans="1:8" ht="15.75" customHeight="1">
      <c r="A86" s="405"/>
      <c r="B86" s="405"/>
      <c r="C86" s="405"/>
      <c r="D86" s="405"/>
      <c r="E86" s="405"/>
      <c r="F86" s="405"/>
      <c r="G86" s="405"/>
      <c r="H86" s="405"/>
    </row>
    <row r="87" spans="1:8" ht="15.75" customHeight="1">
      <c r="A87" s="405"/>
      <c r="B87" s="405"/>
      <c r="C87" s="405"/>
      <c r="D87" s="405"/>
      <c r="E87" s="405"/>
      <c r="F87" s="405"/>
      <c r="G87" s="405"/>
      <c r="H87" s="405"/>
    </row>
    <row r="88" spans="1:8" ht="15.75" customHeight="1">
      <c r="A88" s="405"/>
      <c r="B88" s="405"/>
      <c r="C88" s="405"/>
      <c r="D88" s="405"/>
      <c r="E88" s="405"/>
      <c r="F88" s="405"/>
      <c r="G88" s="405"/>
      <c r="H88" s="405"/>
    </row>
    <row r="89" spans="1:8" ht="15.75" customHeight="1">
      <c r="A89" s="405"/>
      <c r="B89" s="405"/>
      <c r="C89" s="405"/>
      <c r="D89" s="405"/>
      <c r="E89" s="405"/>
      <c r="F89" s="405"/>
      <c r="G89" s="405"/>
      <c r="H89" s="405"/>
    </row>
    <row r="90" spans="1:8" ht="15.75" customHeight="1">
      <c r="A90" s="405"/>
      <c r="B90" s="405"/>
      <c r="C90" s="405"/>
      <c r="D90" s="405"/>
      <c r="E90" s="405"/>
      <c r="F90" s="405"/>
      <c r="G90" s="40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GA141"/>
  <sheetViews>
    <sheetView view="pageBreakPreview" topLeftCell="A32" zoomScale="70" zoomScaleNormal="75" zoomScaleSheetLayoutView="70" zoomScalePageLayoutView="75" workbookViewId="0">
      <selection activeCell="I54" sqref="I54"/>
    </sheetView>
  </sheetViews>
  <sheetFormatPr baseColWidth="10" defaultColWidth="11.42578125" defaultRowHeight="14.25" customHeight="1"/>
  <cols>
    <col min="1" max="1" width="10.7109375" style="40" customWidth="1"/>
    <col min="2" max="2" width="29.140625" style="39" customWidth="1"/>
    <col min="3" max="3" width="13" style="40" customWidth="1"/>
    <col min="4" max="4" width="10.140625" style="40" customWidth="1"/>
    <col min="5" max="5" width="13.7109375" style="40" customWidth="1"/>
    <col min="6" max="6" width="10.140625" style="40" customWidth="1"/>
    <col min="7" max="7" width="13.7109375" style="40" customWidth="1"/>
    <col min="8" max="8" width="13.85546875" style="79" bestFit="1" customWidth="1"/>
    <col min="9" max="9" width="15.42578125" style="79" customWidth="1"/>
    <col min="10" max="10" width="12" style="79" bestFit="1" customWidth="1"/>
    <col min="11" max="15" width="11.42578125" style="79"/>
    <col min="16" max="183" width="11.42578125" style="20"/>
    <col min="184" max="16384" width="11.42578125" style="16"/>
  </cols>
  <sheetData>
    <row r="1" spans="1:183" s="61" customFormat="1" ht="12.75" customHeight="1">
      <c r="A1" s="858" t="s">
        <v>215</v>
      </c>
      <c r="B1" s="859"/>
      <c r="C1" s="859"/>
      <c r="D1" s="859"/>
      <c r="E1" s="859"/>
      <c r="F1" s="859"/>
      <c r="G1" s="860"/>
      <c r="H1" s="88"/>
      <c r="I1" s="88"/>
      <c r="J1" s="88"/>
      <c r="K1" s="88"/>
      <c r="L1" s="88"/>
      <c r="M1" s="88"/>
      <c r="N1" s="88"/>
      <c r="O1" s="88"/>
      <c r="P1" s="62"/>
      <c r="Q1" s="40"/>
      <c r="R1" s="4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row>
    <row r="2" spans="1:183" s="61" customFormat="1" ht="12.75" customHeight="1">
      <c r="A2" s="882" t="s">
        <v>216</v>
      </c>
      <c r="B2" s="883"/>
      <c r="C2" s="883"/>
      <c r="D2" s="883"/>
      <c r="E2" s="883"/>
      <c r="F2" s="883"/>
      <c r="G2" s="884"/>
      <c r="H2" s="88"/>
      <c r="I2" s="88"/>
      <c r="J2" s="88"/>
      <c r="K2" s="88"/>
      <c r="L2" s="88"/>
      <c r="M2" s="88"/>
      <c r="N2" s="88"/>
      <c r="O2" s="88"/>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row>
    <row r="3" spans="1:183" ht="17.25" customHeight="1" thickBot="1">
      <c r="A3" s="885" t="s">
        <v>471</v>
      </c>
      <c r="B3" s="886"/>
      <c r="C3" s="886"/>
      <c r="D3" s="886"/>
      <c r="E3" s="886"/>
      <c r="F3" s="886"/>
      <c r="G3" s="887"/>
    </row>
    <row r="4" spans="1:183" ht="29.25" customHeight="1" thickBot="1">
      <c r="A4" s="114" t="s">
        <v>80</v>
      </c>
      <c r="B4" s="60" t="s">
        <v>81</v>
      </c>
      <c r="C4" s="60" t="s">
        <v>82</v>
      </c>
      <c r="D4" s="60" t="s">
        <v>217</v>
      </c>
      <c r="E4" s="60" t="s">
        <v>218</v>
      </c>
      <c r="F4" s="60" t="s">
        <v>89</v>
      </c>
      <c r="G4" s="115" t="s">
        <v>218</v>
      </c>
      <c r="H4" s="124"/>
      <c r="I4" s="125"/>
      <c r="J4" s="125"/>
      <c r="K4" s="125"/>
      <c r="L4" s="124"/>
      <c r="M4" s="125"/>
      <c r="N4" s="124"/>
      <c r="O4" s="125"/>
      <c r="Q4" s="861"/>
      <c r="R4" s="861"/>
      <c r="S4" s="861"/>
      <c r="T4" s="861"/>
      <c r="U4" s="861"/>
      <c r="V4" s="861"/>
      <c r="W4" s="861"/>
    </row>
    <row r="5" spans="1:183" ht="12.75" customHeight="1">
      <c r="A5" s="503">
        <v>2018</v>
      </c>
      <c r="C5" s="46">
        <v>760802</v>
      </c>
      <c r="D5" s="46">
        <v>159723</v>
      </c>
      <c r="E5" s="518">
        <f>(D5/C5)*100</f>
        <v>20.994029984148309</v>
      </c>
      <c r="F5" s="46">
        <v>143265</v>
      </c>
      <c r="G5" s="226">
        <f>(F5/C5)*100</f>
        <v>18.830786459551891</v>
      </c>
      <c r="H5" s="59"/>
      <c r="I5" s="58"/>
      <c r="J5" s="59"/>
      <c r="Q5" s="82"/>
      <c r="R5" s="82"/>
      <c r="S5" s="82"/>
      <c r="T5" s="82"/>
      <c r="U5" s="82"/>
      <c r="V5" s="82"/>
      <c r="W5" s="82"/>
    </row>
    <row r="6" spans="1:183" ht="12.75" customHeight="1">
      <c r="A6" s="503">
        <v>2019</v>
      </c>
      <c r="C6" s="46">
        <v>817670</v>
      </c>
      <c r="D6" s="46">
        <v>188456</v>
      </c>
      <c r="E6" s="518">
        <f>(D6/C6)*100</f>
        <v>23.047928871060453</v>
      </c>
      <c r="F6" s="46">
        <v>159902</v>
      </c>
      <c r="G6" s="226">
        <f>(F6/C6)*100</f>
        <v>19.555811024007241</v>
      </c>
      <c r="H6" s="59"/>
      <c r="I6" s="58"/>
      <c r="J6" s="59"/>
      <c r="Q6" s="82"/>
      <c r="R6" s="82"/>
      <c r="S6" s="82"/>
      <c r="T6" s="82"/>
      <c r="U6" s="82"/>
      <c r="V6" s="82"/>
      <c r="W6" s="82"/>
    </row>
    <row r="7" spans="1:183" ht="12.75" customHeight="1">
      <c r="A7" s="503">
        <v>2020</v>
      </c>
      <c r="C7" s="46">
        <v>874422</v>
      </c>
      <c r="D7" s="46">
        <v>207045</v>
      </c>
      <c r="E7" s="518">
        <f>(D7/C7)*100</f>
        <v>23.67792667613578</v>
      </c>
      <c r="F7" s="46">
        <v>188078</v>
      </c>
      <c r="G7" s="226">
        <f>(F7/C7)*100</f>
        <v>21.508836694410707</v>
      </c>
      <c r="H7" s="59"/>
      <c r="I7" s="58"/>
      <c r="J7" s="59"/>
      <c r="Q7" s="82"/>
      <c r="R7" s="82"/>
      <c r="S7" s="82"/>
      <c r="T7" s="82"/>
      <c r="U7" s="82"/>
      <c r="V7" s="82"/>
      <c r="W7" s="82"/>
    </row>
    <row r="8" spans="1:183" ht="12.75" customHeight="1">
      <c r="A8" s="503">
        <v>2021</v>
      </c>
      <c r="B8" s="517"/>
      <c r="C8" s="46">
        <v>814954</v>
      </c>
      <c r="D8" s="46">
        <v>204435</v>
      </c>
      <c r="E8" s="518">
        <f>(D8/C8)*100</f>
        <v>25.085464946487779</v>
      </c>
      <c r="F8" s="46">
        <v>172644</v>
      </c>
      <c r="G8" s="226">
        <f>(F8/C8)*100</f>
        <v>21.184508573490039</v>
      </c>
      <c r="H8" s="59"/>
      <c r="I8" s="58"/>
      <c r="J8" s="59"/>
      <c r="Q8" s="82"/>
      <c r="R8" s="82"/>
      <c r="S8" s="82"/>
      <c r="T8" s="82"/>
      <c r="U8" s="82"/>
      <c r="V8" s="82"/>
      <c r="W8" s="82"/>
    </row>
    <row r="9" spans="1:183" ht="12.75" customHeight="1">
      <c r="A9" s="503" t="s">
        <v>91</v>
      </c>
      <c r="B9" s="517"/>
      <c r="C9" s="46">
        <v>732991</v>
      </c>
      <c r="D9" s="46">
        <v>186045</v>
      </c>
      <c r="E9" s="518">
        <f>(D9/C9)*100</f>
        <v>25.381621329593408</v>
      </c>
      <c r="F9" s="46">
        <v>155073</v>
      </c>
      <c r="G9" s="226">
        <f>(F9/C9)*100</f>
        <v>21.156194277965216</v>
      </c>
      <c r="H9" s="59"/>
      <c r="I9" s="58"/>
      <c r="J9" s="59"/>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503"/>
      <c r="B10" s="517"/>
      <c r="C10" s="519"/>
      <c r="D10" s="519"/>
      <c r="E10" s="520"/>
      <c r="F10" s="519"/>
      <c r="G10" s="227"/>
      <c r="H10" s="59"/>
      <c r="I10" s="58"/>
      <c r="J10" s="59"/>
      <c r="K10" s="20"/>
      <c r="L10" s="20"/>
      <c r="M10" s="20"/>
      <c r="N10" s="20"/>
      <c r="O10" s="2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291" t="s">
        <v>91</v>
      </c>
      <c r="B11" s="469" t="s">
        <v>443</v>
      </c>
      <c r="C11" s="41">
        <f>'Pág.6-C2'!C11</f>
        <v>185888</v>
      </c>
      <c r="D11" s="41">
        <f>'Pág.6-C2'!E11</f>
        <v>47831</v>
      </c>
      <c r="E11" s="520">
        <f>(D11/C11)*100</f>
        <v>25.731085384747804</v>
      </c>
      <c r="F11" s="41">
        <f>'Pág.6-C2'!J11</f>
        <v>39045</v>
      </c>
      <c r="G11" s="227">
        <f>(F11/C11)*100</f>
        <v>21.004583405061112</v>
      </c>
      <c r="H11" s="59"/>
      <c r="I11" s="58"/>
      <c r="J11" s="59"/>
      <c r="K11" s="20"/>
      <c r="L11" s="20"/>
      <c r="M11" s="20"/>
      <c r="N11" s="20"/>
      <c r="O11" s="20"/>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291" t="s">
        <v>92</v>
      </c>
      <c r="B12" s="42" t="str">
        <f>B11</f>
        <v>Ene-mar</v>
      </c>
      <c r="C12" s="41">
        <f>'Pág.6-C2'!C12</f>
        <v>180702</v>
      </c>
      <c r="D12" s="41">
        <f>'Pág.6-C2'!E12</f>
        <v>42176</v>
      </c>
      <c r="E12" s="520">
        <f>(D12/C12)*100</f>
        <v>23.340084780467286</v>
      </c>
      <c r="F12" s="41">
        <f>'Pág.6-C2'!J12</f>
        <v>38472</v>
      </c>
      <c r="G12" s="227">
        <f>(F12/C12)*100</f>
        <v>21.290301158813961</v>
      </c>
      <c r="H12" s="59"/>
      <c r="I12" s="58"/>
      <c r="J12" s="103"/>
      <c r="K12" s="59"/>
      <c r="L12" s="59"/>
      <c r="M12" s="59"/>
      <c r="N12" s="59"/>
      <c r="O12" s="59"/>
      <c r="P12" s="59"/>
      <c r="Q12" s="59"/>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row>
    <row r="13" spans="1:183" ht="12.75" customHeight="1">
      <c r="A13" s="221"/>
      <c r="B13" s="42"/>
      <c r="C13" s="41"/>
      <c r="D13" s="41"/>
      <c r="E13" s="520"/>
      <c r="F13" s="41"/>
      <c r="G13" s="227"/>
      <c r="H13" s="59"/>
      <c r="I13" s="58"/>
      <c r="J13" s="58"/>
      <c r="P13" s="79"/>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row>
    <row r="14" spans="1:183" ht="12.75" customHeight="1">
      <c r="A14" s="161"/>
      <c r="B14" s="42"/>
      <c r="C14" s="41"/>
      <c r="D14" s="41"/>
      <c r="E14" s="520"/>
      <c r="F14" s="41"/>
      <c r="G14" s="227"/>
      <c r="H14" s="217"/>
      <c r="I14" s="103"/>
      <c r="J14" s="103"/>
    </row>
    <row r="15" spans="1:183" ht="12.75" customHeight="1">
      <c r="A15" s="161">
        <v>2020</v>
      </c>
      <c r="B15" s="42" t="s">
        <v>93</v>
      </c>
      <c r="C15" s="41">
        <v>75152</v>
      </c>
      <c r="D15" s="41">
        <v>16411</v>
      </c>
      <c r="E15" s="520">
        <f t="shared" ref="E15:E25" si="0">D15/C15*100</f>
        <v>21.837076857568661</v>
      </c>
      <c r="F15" s="41">
        <v>17195</v>
      </c>
      <c r="G15" s="227">
        <f t="shared" ref="G15:G25" si="1">F15/C15*100</f>
        <v>22.880295933574622</v>
      </c>
      <c r="H15" s="217"/>
      <c r="I15" s="103"/>
      <c r="J15" s="103"/>
      <c r="K15" s="59"/>
      <c r="L15" s="59"/>
      <c r="M15" s="59"/>
      <c r="N15" s="59"/>
      <c r="O15" s="59"/>
      <c r="P15" s="5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1"/>
      <c r="B16" s="42" t="s">
        <v>94</v>
      </c>
      <c r="C16" s="41">
        <v>71546</v>
      </c>
      <c r="D16" s="41">
        <v>16063</v>
      </c>
      <c r="E16" s="520">
        <f t="shared" si="0"/>
        <v>22.451290079109942</v>
      </c>
      <c r="F16" s="41">
        <v>16929</v>
      </c>
      <c r="G16" s="227">
        <f t="shared" si="1"/>
        <v>23.661700164928856</v>
      </c>
      <c r="H16" s="217"/>
      <c r="I16" s="103"/>
      <c r="J16" s="103"/>
      <c r="K16" s="59"/>
      <c r="L16" s="59"/>
      <c r="M16" s="59"/>
      <c r="N16" s="59"/>
      <c r="O16" s="59"/>
      <c r="P16" s="59"/>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1"/>
      <c r="B17" s="42" t="s">
        <v>95</v>
      </c>
      <c r="C17" s="41">
        <v>76679</v>
      </c>
      <c r="D17" s="41">
        <v>18115</v>
      </c>
      <c r="E17" s="520">
        <f t="shared" si="0"/>
        <v>23.624460412890098</v>
      </c>
      <c r="F17" s="41">
        <v>16989</v>
      </c>
      <c r="G17" s="227">
        <f t="shared" si="1"/>
        <v>22.156000991144904</v>
      </c>
      <c r="H17" s="217"/>
      <c r="I17" s="103"/>
      <c r="J17" s="103"/>
      <c r="K17" s="59"/>
      <c r="L17" s="59"/>
      <c r="M17" s="59"/>
      <c r="N17" s="59"/>
      <c r="O17" s="59"/>
      <c r="P17" s="59"/>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1"/>
      <c r="B18" s="42" t="s">
        <v>96</v>
      </c>
      <c r="C18" s="41">
        <v>65863</v>
      </c>
      <c r="D18" s="41">
        <v>17896</v>
      </c>
      <c r="E18" s="520">
        <f t="shared" si="0"/>
        <v>27.171553072286414</v>
      </c>
      <c r="F18" s="41">
        <v>13994</v>
      </c>
      <c r="G18" s="227">
        <f t="shared" si="1"/>
        <v>21.247134202814934</v>
      </c>
      <c r="H18" s="217"/>
      <c r="I18" s="103"/>
      <c r="J18" s="103"/>
      <c r="K18" s="59"/>
      <c r="L18" s="59"/>
      <c r="M18" s="59"/>
      <c r="N18" s="59"/>
      <c r="O18" s="59"/>
      <c r="P18" s="5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1"/>
      <c r="B19" s="42" t="s">
        <v>97</v>
      </c>
      <c r="C19" s="41">
        <v>70772</v>
      </c>
      <c r="D19" s="41">
        <v>18599</v>
      </c>
      <c r="E19" s="520">
        <f t="shared" si="0"/>
        <v>26.280167297801388</v>
      </c>
      <c r="F19" s="41">
        <v>15451</v>
      </c>
      <c r="G19" s="227">
        <f t="shared" si="1"/>
        <v>21.832080483807157</v>
      </c>
      <c r="H19" s="217"/>
      <c r="I19" s="103"/>
      <c r="J19" s="103"/>
      <c r="K19" s="59"/>
      <c r="L19" s="59"/>
      <c r="M19" s="59"/>
      <c r="N19" s="59"/>
      <c r="O19" s="59"/>
      <c r="P19" s="59"/>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1"/>
      <c r="B20" s="42" t="s">
        <v>98</v>
      </c>
      <c r="C20" s="41">
        <v>78065</v>
      </c>
      <c r="D20" s="41">
        <v>19550</v>
      </c>
      <c r="E20" s="520">
        <f t="shared" si="0"/>
        <v>25.04323320309998</v>
      </c>
      <c r="F20" s="41">
        <v>14649</v>
      </c>
      <c r="G20" s="227">
        <f t="shared" si="1"/>
        <v>18.765131621084993</v>
      </c>
      <c r="H20" s="217"/>
      <c r="I20" s="103"/>
      <c r="J20" s="103"/>
      <c r="K20" s="59"/>
      <c r="L20" s="59"/>
      <c r="M20" s="59"/>
      <c r="N20" s="59"/>
      <c r="O20" s="59"/>
      <c r="P20" s="59"/>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1"/>
      <c r="B21" s="42" t="s">
        <v>99</v>
      </c>
      <c r="C21" s="41">
        <v>78065</v>
      </c>
      <c r="D21" s="41">
        <v>19550</v>
      </c>
      <c r="E21" s="520">
        <f t="shared" si="0"/>
        <v>25.04323320309998</v>
      </c>
      <c r="F21" s="41">
        <v>14649</v>
      </c>
      <c r="G21" s="227">
        <f t="shared" si="1"/>
        <v>18.765131621084993</v>
      </c>
      <c r="H21" s="217"/>
      <c r="I21" s="103"/>
      <c r="J21" s="103"/>
      <c r="K21" s="59"/>
      <c r="L21" s="59"/>
      <c r="M21" s="59"/>
      <c r="N21" s="59"/>
      <c r="O21" s="59"/>
      <c r="P21" s="59"/>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1"/>
      <c r="B22" s="42" t="s">
        <v>100</v>
      </c>
      <c r="C22" s="41">
        <v>73623</v>
      </c>
      <c r="D22" s="41">
        <v>15174</v>
      </c>
      <c r="E22" s="520">
        <f t="shared" si="0"/>
        <v>20.61040707387637</v>
      </c>
      <c r="F22" s="41">
        <v>13536</v>
      </c>
      <c r="G22" s="227">
        <f t="shared" si="1"/>
        <v>18.385558860682124</v>
      </c>
      <c r="H22" s="217"/>
      <c r="I22" s="103"/>
      <c r="J22" s="103"/>
      <c r="K22" s="59"/>
      <c r="L22" s="59"/>
      <c r="M22" s="59"/>
      <c r="N22" s="59"/>
      <c r="O22" s="59"/>
      <c r="P22" s="59"/>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1"/>
      <c r="B23" s="469" t="s">
        <v>101</v>
      </c>
      <c r="C23" s="41">
        <v>75393</v>
      </c>
      <c r="D23" s="41">
        <v>15653</v>
      </c>
      <c r="E23" s="520">
        <f t="shared" si="0"/>
        <v>20.761874444577082</v>
      </c>
      <c r="F23" s="41">
        <v>15321</v>
      </c>
      <c r="G23" s="227">
        <f t="shared" si="1"/>
        <v>20.321515260037405</v>
      </c>
      <c r="H23" s="103"/>
      <c r="I23" s="103"/>
      <c r="J23" s="103"/>
      <c r="K23" s="59"/>
      <c r="L23" s="59"/>
      <c r="M23" s="59"/>
      <c r="N23" s="59"/>
      <c r="O23" s="59"/>
      <c r="P23" s="59"/>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1"/>
      <c r="B24" s="469" t="s">
        <v>102</v>
      </c>
      <c r="C24" s="41">
        <v>68430</v>
      </c>
      <c r="D24" s="41">
        <v>17452</v>
      </c>
      <c r="E24" s="520">
        <f t="shared" si="0"/>
        <v>25.503434166301332</v>
      </c>
      <c r="F24" s="41">
        <v>14106</v>
      </c>
      <c r="G24" s="227">
        <f t="shared" si="1"/>
        <v>20.613765892152564</v>
      </c>
      <c r="H24" s="217"/>
      <c r="I24" s="103"/>
      <c r="J24" s="103"/>
      <c r="K24" s="59"/>
      <c r="L24" s="59"/>
      <c r="M24" s="59"/>
      <c r="N24" s="59"/>
      <c r="O24" s="59"/>
      <c r="P24" s="59"/>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1"/>
      <c r="B25" s="469" t="s">
        <v>103</v>
      </c>
      <c r="C25" s="41">
        <v>67557</v>
      </c>
      <c r="D25" s="41">
        <v>16882</v>
      </c>
      <c r="E25" s="520">
        <f t="shared" si="0"/>
        <v>24.98926832156549</v>
      </c>
      <c r="F25" s="41">
        <v>15496</v>
      </c>
      <c r="G25" s="227">
        <f t="shared" si="1"/>
        <v>22.937667451189366</v>
      </c>
      <c r="H25" s="217"/>
      <c r="I25" s="103"/>
      <c r="J25" s="103"/>
      <c r="K25" s="59"/>
      <c r="L25" s="59"/>
      <c r="M25" s="59"/>
      <c r="N25" s="59"/>
      <c r="O25" s="59"/>
      <c r="P25" s="5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1"/>
      <c r="B26" s="469" t="s">
        <v>104</v>
      </c>
      <c r="C26" s="41">
        <v>74451</v>
      </c>
      <c r="D26" s="41">
        <v>14781</v>
      </c>
      <c r="E26" s="520">
        <f t="shared" ref="E26" si="2">D26/C26*100</f>
        <v>19.853326348873757</v>
      </c>
      <c r="F26" s="41">
        <v>18277</v>
      </c>
      <c r="G26" s="227">
        <f t="shared" ref="G26" si="3">F26/C26*100</f>
        <v>24.549032249398934</v>
      </c>
      <c r="H26" s="217"/>
      <c r="I26" s="293"/>
      <c r="J26" s="103"/>
      <c r="K26" s="59"/>
      <c r="L26" s="59"/>
      <c r="M26" s="59"/>
      <c r="N26" s="59"/>
      <c r="O26" s="59"/>
      <c r="P26" s="59"/>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1"/>
      <c r="B27" s="469"/>
      <c r="C27" s="41"/>
      <c r="D27" s="41"/>
      <c r="E27" s="520"/>
      <c r="F27" s="41"/>
      <c r="G27" s="227"/>
      <c r="H27" s="217"/>
      <c r="I27" s="103"/>
      <c r="J27" s="103"/>
      <c r="K27" s="59"/>
      <c r="L27" s="59"/>
      <c r="M27" s="59"/>
      <c r="N27" s="59"/>
      <c r="O27" s="59"/>
      <c r="P27" s="59"/>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291">
        <v>2021</v>
      </c>
      <c r="B28" s="469" t="s">
        <v>93</v>
      </c>
      <c r="C28" s="41">
        <v>66593</v>
      </c>
      <c r="D28" s="41">
        <v>16093</v>
      </c>
      <c r="E28" s="520">
        <f>D28/C28*100</f>
        <v>24.166203655038817</v>
      </c>
      <c r="F28" s="41">
        <v>14183</v>
      </c>
      <c r="G28" s="227">
        <f>F28/C28*100</f>
        <v>21.298034327932367</v>
      </c>
      <c r="H28" s="217"/>
      <c r="I28" s="103"/>
      <c r="J28" s="103"/>
      <c r="K28" s="59"/>
      <c r="L28" s="59"/>
      <c r="M28" s="59"/>
      <c r="N28" s="59"/>
      <c r="O28" s="59"/>
      <c r="P28" s="5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291"/>
      <c r="B29" s="469" t="s">
        <v>94</v>
      </c>
      <c r="C29" s="41">
        <v>68309</v>
      </c>
      <c r="D29" s="41">
        <v>16417</v>
      </c>
      <c r="E29" s="520">
        <f t="shared" ref="E29:E56" si="4">D29/C29*100</f>
        <v>24.033436296827652</v>
      </c>
      <c r="F29" s="41">
        <v>14929</v>
      </c>
      <c r="G29" s="227">
        <f t="shared" ref="G29:G52" si="5">F29/C29*100</f>
        <v>21.855099620840594</v>
      </c>
      <c r="H29" s="217"/>
      <c r="I29" s="103"/>
      <c r="J29" s="103"/>
      <c r="K29" s="59"/>
      <c r="L29" s="59"/>
      <c r="M29" s="59"/>
      <c r="N29" s="59"/>
      <c r="O29" s="59"/>
      <c r="P29" s="59"/>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291"/>
      <c r="B30" s="469" t="s">
        <v>95</v>
      </c>
      <c r="C30" s="41">
        <v>77901</v>
      </c>
      <c r="D30" s="41">
        <v>19501</v>
      </c>
      <c r="E30" s="520">
        <f t="shared" si="4"/>
        <v>25.033054774649877</v>
      </c>
      <c r="F30" s="41">
        <v>16608</v>
      </c>
      <c r="G30" s="227">
        <f t="shared" si="5"/>
        <v>21.319366888743403</v>
      </c>
      <c r="H30" s="217"/>
      <c r="I30" s="103"/>
      <c r="J30" s="103"/>
      <c r="K30" s="59"/>
      <c r="L30" s="59"/>
      <c r="M30" s="59"/>
      <c r="N30" s="59"/>
      <c r="O30" s="59"/>
      <c r="P30" s="5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291"/>
      <c r="B31" s="469" t="s">
        <v>96</v>
      </c>
      <c r="C31" s="41">
        <v>68719</v>
      </c>
      <c r="D31" s="41">
        <v>14605</v>
      </c>
      <c r="E31" s="520">
        <f t="shared" si="4"/>
        <v>21.253219633580233</v>
      </c>
      <c r="F31" s="41">
        <v>17985</v>
      </c>
      <c r="G31" s="227">
        <f t="shared" si="5"/>
        <v>26.171801103042824</v>
      </c>
      <c r="H31" s="217"/>
      <c r="I31" s="103"/>
      <c r="J31" s="103"/>
      <c r="K31" s="59"/>
      <c r="L31" s="59"/>
      <c r="M31" s="59"/>
      <c r="N31" s="59"/>
      <c r="O31" s="59"/>
      <c r="P31" s="59"/>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291"/>
      <c r="B32" s="469" t="s">
        <v>97</v>
      </c>
      <c r="C32" s="41">
        <v>71803</v>
      </c>
      <c r="D32" s="41">
        <v>19919</v>
      </c>
      <c r="E32" s="520">
        <f t="shared" si="4"/>
        <v>27.741180730610143</v>
      </c>
      <c r="F32" s="41">
        <v>15129</v>
      </c>
      <c r="G32" s="227">
        <f t="shared" si="5"/>
        <v>21.070150272272748</v>
      </c>
      <c r="H32" s="217"/>
      <c r="I32" s="103"/>
      <c r="J32" s="103"/>
      <c r="K32" s="59"/>
      <c r="L32" s="59"/>
      <c r="M32" s="59"/>
      <c r="N32" s="59"/>
      <c r="O32" s="59"/>
      <c r="P32" s="59"/>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291"/>
      <c r="B33" s="469" t="s">
        <v>98</v>
      </c>
      <c r="C33" s="41">
        <v>76139</v>
      </c>
      <c r="D33" s="41">
        <v>22918</v>
      </c>
      <c r="E33" s="520">
        <f t="shared" si="4"/>
        <v>30.10021145536453</v>
      </c>
      <c r="F33" s="41">
        <v>15784</v>
      </c>
      <c r="G33" s="227">
        <f t="shared" si="5"/>
        <v>20.730506048148779</v>
      </c>
      <c r="H33" s="217"/>
      <c r="I33" s="103"/>
      <c r="J33" s="103"/>
      <c r="K33" s="59"/>
      <c r="L33" s="59"/>
      <c r="M33" s="59"/>
      <c r="N33" s="59"/>
      <c r="O33" s="59"/>
      <c r="P33" s="5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291"/>
      <c r="B34" s="469" t="s">
        <v>99</v>
      </c>
      <c r="C34" s="41">
        <v>70585</v>
      </c>
      <c r="D34" s="41">
        <v>19051</v>
      </c>
      <c r="E34" s="520">
        <f t="shared" si="4"/>
        <v>26.990153715378622</v>
      </c>
      <c r="F34" s="41">
        <v>14213</v>
      </c>
      <c r="G34" s="227">
        <f t="shared" si="5"/>
        <v>20.136006233619042</v>
      </c>
      <c r="H34" s="217"/>
      <c r="I34" s="103"/>
      <c r="J34" s="103"/>
      <c r="K34" s="59"/>
      <c r="L34" s="59"/>
      <c r="M34" s="59"/>
      <c r="N34" s="59"/>
      <c r="O34" s="59"/>
      <c r="P34" s="59"/>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291"/>
      <c r="B35" s="469" t="s">
        <v>100</v>
      </c>
      <c r="C35" s="41">
        <v>70871</v>
      </c>
      <c r="D35" s="41">
        <v>17685</v>
      </c>
      <c r="E35" s="520">
        <f t="shared" si="4"/>
        <v>24.953789279112755</v>
      </c>
      <c r="F35" s="41">
        <v>13477</v>
      </c>
      <c r="G35" s="227">
        <f t="shared" si="5"/>
        <v>19.0162407754935</v>
      </c>
      <c r="H35" s="217"/>
      <c r="I35" s="103"/>
      <c r="J35" s="103"/>
      <c r="K35" s="59"/>
      <c r="L35" s="59"/>
      <c r="M35" s="59"/>
      <c r="N35" s="59"/>
      <c r="O35" s="59"/>
      <c r="P35" s="59"/>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291"/>
      <c r="B36" s="469" t="s">
        <v>101</v>
      </c>
      <c r="C36" s="41">
        <v>61115</v>
      </c>
      <c r="D36" s="41">
        <v>13940</v>
      </c>
      <c r="E36" s="520">
        <f t="shared" si="4"/>
        <v>22.809457579972182</v>
      </c>
      <c r="F36" s="41">
        <v>11819</v>
      </c>
      <c r="G36" s="227">
        <f t="shared" si="5"/>
        <v>19.338951157653604</v>
      </c>
      <c r="H36" s="217"/>
      <c r="I36" s="103"/>
      <c r="J36" s="103"/>
      <c r="K36" s="59"/>
      <c r="L36" s="59"/>
      <c r="M36" s="59"/>
      <c r="N36" s="59"/>
      <c r="O36" s="59"/>
      <c r="P36" s="59"/>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291"/>
      <c r="B37" s="469" t="s">
        <v>102</v>
      </c>
      <c r="C37" s="41">
        <v>54268</v>
      </c>
      <c r="D37" s="41">
        <v>14308</v>
      </c>
      <c r="E37" s="520">
        <f t="shared" si="4"/>
        <v>26.365445566447999</v>
      </c>
      <c r="F37" s="41">
        <v>10627</v>
      </c>
      <c r="G37" s="227">
        <f t="shared" si="5"/>
        <v>19.582442691825754</v>
      </c>
      <c r="H37" s="217"/>
      <c r="I37" s="103"/>
      <c r="J37" s="103"/>
      <c r="K37" s="59"/>
      <c r="L37" s="59"/>
      <c r="M37" s="59"/>
      <c r="N37" s="59"/>
      <c r="O37" s="59"/>
      <c r="P37" s="5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291"/>
      <c r="B38" s="469" t="s">
        <v>103</v>
      </c>
      <c r="C38" s="41">
        <v>60901</v>
      </c>
      <c r="D38" s="41">
        <v>14435</v>
      </c>
      <c r="E38" s="520">
        <f t="shared" si="4"/>
        <v>23.702402259404607</v>
      </c>
      <c r="F38" s="41">
        <v>13166</v>
      </c>
      <c r="G38" s="227">
        <f t="shared" si="5"/>
        <v>21.618692632304889</v>
      </c>
      <c r="H38" s="217"/>
      <c r="I38" s="103"/>
      <c r="J38" s="103"/>
      <c r="K38" s="59"/>
      <c r="L38" s="59"/>
      <c r="M38" s="59"/>
      <c r="N38" s="59"/>
      <c r="O38" s="59"/>
      <c r="P38" s="59"/>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291"/>
      <c r="B39" s="469" t="s">
        <v>104</v>
      </c>
      <c r="C39" s="41">
        <v>67750</v>
      </c>
      <c r="D39" s="41">
        <v>15563</v>
      </c>
      <c r="E39" s="520">
        <f t="shared" si="4"/>
        <v>22.971217712177122</v>
      </c>
      <c r="F39" s="41">
        <v>14724</v>
      </c>
      <c r="G39" s="227">
        <f t="shared" si="5"/>
        <v>21.732841328413286</v>
      </c>
      <c r="H39" s="217"/>
      <c r="I39" s="103"/>
      <c r="J39" s="103"/>
      <c r="K39" s="59"/>
      <c r="L39" s="59"/>
      <c r="M39" s="59"/>
      <c r="N39" s="59"/>
      <c r="O39" s="59"/>
      <c r="P39" s="59"/>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291"/>
      <c r="B40" s="469"/>
      <c r="C40" s="41"/>
      <c r="D40" s="41"/>
      <c r="E40" s="520"/>
      <c r="F40" s="41"/>
      <c r="G40" s="227"/>
      <c r="H40" s="217"/>
      <c r="I40" s="103"/>
      <c r="J40" s="103"/>
      <c r="K40" s="59"/>
      <c r="L40" s="59"/>
      <c r="M40" s="59"/>
      <c r="N40" s="59"/>
      <c r="O40" s="59"/>
      <c r="P40" s="59"/>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291" t="s">
        <v>91</v>
      </c>
      <c r="B41" s="469" t="s">
        <v>93</v>
      </c>
      <c r="C41" s="41">
        <v>55675</v>
      </c>
      <c r="D41" s="41">
        <v>13308</v>
      </c>
      <c r="E41" s="520">
        <f t="shared" si="4"/>
        <v>23.903008531656937</v>
      </c>
      <c r="F41" s="41">
        <v>11779</v>
      </c>
      <c r="G41" s="227">
        <f t="shared" si="5"/>
        <v>21.156713066906153</v>
      </c>
      <c r="H41" s="217"/>
      <c r="I41" s="103"/>
      <c r="J41" s="103"/>
      <c r="K41" s="59"/>
      <c r="L41" s="59"/>
      <c r="M41" s="59"/>
      <c r="N41" s="59"/>
      <c r="O41" s="59"/>
      <c r="P41" s="59"/>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291"/>
      <c r="B42" s="469" t="s">
        <v>94</v>
      </c>
      <c r="C42" s="41">
        <v>58016</v>
      </c>
      <c r="D42" s="41">
        <v>14360</v>
      </c>
      <c r="E42" s="520">
        <f t="shared" si="4"/>
        <v>24.751792608935467</v>
      </c>
      <c r="F42" s="41">
        <v>11892</v>
      </c>
      <c r="G42" s="227">
        <f t="shared" si="5"/>
        <v>20.497793712079428</v>
      </c>
      <c r="H42" s="217"/>
      <c r="I42" s="103"/>
      <c r="J42" s="103"/>
      <c r="K42" s="59"/>
      <c r="L42" s="59"/>
      <c r="M42" s="59"/>
      <c r="N42" s="59"/>
      <c r="O42" s="59"/>
      <c r="P42" s="59"/>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291"/>
      <c r="B43" s="469" t="s">
        <v>95</v>
      </c>
      <c r="C43" s="41">
        <v>72197</v>
      </c>
      <c r="D43" s="41">
        <v>20163</v>
      </c>
      <c r="E43" s="520">
        <f t="shared" si="4"/>
        <v>27.927753230743658</v>
      </c>
      <c r="F43" s="41">
        <v>15374</v>
      </c>
      <c r="G43" s="227">
        <f t="shared" si="5"/>
        <v>21.294513622449688</v>
      </c>
      <c r="H43" s="217"/>
      <c r="I43" s="103"/>
      <c r="J43" s="103"/>
      <c r="K43" s="59"/>
      <c r="L43" s="59"/>
      <c r="M43" s="59"/>
      <c r="N43" s="59"/>
      <c r="O43" s="59"/>
      <c r="P43" s="59"/>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291"/>
      <c r="B44" s="469" t="s">
        <v>96</v>
      </c>
      <c r="C44" s="41">
        <v>55576</v>
      </c>
      <c r="D44" s="41">
        <v>15664</v>
      </c>
      <c r="E44" s="520">
        <f t="shared" si="4"/>
        <v>28.184827983302146</v>
      </c>
      <c r="F44" s="41">
        <v>11775</v>
      </c>
      <c r="G44" s="227">
        <f t="shared" si="5"/>
        <v>21.187203109255794</v>
      </c>
      <c r="H44" s="217"/>
      <c r="I44" s="103"/>
      <c r="J44" s="103"/>
      <c r="K44" s="59"/>
      <c r="L44" s="59"/>
      <c r="M44" s="59"/>
      <c r="N44" s="59"/>
      <c r="O44" s="59"/>
      <c r="P44" s="59"/>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291"/>
      <c r="B45" s="469" t="s">
        <v>97</v>
      </c>
      <c r="C45" s="41">
        <v>66583</v>
      </c>
      <c r="D45" s="41">
        <v>20423</v>
      </c>
      <c r="E45" s="520">
        <f t="shared" ref="E45" si="6">D45/C45*100</f>
        <v>30.672994608233335</v>
      </c>
      <c r="F45" s="41">
        <v>14254</v>
      </c>
      <c r="G45" s="227">
        <f t="shared" ref="G45" si="7">F45/C45*100</f>
        <v>21.407866872925521</v>
      </c>
      <c r="H45" s="217"/>
      <c r="I45" s="103"/>
      <c r="J45" s="103"/>
      <c r="K45" s="59"/>
      <c r="L45" s="59"/>
      <c r="M45" s="59"/>
      <c r="N45" s="59"/>
      <c r="O45" s="59"/>
      <c r="P45" s="59"/>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291"/>
      <c r="B46" s="469" t="s">
        <v>98</v>
      </c>
      <c r="C46" s="41">
        <v>64141</v>
      </c>
      <c r="D46" s="41">
        <v>18987</v>
      </c>
      <c r="E46" s="520">
        <v>25.008964624810964</v>
      </c>
      <c r="F46" s="41">
        <v>13275</v>
      </c>
      <c r="G46" s="227">
        <v>19.22171465988993</v>
      </c>
      <c r="H46" s="217"/>
      <c r="I46" s="103"/>
      <c r="J46" s="103"/>
      <c r="K46" s="59"/>
      <c r="L46" s="59"/>
      <c r="M46" s="59"/>
      <c r="N46" s="59"/>
      <c r="O46" s="59"/>
      <c r="P46" s="59"/>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291"/>
      <c r="B47" s="469" t="s">
        <v>99</v>
      </c>
      <c r="C47" s="41">
        <v>61791</v>
      </c>
      <c r="D47" s="41">
        <v>16041</v>
      </c>
      <c r="E47" s="520">
        <v>27.075140392613811</v>
      </c>
      <c r="F47" s="41">
        <v>12329</v>
      </c>
      <c r="G47" s="227">
        <v>25.531226230357174</v>
      </c>
      <c r="H47" s="217"/>
      <c r="I47" s="103"/>
      <c r="J47" s="103"/>
      <c r="K47" s="59"/>
      <c r="L47" s="59"/>
      <c r="M47" s="59"/>
      <c r="N47" s="59"/>
      <c r="O47" s="59"/>
      <c r="P47" s="59"/>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291"/>
      <c r="B48" s="469" t="s">
        <v>100</v>
      </c>
      <c r="C48" s="41">
        <v>71619</v>
      </c>
      <c r="D48" s="41">
        <v>16730</v>
      </c>
      <c r="E48" s="520">
        <v>18.742233206272079</v>
      </c>
      <c r="F48" s="41">
        <v>15776</v>
      </c>
      <c r="G48" s="227">
        <v>16.302936371633226</v>
      </c>
      <c r="H48" s="217"/>
      <c r="I48" s="103"/>
      <c r="J48" s="103"/>
      <c r="K48" s="59"/>
      <c r="L48" s="59"/>
      <c r="M48" s="59"/>
      <c r="N48" s="59"/>
      <c r="O48" s="59"/>
      <c r="P48" s="59"/>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291"/>
      <c r="B49" s="469" t="s">
        <v>101</v>
      </c>
      <c r="C49" s="41">
        <v>58232</v>
      </c>
      <c r="D49" s="41">
        <v>13423</v>
      </c>
      <c r="E49" s="520">
        <v>24.570682786096992</v>
      </c>
      <c r="F49" s="41">
        <v>11676</v>
      </c>
      <c r="G49" s="227">
        <v>18.24941612858909</v>
      </c>
      <c r="H49" s="217"/>
      <c r="I49" s="103"/>
      <c r="J49" s="103"/>
      <c r="K49" s="59"/>
      <c r="L49" s="59"/>
      <c r="M49" s="59"/>
      <c r="N49" s="59"/>
      <c r="O49" s="59"/>
      <c r="P49" s="59"/>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291"/>
      <c r="B50" s="469" t="s">
        <v>102</v>
      </c>
      <c r="C50" s="41">
        <v>50537</v>
      </c>
      <c r="D50" s="41">
        <v>11316</v>
      </c>
      <c r="E50" s="520">
        <v>22.391515127530322</v>
      </c>
      <c r="F50" s="41">
        <v>10289</v>
      </c>
      <c r="G50" s="227">
        <v>20.359340681085143</v>
      </c>
      <c r="H50" s="217"/>
      <c r="I50" s="103"/>
      <c r="J50" s="103"/>
      <c r="K50" s="59"/>
      <c r="L50" s="59"/>
      <c r="M50" s="59"/>
      <c r="N50" s="59"/>
      <c r="O50" s="59"/>
      <c r="P50" s="59"/>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291"/>
      <c r="B51" s="469" t="s">
        <v>103</v>
      </c>
      <c r="C51" s="41">
        <v>57338</v>
      </c>
      <c r="D51" s="41">
        <v>12834</v>
      </c>
      <c r="E51" s="520">
        <v>22.383061843803411</v>
      </c>
      <c r="F51" s="41">
        <v>12583</v>
      </c>
      <c r="G51" s="227">
        <v>21.945306777355331</v>
      </c>
      <c r="H51" s="217"/>
      <c r="I51" s="103"/>
      <c r="J51" s="103"/>
      <c r="K51" s="59"/>
      <c r="L51" s="59"/>
      <c r="M51" s="59"/>
      <c r="N51" s="59"/>
      <c r="O51" s="59"/>
      <c r="P51" s="59"/>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291"/>
      <c r="B52" s="469" t="s">
        <v>104</v>
      </c>
      <c r="C52" s="41">
        <v>61286</v>
      </c>
      <c r="D52" s="41">
        <v>12796</v>
      </c>
      <c r="E52" s="520">
        <f t="shared" si="4"/>
        <v>20.879156740528014</v>
      </c>
      <c r="F52" s="41">
        <v>14071</v>
      </c>
      <c r="G52" s="227">
        <f t="shared" si="5"/>
        <v>22.95956662206703</v>
      </c>
      <c r="H52" s="217"/>
      <c r="I52" s="103"/>
      <c r="J52" s="103"/>
      <c r="K52" s="59"/>
      <c r="L52" s="59"/>
      <c r="M52" s="59"/>
      <c r="N52" s="59"/>
      <c r="O52" s="59"/>
      <c r="P52" s="59"/>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291"/>
      <c r="B53" s="469"/>
      <c r="C53" s="41"/>
      <c r="D53" s="41"/>
      <c r="E53" s="520"/>
      <c r="F53" s="41"/>
      <c r="G53" s="227"/>
      <c r="H53" s="217"/>
      <c r="I53" s="103"/>
      <c r="J53" s="103"/>
      <c r="K53" s="59"/>
      <c r="L53" s="59"/>
      <c r="M53" s="59"/>
      <c r="N53" s="59"/>
      <c r="O53" s="59"/>
      <c r="P53" s="59"/>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690" t="s">
        <v>92</v>
      </c>
      <c r="B54" s="469" t="s">
        <v>93</v>
      </c>
      <c r="C54" s="686">
        <v>58134</v>
      </c>
      <c r="D54" s="686">
        <v>12556</v>
      </c>
      <c r="E54" s="691">
        <f>D54/C54*100</f>
        <v>21.598376165410947</v>
      </c>
      <c r="F54" s="686">
        <v>12296</v>
      </c>
      <c r="G54" s="692">
        <f>F54/C54*100</f>
        <v>21.15113358791757</v>
      </c>
      <c r="H54" s="693"/>
      <c r="I54" s="694"/>
      <c r="J54" s="694"/>
      <c r="K54" s="681"/>
      <c r="L54" s="681"/>
      <c r="M54" s="681"/>
      <c r="N54" s="681"/>
      <c r="O54" s="681"/>
      <c r="P54" s="681"/>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82"/>
      <c r="BB54" s="682"/>
      <c r="BC54" s="682"/>
      <c r="BD54" s="682"/>
      <c r="BE54" s="682"/>
      <c r="BF54" s="682"/>
      <c r="BG54" s="682"/>
      <c r="BH54" s="682"/>
      <c r="BI54" s="682"/>
      <c r="BJ54" s="682"/>
      <c r="BK54" s="682"/>
      <c r="BL54" s="682"/>
      <c r="BM54" s="682"/>
      <c r="BN54" s="682"/>
      <c r="BO54" s="682"/>
      <c r="BP54" s="682"/>
      <c r="BQ54" s="682"/>
      <c r="BR54" s="682"/>
      <c r="BS54" s="682"/>
      <c r="BT54" s="682"/>
      <c r="BU54" s="682"/>
      <c r="BV54" s="682"/>
      <c r="BW54" s="682"/>
      <c r="BX54" s="682"/>
      <c r="BY54" s="682"/>
      <c r="BZ54" s="682"/>
      <c r="CA54" s="682"/>
      <c r="CB54" s="682"/>
      <c r="CC54" s="682"/>
      <c r="CD54" s="682"/>
      <c r="CE54" s="682"/>
      <c r="CF54" s="682"/>
      <c r="CG54" s="682"/>
      <c r="CH54" s="682"/>
      <c r="CI54" s="682"/>
      <c r="CJ54" s="682"/>
      <c r="CK54" s="682"/>
      <c r="CL54" s="682"/>
      <c r="CM54" s="682"/>
      <c r="CN54" s="682"/>
      <c r="CO54" s="682"/>
      <c r="CP54" s="682"/>
      <c r="CQ54" s="682"/>
      <c r="CR54" s="682"/>
      <c r="CS54" s="682"/>
      <c r="CT54" s="682"/>
      <c r="CU54" s="682"/>
      <c r="CV54" s="682"/>
      <c r="CW54" s="682"/>
      <c r="CX54" s="682"/>
      <c r="CY54" s="682"/>
      <c r="CZ54" s="682"/>
      <c r="DA54" s="682"/>
      <c r="DB54" s="682"/>
      <c r="DC54" s="682"/>
      <c r="DD54" s="682"/>
      <c r="DE54" s="682"/>
      <c r="DF54" s="682"/>
      <c r="DG54" s="682"/>
      <c r="DH54" s="682"/>
      <c r="DI54" s="682"/>
      <c r="DJ54" s="682"/>
      <c r="DK54" s="682"/>
      <c r="DL54" s="682"/>
      <c r="DM54" s="682"/>
      <c r="DN54" s="682"/>
      <c r="DO54" s="682"/>
      <c r="DP54" s="682"/>
      <c r="DQ54" s="682"/>
      <c r="DR54" s="682"/>
      <c r="DS54" s="682"/>
      <c r="DT54" s="682"/>
      <c r="DU54" s="682"/>
      <c r="DV54" s="682"/>
      <c r="DW54" s="682"/>
      <c r="DX54" s="682"/>
      <c r="DY54" s="682"/>
      <c r="DZ54" s="682"/>
      <c r="EA54" s="682"/>
      <c r="EB54" s="682"/>
      <c r="EC54" s="682"/>
      <c r="ED54" s="682"/>
      <c r="EE54" s="682"/>
      <c r="EF54" s="682"/>
      <c r="EG54" s="682"/>
      <c r="EH54" s="682"/>
      <c r="EI54" s="682"/>
      <c r="EJ54" s="682"/>
      <c r="EK54" s="682"/>
      <c r="EL54" s="682"/>
      <c r="EM54" s="682"/>
      <c r="EN54" s="682"/>
      <c r="EO54" s="682"/>
      <c r="EP54" s="682"/>
      <c r="EQ54" s="682"/>
      <c r="ER54" s="682"/>
      <c r="ES54" s="682"/>
      <c r="ET54" s="682"/>
      <c r="EU54" s="682"/>
      <c r="EV54" s="682"/>
      <c r="EW54" s="682"/>
      <c r="EX54" s="682"/>
      <c r="EY54" s="682"/>
      <c r="EZ54" s="682"/>
      <c r="FA54" s="682"/>
      <c r="FB54" s="682"/>
      <c r="FC54" s="682"/>
      <c r="FD54" s="682"/>
      <c r="FE54" s="682"/>
      <c r="FF54" s="682"/>
      <c r="FG54" s="682"/>
      <c r="FH54" s="682"/>
      <c r="FI54" s="682"/>
      <c r="FJ54" s="682"/>
      <c r="FK54" s="682"/>
      <c r="FL54" s="682"/>
      <c r="FM54" s="682"/>
      <c r="FN54" s="682"/>
      <c r="FO54" s="682"/>
      <c r="FP54" s="682"/>
      <c r="FQ54" s="682"/>
      <c r="FR54" s="682"/>
      <c r="FS54" s="682"/>
      <c r="FT54" s="682"/>
      <c r="FU54" s="682"/>
      <c r="FV54" s="682"/>
      <c r="FW54" s="682"/>
      <c r="FX54" s="682"/>
      <c r="FY54" s="682"/>
      <c r="FZ54" s="682"/>
      <c r="GA54" s="682"/>
    </row>
    <row r="55" spans="1:183" ht="12.75" customHeight="1">
      <c r="A55" s="291"/>
      <c r="B55" s="469" t="s">
        <v>94</v>
      </c>
      <c r="C55" s="686">
        <v>55962</v>
      </c>
      <c r="D55" s="686">
        <v>12134</v>
      </c>
      <c r="E55" s="520">
        <f t="shared" ref="E55" si="8">D55/C55*100</f>
        <v>21.682570315571283</v>
      </c>
      <c r="F55" s="686">
        <v>12392</v>
      </c>
      <c r="G55" s="227">
        <f>F55/C55*100</f>
        <v>22.143597441120761</v>
      </c>
      <c r="H55" s="217"/>
      <c r="I55" s="103"/>
      <c r="J55" s="103"/>
      <c r="K55" s="59"/>
      <c r="L55" s="59"/>
      <c r="M55" s="59"/>
      <c r="N55" s="59"/>
      <c r="O55" s="59"/>
      <c r="P55" s="59"/>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2.75" customHeight="1" thickBot="1">
      <c r="A56" s="291"/>
      <c r="B56" s="469" t="s">
        <v>95</v>
      </c>
      <c r="C56" s="686">
        <v>66606</v>
      </c>
      <c r="D56" s="686">
        <v>17486</v>
      </c>
      <c r="E56" s="520">
        <f t="shared" si="4"/>
        <v>26.252890130018319</v>
      </c>
      <c r="F56" s="686">
        <v>13784</v>
      </c>
      <c r="G56" s="227">
        <f>F56/C56*100</f>
        <v>20.694832297390626</v>
      </c>
      <c r="H56" s="217"/>
      <c r="I56" s="103"/>
      <c r="J56" s="103"/>
      <c r="K56" s="59"/>
      <c r="L56" s="59"/>
      <c r="M56" s="59"/>
      <c r="N56" s="59"/>
      <c r="O56" s="59"/>
      <c r="P56" s="59"/>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2.75" customHeight="1">
      <c r="A57" s="880" t="s">
        <v>469</v>
      </c>
      <c r="B57" s="881"/>
      <c r="C57" s="98">
        <f>(C56/C42-1)*100</f>
        <v>14.806260341974632</v>
      </c>
      <c r="D57" s="98">
        <f>(D56/D42-1)*100</f>
        <v>21.768802228412266</v>
      </c>
      <c r="E57" s="98"/>
      <c r="F57" s="98">
        <f>(F56/F42-1)*100</f>
        <v>15.90985536495122</v>
      </c>
      <c r="G57" s="224"/>
      <c r="H57" s="436"/>
      <c r="I57" s="436"/>
      <c r="J57" s="414"/>
      <c r="K57" s="436"/>
      <c r="L57" s="414"/>
      <c r="M57" s="59"/>
      <c r="N57" s="59"/>
      <c r="O57" s="59"/>
      <c r="P57" s="59"/>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2.75" customHeight="1">
      <c r="A58" s="373" t="s">
        <v>105</v>
      </c>
      <c r="B58" s="53"/>
      <c r="C58" s="473">
        <f>(C56-C54)/C54*100</f>
        <v>14.573227371245743</v>
      </c>
      <c r="D58" s="473">
        <f>(D56-D54)/D54*100</f>
        <v>39.264096846129341</v>
      </c>
      <c r="E58" s="473"/>
      <c r="F58" s="473">
        <f>(F56-F54)/F54*100</f>
        <v>12.101496421600521</v>
      </c>
      <c r="G58" s="378"/>
      <c r="H58" s="217"/>
      <c r="I58" s="103"/>
      <c r="J58" s="103"/>
      <c r="K58" s="59"/>
      <c r="L58" s="59"/>
      <c r="M58" s="59"/>
      <c r="N58" s="59"/>
      <c r="O58" s="59"/>
      <c r="P58" s="59"/>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2.75" customHeight="1" thickBot="1">
      <c r="A59" s="851" t="s">
        <v>470</v>
      </c>
      <c r="B59" s="852"/>
      <c r="C59" s="342">
        <f>(C12/C11-1)*100</f>
        <v>-2.7898519538646971</v>
      </c>
      <c r="D59" s="342">
        <f>(D12/D11-1)*100</f>
        <v>-11.822876377244885</v>
      </c>
      <c r="E59" s="342"/>
      <c r="F59" s="342">
        <f>(F12/F11-1)*100</f>
        <v>-1.4675374567806432</v>
      </c>
      <c r="G59" s="379"/>
      <c r="H59" s="217"/>
      <c r="I59" s="103"/>
      <c r="J59" s="103"/>
      <c r="K59" s="59"/>
      <c r="L59" s="59"/>
      <c r="M59" s="59"/>
      <c r="N59" s="59"/>
      <c r="O59" s="59"/>
      <c r="P59" s="59"/>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2.75" customHeight="1">
      <c r="A60" s="228" t="s">
        <v>106</v>
      </c>
      <c r="B60" s="20"/>
      <c r="C60" s="45"/>
      <c r="D60" s="45"/>
      <c r="E60" s="45"/>
      <c r="F60" s="45"/>
      <c r="G60" s="229"/>
      <c r="H60" s="217"/>
      <c r="I60" s="103"/>
      <c r="J60" s="103"/>
      <c r="K60" s="59"/>
      <c r="L60" s="59"/>
      <c r="M60" s="59"/>
      <c r="N60" s="59"/>
      <c r="O60" s="59"/>
      <c r="P60" s="59"/>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2.75" customHeight="1">
      <c r="A61" s="228" t="s">
        <v>431</v>
      </c>
      <c r="B61" s="20"/>
      <c r="C61" s="20"/>
      <c r="D61" s="20"/>
      <c r="E61" s="20"/>
      <c r="F61" s="20"/>
      <c r="G61" s="121"/>
      <c r="H61" s="217"/>
      <c r="I61" s="103"/>
      <c r="J61" s="103"/>
      <c r="K61" s="59"/>
      <c r="L61" s="59"/>
      <c r="M61" s="59"/>
      <c r="N61" s="59"/>
      <c r="O61" s="59"/>
      <c r="P61" s="59"/>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row>
    <row r="62" spans="1:183" ht="12.75" customHeight="1" thickBot="1">
      <c r="A62" s="695" t="s">
        <v>432</v>
      </c>
      <c r="B62" s="231"/>
      <c r="C62" s="231"/>
      <c r="D62" s="231"/>
      <c r="E62" s="231"/>
      <c r="F62" s="231"/>
      <c r="G62" s="232"/>
      <c r="H62" s="217"/>
      <c r="I62" s="103"/>
      <c r="J62" s="103"/>
      <c r="K62" s="59"/>
      <c r="L62" s="59"/>
      <c r="M62" s="59"/>
      <c r="N62" s="59"/>
      <c r="O62" s="59"/>
      <c r="P62" s="59"/>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row>
    <row r="63" spans="1:183" ht="12.75" customHeight="1">
      <c r="A63" s="57"/>
      <c r="B63" s="56"/>
      <c r="C63" s="126"/>
      <c r="D63" s="126"/>
      <c r="E63" s="126"/>
      <c r="F63" s="126"/>
      <c r="G63" s="126"/>
      <c r="H63" s="217"/>
      <c r="I63" s="103"/>
      <c r="J63" s="103"/>
      <c r="K63" s="59"/>
      <c r="L63" s="59"/>
      <c r="M63" s="59"/>
      <c r="N63" s="59"/>
      <c r="O63" s="59"/>
      <c r="P63" s="59"/>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row>
    <row r="64" spans="1:183" ht="12.75" customHeight="1">
      <c r="A64" s="57"/>
      <c r="B64" s="56"/>
      <c r="C64" s="127"/>
      <c r="D64" s="127"/>
      <c r="E64" s="127"/>
      <c r="F64" s="127"/>
      <c r="G64" s="127"/>
      <c r="H64" s="217"/>
      <c r="I64" s="103"/>
      <c r="J64" s="103"/>
      <c r="K64" s="59"/>
      <c r="L64" s="59"/>
      <c r="M64" s="59"/>
      <c r="N64" s="59"/>
      <c r="O64" s="59"/>
      <c r="P64" s="59"/>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row>
    <row r="65" spans="1:183" ht="12.75" customHeight="1">
      <c r="A65" s="57"/>
      <c r="B65" s="56"/>
      <c r="C65" s="55"/>
      <c r="D65" s="55"/>
      <c r="E65" s="55"/>
      <c r="F65" s="55"/>
      <c r="G65" s="55"/>
      <c r="H65" s="217"/>
      <c r="I65" s="103"/>
      <c r="J65" s="103"/>
      <c r="K65" s="59"/>
      <c r="L65" s="59"/>
      <c r="M65" s="59"/>
      <c r="N65" s="59"/>
      <c r="O65" s="59"/>
      <c r="P65" s="59"/>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row>
    <row r="66" spans="1:183" ht="12.75" customHeight="1">
      <c r="C66" s="94"/>
      <c r="E66" s="41"/>
      <c r="H66" s="217"/>
      <c r="I66" s="103"/>
      <c r="J66" s="103"/>
      <c r="K66" s="59"/>
      <c r="L66" s="59"/>
      <c r="M66" s="59"/>
      <c r="N66" s="59"/>
      <c r="O66" s="59"/>
      <c r="P66" s="59"/>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row>
    <row r="67" spans="1:183" ht="12.75" customHeight="1">
      <c r="H67" s="217"/>
      <c r="I67" s="103"/>
      <c r="J67" s="103"/>
      <c r="K67" s="59"/>
      <c r="L67" s="59"/>
      <c r="M67" s="59"/>
      <c r="N67" s="59"/>
      <c r="O67" s="59"/>
      <c r="P67" s="59"/>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row>
    <row r="68" spans="1:183" ht="12.75" customHeight="1">
      <c r="H68" s="217"/>
      <c r="I68" s="103"/>
      <c r="J68" s="103"/>
      <c r="K68" s="59"/>
      <c r="L68" s="59"/>
      <c r="M68" s="59"/>
      <c r="N68" s="59"/>
      <c r="O68" s="59"/>
      <c r="P68" s="59"/>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row>
    <row r="69" spans="1:183" ht="14.25" customHeight="1" thickBot="1">
      <c r="H69" s="128"/>
      <c r="I69" s="103"/>
      <c r="J69" s="103"/>
      <c r="L69" s="103"/>
      <c r="M69" s="103"/>
      <c r="N69" s="103"/>
      <c r="O69" s="103"/>
      <c r="P69" s="103"/>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row>
    <row r="70" spans="1:183" ht="14.25" customHeight="1">
      <c r="H70" s="103"/>
      <c r="I70" s="103"/>
      <c r="J70" s="103"/>
      <c r="L70" s="103"/>
      <c r="M70" s="103"/>
      <c r="N70" s="103"/>
      <c r="O70" s="103"/>
      <c r="P70" s="103"/>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row>
    <row r="71" spans="1:183" ht="14.25" customHeight="1">
      <c r="A71" s="16"/>
      <c r="B71" s="16"/>
      <c r="C71" s="44"/>
      <c r="D71" s="44"/>
      <c r="E71" s="44"/>
      <c r="F71" s="44"/>
      <c r="G71" s="44"/>
      <c r="H71" s="58"/>
      <c r="I71" s="58"/>
      <c r="J71" s="58"/>
      <c r="K71" s="58"/>
      <c r="L71" s="58"/>
      <c r="M71" s="58"/>
      <c r="N71" s="58"/>
      <c r="O71" s="58"/>
      <c r="P71" s="58"/>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row>
    <row r="72" spans="1:183" ht="14.25" customHeight="1">
      <c r="A72" s="16"/>
      <c r="B72" s="16"/>
      <c r="C72" s="44"/>
      <c r="D72" s="44"/>
      <c r="E72" s="44"/>
      <c r="F72" s="44"/>
      <c r="G72" s="44"/>
      <c r="M72" s="89"/>
      <c r="N72" s="89"/>
      <c r="O72" s="89"/>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row>
    <row r="73" spans="1:183" ht="14.25" customHeight="1">
      <c r="M73" s="89"/>
      <c r="N73" s="89"/>
      <c r="O73" s="89"/>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row>
    <row r="74" spans="1:183" ht="14.25" customHeight="1">
      <c r="M74" s="20"/>
      <c r="N74" s="20"/>
      <c r="O74" s="20"/>
      <c r="FY74" s="16"/>
      <c r="FZ74" s="16"/>
      <c r="GA74" s="16"/>
    </row>
    <row r="75" spans="1:183" ht="14.25" customHeight="1">
      <c r="M75" s="20"/>
      <c r="N75" s="20"/>
      <c r="O75" s="20"/>
      <c r="FY75" s="16"/>
      <c r="FZ75" s="16"/>
      <c r="GA75" s="16"/>
    </row>
    <row r="76" spans="1:183" ht="14.25" customHeight="1">
      <c r="M76" s="20"/>
      <c r="N76" s="20"/>
      <c r="O76" s="20"/>
      <c r="FY76" s="16"/>
      <c r="FZ76" s="16"/>
      <c r="GA76" s="16"/>
    </row>
    <row r="78" spans="1:183" ht="14.25" customHeight="1">
      <c r="H78" s="89"/>
      <c r="I78" s="89"/>
      <c r="J78" s="89"/>
      <c r="K78" s="89"/>
      <c r="L78" s="89"/>
      <c r="M78" s="89"/>
      <c r="N78" s="89"/>
      <c r="O78" s="89"/>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row>
    <row r="79" spans="1:183" ht="14.25" customHeight="1">
      <c r="H79" s="89"/>
      <c r="I79" s="89"/>
      <c r="J79" s="89"/>
      <c r="K79" s="89"/>
      <c r="L79" s="89"/>
      <c r="M79" s="89"/>
      <c r="N79" s="89"/>
      <c r="O79" s="89"/>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row>
    <row r="93" spans="1:7" ht="14.25" customHeight="1">
      <c r="A93" s="16"/>
      <c r="B93" s="16"/>
      <c r="C93" s="16"/>
      <c r="D93" s="16"/>
      <c r="E93" s="16"/>
      <c r="F93" s="16"/>
      <c r="G93" s="16"/>
    </row>
    <row r="98" spans="1:183" ht="14.25" customHeight="1">
      <c r="A98" s="16"/>
      <c r="B98" s="16"/>
      <c r="C98" s="16"/>
      <c r="D98" s="16"/>
      <c r="E98" s="16"/>
      <c r="F98" s="16"/>
      <c r="G98" s="16"/>
    </row>
    <row r="99" spans="1:183" ht="14.25" customHeight="1">
      <c r="A99" s="16"/>
      <c r="B99" s="16"/>
      <c r="C99" s="16"/>
      <c r="D99" s="16"/>
      <c r="E99" s="16"/>
      <c r="F99" s="16"/>
      <c r="G99" s="16"/>
    </row>
    <row r="105" spans="1:183" ht="14.25" customHeight="1">
      <c r="H105" s="90"/>
      <c r="I105" s="90"/>
      <c r="J105" s="90"/>
      <c r="K105" s="90"/>
      <c r="L105" s="90"/>
      <c r="M105" s="89"/>
      <c r="N105" s="89"/>
      <c r="O105" s="89"/>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row>
    <row r="106" spans="1:183" ht="14.25" customHeight="1">
      <c r="H106" s="90"/>
      <c r="I106" s="90"/>
      <c r="J106" s="90"/>
      <c r="K106" s="90"/>
      <c r="L106" s="90"/>
      <c r="M106" s="89"/>
      <c r="N106" s="89"/>
      <c r="O106" s="89"/>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row>
    <row r="136" spans="1:183" ht="14.25" customHeight="1">
      <c r="A136" s="54"/>
      <c r="B136" s="53"/>
      <c r="C136" s="52" t="e">
        <f>(#REF!/#REF!-1)*100</f>
        <v>#REF!</v>
      </c>
      <c r="D136" s="52"/>
      <c r="E136" s="52"/>
      <c r="F136" s="52"/>
      <c r="G136" s="52" t="e">
        <f>(#REF!/#REF!-1)*100</f>
        <v>#REF!</v>
      </c>
    </row>
    <row r="137" spans="1:183" ht="14.25" customHeight="1">
      <c r="A137" s="54"/>
      <c r="B137" s="53"/>
      <c r="C137" s="52" t="e">
        <f>(#REF!/#REF!-1)*100</f>
        <v>#REF!</v>
      </c>
      <c r="D137" s="52"/>
      <c r="E137" s="52"/>
      <c r="F137" s="52"/>
      <c r="G137" s="52" t="e">
        <f>(#REF!/#REF!-1)*100</f>
        <v>#REF!</v>
      </c>
    </row>
    <row r="140" spans="1:183" s="47" customFormat="1" ht="14.25" customHeight="1">
      <c r="A140" s="40"/>
      <c r="B140" s="39"/>
      <c r="C140" s="40"/>
      <c r="D140" s="40"/>
      <c r="E140" s="40"/>
      <c r="F140" s="40"/>
      <c r="G140" s="40"/>
      <c r="H140" s="79"/>
      <c r="I140" s="79"/>
      <c r="J140" s="79"/>
      <c r="K140" s="79"/>
      <c r="L140" s="79"/>
      <c r="M140" s="90"/>
      <c r="N140" s="90"/>
      <c r="O140" s="90"/>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row>
    <row r="141" spans="1:183" s="47" customFormat="1" ht="14.25" customHeight="1">
      <c r="A141" s="40"/>
      <c r="B141" s="39"/>
      <c r="C141" s="40"/>
      <c r="D141" s="40"/>
      <c r="E141" s="40"/>
      <c r="F141" s="40"/>
      <c r="G141" s="40"/>
      <c r="H141" s="79"/>
      <c r="I141" s="79"/>
      <c r="J141" s="79"/>
      <c r="K141" s="79"/>
      <c r="L141" s="79"/>
      <c r="M141" s="90"/>
      <c r="N141" s="90"/>
      <c r="O141" s="90"/>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row>
  </sheetData>
  <mergeCells count="6">
    <mergeCell ref="Q4:W4"/>
    <mergeCell ref="A57:B57"/>
    <mergeCell ref="A59:B59"/>
    <mergeCell ref="A1:G1"/>
    <mergeCell ref="A2:G2"/>
    <mergeCell ref="A3:G3"/>
  </mergeCells>
  <phoneticPr fontId="107" type="noConversion"/>
  <printOptions horizontalCentered="1" verticalCentered="1"/>
  <pageMargins left="0.6692913385826772" right="0.70866141732283472" top="0.74803149606299213" bottom="0.74803149606299213" header="0.39370078740157483" footer="0.31496062992125984"/>
  <pageSetup scale="61"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GD124"/>
  <sheetViews>
    <sheetView view="pageBreakPreview" zoomScale="80" zoomScaleNormal="75" zoomScaleSheetLayoutView="80" zoomScalePageLayoutView="75" workbookViewId="0">
      <pane ySplit="4" topLeftCell="A24" activePane="bottomLeft" state="frozen"/>
      <selection pane="bottomLeft" activeCell="M34" sqref="M34"/>
    </sheetView>
  </sheetViews>
  <sheetFormatPr baseColWidth="10" defaultColWidth="11.42578125" defaultRowHeight="14.25" customHeight="1"/>
  <cols>
    <col min="1" max="1" width="10.7109375" style="40" customWidth="1"/>
    <col min="2" max="2" width="32.140625" style="39" customWidth="1"/>
    <col min="3" max="3" width="12.5703125" style="40" customWidth="1"/>
    <col min="4" max="4" width="14.5703125" style="40" customWidth="1"/>
    <col min="5" max="6" width="10.140625" style="40" customWidth="1"/>
    <col min="7" max="7" width="10.85546875" style="40" customWidth="1"/>
    <col min="8"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862" t="s">
        <v>219</v>
      </c>
      <c r="B1" s="863"/>
      <c r="C1" s="863"/>
      <c r="D1" s="863"/>
      <c r="E1" s="863"/>
      <c r="F1" s="863"/>
      <c r="G1" s="863"/>
      <c r="H1" s="863"/>
      <c r="I1" s="863"/>
      <c r="J1" s="864"/>
      <c r="K1" s="88"/>
      <c r="L1" s="88"/>
      <c r="M1" s="88"/>
      <c r="N1" s="88"/>
      <c r="O1" s="88"/>
      <c r="P1" s="88"/>
      <c r="Q1" s="88"/>
      <c r="R1" s="88"/>
      <c r="S1" s="62"/>
      <c r="T1" s="40"/>
      <c r="U1" s="4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82" t="s">
        <v>220</v>
      </c>
      <c r="B2" s="883"/>
      <c r="C2" s="883"/>
      <c r="D2" s="883"/>
      <c r="E2" s="883"/>
      <c r="F2" s="883"/>
      <c r="G2" s="883"/>
      <c r="H2" s="883"/>
      <c r="I2" s="883"/>
      <c r="J2" s="884"/>
      <c r="K2" s="88"/>
      <c r="L2" s="88"/>
      <c r="M2" s="88"/>
      <c r="N2" s="88"/>
      <c r="O2" s="88"/>
      <c r="P2" s="88"/>
      <c r="Q2" s="88"/>
      <c r="R2" s="88"/>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88" t="s">
        <v>221</v>
      </c>
      <c r="B3" s="886"/>
      <c r="C3" s="886"/>
      <c r="D3" s="886"/>
      <c r="E3" s="886"/>
      <c r="F3" s="886"/>
      <c r="G3" s="886"/>
      <c r="H3" s="886"/>
      <c r="I3" s="886"/>
      <c r="J3" s="887"/>
    </row>
    <row r="4" spans="1:186" ht="29.25" customHeight="1" thickBot="1">
      <c r="A4" s="114" t="s">
        <v>80</v>
      </c>
      <c r="B4" s="60" t="s">
        <v>81</v>
      </c>
      <c r="C4" s="60" t="s">
        <v>222</v>
      </c>
      <c r="D4" s="60" t="s">
        <v>223</v>
      </c>
      <c r="E4" s="60" t="s">
        <v>224</v>
      </c>
      <c r="F4" s="60" t="s">
        <v>225</v>
      </c>
      <c r="G4" s="60" t="s">
        <v>226</v>
      </c>
      <c r="H4" s="60" t="s">
        <v>227</v>
      </c>
      <c r="I4" s="60" t="s">
        <v>228</v>
      </c>
      <c r="J4" s="115" t="s">
        <v>229</v>
      </c>
      <c r="K4" s="193"/>
      <c r="L4" s="100"/>
      <c r="M4" s="100"/>
      <c r="N4" s="100"/>
      <c r="O4" s="99"/>
      <c r="P4" s="100"/>
      <c r="Q4" s="99"/>
      <c r="R4" s="100"/>
      <c r="T4" s="861"/>
      <c r="U4" s="861"/>
      <c r="V4" s="861"/>
      <c r="W4" s="861"/>
      <c r="X4" s="861"/>
      <c r="Y4" s="861"/>
      <c r="Z4" s="861"/>
    </row>
    <row r="5" spans="1:186" ht="12.75" customHeight="1">
      <c r="A5" s="503">
        <v>2018</v>
      </c>
      <c r="B5" s="773"/>
      <c r="C5" s="774">
        <v>1227.08</v>
      </c>
      <c r="D5" s="774">
        <v>1259.23</v>
      </c>
      <c r="E5" s="774">
        <v>1254.8800000000001</v>
      </c>
      <c r="F5" s="775">
        <v>1253.56</v>
      </c>
      <c r="G5" s="775">
        <v>1258.78</v>
      </c>
      <c r="H5" s="775">
        <v>1017.73</v>
      </c>
      <c r="I5" s="775">
        <v>1135.81</v>
      </c>
      <c r="J5" s="223">
        <v>1120.26</v>
      </c>
      <c r="K5" s="59"/>
      <c r="L5" s="45"/>
      <c r="M5" s="102"/>
      <c r="T5" s="82"/>
      <c r="U5" s="82"/>
      <c r="V5" s="82"/>
      <c r="W5" s="82"/>
      <c r="X5" s="82"/>
      <c r="Y5" s="82"/>
      <c r="Z5" s="82"/>
    </row>
    <row r="6" spans="1:186" ht="12.75" customHeight="1">
      <c r="A6" s="503">
        <v>2019</v>
      </c>
      <c r="B6" s="776"/>
      <c r="C6" s="774">
        <v>1205.8499999999999</v>
      </c>
      <c r="D6" s="774">
        <v>1192.5981456879542</v>
      </c>
      <c r="E6" s="774">
        <v>1253.0538116435273</v>
      </c>
      <c r="F6" s="774">
        <v>1232.29</v>
      </c>
      <c r="G6" s="774">
        <v>1240.9000000000001</v>
      </c>
      <c r="H6" s="774">
        <v>989.01</v>
      </c>
      <c r="I6" s="774">
        <v>1113.26</v>
      </c>
      <c r="J6" s="220">
        <v>1077.54</v>
      </c>
      <c r="K6" s="59"/>
      <c r="L6" s="45"/>
      <c r="M6" s="102"/>
      <c r="N6" s="20"/>
      <c r="O6" s="20"/>
      <c r="P6" s="20"/>
      <c r="Q6" s="20"/>
      <c r="R6" s="20"/>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row>
    <row r="7" spans="1:186" ht="12.75" customHeight="1">
      <c r="A7" s="503">
        <v>2020</v>
      </c>
      <c r="B7" s="776"/>
      <c r="C7" s="774">
        <v>1424.2025000000001</v>
      </c>
      <c r="D7" s="774">
        <v>1407.3733333333332</v>
      </c>
      <c r="E7" s="774">
        <v>1514.3866666666665</v>
      </c>
      <c r="F7" s="774">
        <v>1426.6283333333331</v>
      </c>
      <c r="G7" s="774">
        <v>1498.1016666666665</v>
      </c>
      <c r="H7" s="774">
        <v>1181.7508333333333</v>
      </c>
      <c r="I7" s="774">
        <v>1311.2316666666663</v>
      </c>
      <c r="J7" s="220">
        <v>1240.0825</v>
      </c>
      <c r="K7" s="59"/>
      <c r="L7" s="45"/>
      <c r="M7" s="102"/>
      <c r="N7" s="20"/>
      <c r="O7" s="20"/>
      <c r="P7" s="20"/>
      <c r="Q7" s="20"/>
      <c r="R7" s="20"/>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row>
    <row r="8" spans="1:186" ht="12.75" customHeight="1">
      <c r="A8" s="503">
        <v>2021</v>
      </c>
      <c r="B8" s="776"/>
      <c r="C8" s="774">
        <v>1945</v>
      </c>
      <c r="D8" s="774">
        <v>1930</v>
      </c>
      <c r="E8" s="774">
        <v>2024</v>
      </c>
      <c r="F8" s="774">
        <v>1971</v>
      </c>
      <c r="G8" s="774">
        <v>2034</v>
      </c>
      <c r="H8" s="774">
        <v>1667</v>
      </c>
      <c r="I8" s="774">
        <v>1820</v>
      </c>
      <c r="J8" s="220">
        <v>1824</v>
      </c>
      <c r="K8" s="59"/>
      <c r="L8" s="45"/>
      <c r="M8" s="102"/>
      <c r="N8" s="20"/>
      <c r="O8" s="20"/>
      <c r="P8" s="20"/>
      <c r="Q8" s="20"/>
      <c r="R8" s="20"/>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503">
        <v>2022</v>
      </c>
      <c r="B9" s="776"/>
      <c r="C9" s="774">
        <v>1999</v>
      </c>
      <c r="D9" s="774">
        <v>1968</v>
      </c>
      <c r="E9" s="774">
        <v>2079</v>
      </c>
      <c r="F9" s="774">
        <v>2021</v>
      </c>
      <c r="G9" s="774">
        <v>2072</v>
      </c>
      <c r="H9" s="774">
        <v>1733</v>
      </c>
      <c r="I9" s="774">
        <v>1865</v>
      </c>
      <c r="J9" s="220">
        <v>1910</v>
      </c>
      <c r="K9" s="59"/>
      <c r="L9" s="45"/>
      <c r="M9" s="102"/>
      <c r="N9" s="20"/>
      <c r="O9" s="20"/>
      <c r="P9" s="20"/>
      <c r="Q9" s="20"/>
      <c r="R9" s="20"/>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221"/>
      <c r="B10" s="777"/>
      <c r="C10" s="137"/>
      <c r="D10" s="778"/>
      <c r="E10" s="137"/>
      <c r="F10" s="778"/>
      <c r="G10" s="778"/>
      <c r="H10" s="778"/>
      <c r="I10" s="778"/>
      <c r="J10" s="225"/>
      <c r="K10" s="59"/>
      <c r="L10" s="45"/>
      <c r="M10" s="102"/>
      <c r="N10" s="20"/>
      <c r="O10" s="20"/>
      <c r="P10" s="20"/>
      <c r="Q10" s="20"/>
      <c r="R10" s="20"/>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290">
        <v>2022</v>
      </c>
      <c r="B11" s="469" t="s">
        <v>474</v>
      </c>
      <c r="C11" s="779">
        <f>AVERAGE(C28:C31)</f>
        <v>1986.75</v>
      </c>
      <c r="D11" s="779">
        <f t="shared" ref="D11:J11" si="0">AVERAGE(D28:D31)</f>
        <v>1967.75</v>
      </c>
      <c r="E11" s="779">
        <f t="shared" si="0"/>
        <v>2078</v>
      </c>
      <c r="F11" s="779">
        <f t="shared" si="0"/>
        <v>2019</v>
      </c>
      <c r="G11" s="779">
        <f t="shared" si="0"/>
        <v>2059.75</v>
      </c>
      <c r="H11" s="779">
        <f t="shared" si="0"/>
        <v>1728.75</v>
      </c>
      <c r="I11" s="779">
        <f t="shared" si="0"/>
        <v>1866.25</v>
      </c>
      <c r="J11" s="780">
        <f t="shared" si="0"/>
        <v>1775.25</v>
      </c>
      <c r="K11" s="108"/>
      <c r="L11" s="45"/>
      <c r="M11" s="102"/>
      <c r="N11" s="59"/>
      <c r="O11" s="59"/>
      <c r="P11" s="59"/>
      <c r="Q11" s="59"/>
      <c r="R11" s="59"/>
      <c r="S11" s="59"/>
      <c r="T11" s="59"/>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290">
        <v>2023</v>
      </c>
      <c r="B12" s="42" t="str">
        <f>B11</f>
        <v>Ene - abr</v>
      </c>
      <c r="C12" s="779">
        <f>AVERAGE(C41:C44)</f>
        <v>1785.1061556769821</v>
      </c>
      <c r="D12" s="779">
        <f t="shared" ref="D12:I12" si="1">AVERAGE(D41:D44)</f>
        <v>1999.3575995477893</v>
      </c>
      <c r="E12" s="779">
        <f t="shared" si="1"/>
        <v>1888.2652428227975</v>
      </c>
      <c r="F12" s="779">
        <f t="shared" si="1"/>
        <v>1820.0301435429949</v>
      </c>
      <c r="G12" s="779">
        <f t="shared" si="1"/>
        <v>1842.5071454189874</v>
      </c>
      <c r="H12" s="779">
        <f t="shared" si="1"/>
        <v>1470.8376579999876</v>
      </c>
      <c r="I12" s="779">
        <f t="shared" si="1"/>
        <v>1623.4788926609601</v>
      </c>
      <c r="J12" s="780">
        <f>AVERAGE(J41:J44)</f>
        <v>1588.8168643046693</v>
      </c>
      <c r="K12" s="58"/>
      <c r="L12" s="58"/>
      <c r="M12" s="58"/>
      <c r="N12" s="58"/>
      <c r="S12" s="79"/>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161"/>
      <c r="B13" s="42"/>
      <c r="C13" s="195"/>
      <c r="D13" s="195"/>
      <c r="E13" s="195"/>
      <c r="F13" s="195"/>
      <c r="G13" s="195"/>
      <c r="H13" s="195"/>
      <c r="I13" s="195"/>
      <c r="J13" s="222"/>
      <c r="K13" s="103"/>
      <c r="L13" s="45"/>
      <c r="M13" s="45"/>
      <c r="N13" s="45"/>
      <c r="O13" s="45"/>
      <c r="P13" s="45"/>
      <c r="Q13" s="45"/>
      <c r="R13" s="45"/>
      <c r="S13" s="104"/>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161"/>
      <c r="B14" s="469"/>
      <c r="C14" s="195"/>
      <c r="D14" s="195"/>
      <c r="E14" s="195"/>
      <c r="F14" s="195"/>
      <c r="G14" s="195"/>
      <c r="H14" s="195"/>
      <c r="I14" s="195"/>
      <c r="J14" s="222"/>
      <c r="K14" s="103"/>
      <c r="L14" s="45"/>
      <c r="M14" s="45"/>
      <c r="N14" s="45"/>
      <c r="O14" s="45"/>
      <c r="P14" s="45"/>
      <c r="Q14" s="45"/>
      <c r="R14" s="45"/>
      <c r="S14" s="104"/>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161">
        <v>2021</v>
      </c>
      <c r="B15" s="469" t="s">
        <v>93</v>
      </c>
      <c r="C15" s="195">
        <v>1587</v>
      </c>
      <c r="D15" s="195">
        <v>1736</v>
      </c>
      <c r="E15" s="195">
        <v>1769</v>
      </c>
      <c r="F15" s="195">
        <v>1676</v>
      </c>
      <c r="G15" s="195">
        <v>1571</v>
      </c>
      <c r="H15" s="195">
        <v>1301</v>
      </c>
      <c r="I15" s="195">
        <v>1441</v>
      </c>
      <c r="J15" s="222">
        <v>1345</v>
      </c>
      <c r="K15" s="103"/>
      <c r="L15" s="45"/>
      <c r="M15" s="45"/>
      <c r="N15" s="45"/>
      <c r="O15" s="45"/>
      <c r="P15" s="45"/>
      <c r="Q15" s="45"/>
      <c r="R15" s="45"/>
      <c r="S15" s="104"/>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161"/>
      <c r="B16" s="469" t="s">
        <v>94</v>
      </c>
      <c r="C16" s="195">
        <v>1573</v>
      </c>
      <c r="D16" s="195">
        <v>1733</v>
      </c>
      <c r="E16" s="195">
        <v>1712</v>
      </c>
      <c r="F16" s="195">
        <v>1635</v>
      </c>
      <c r="G16" s="195">
        <v>1682</v>
      </c>
      <c r="H16" s="195">
        <v>1270</v>
      </c>
      <c r="I16" s="195">
        <v>1400</v>
      </c>
      <c r="J16" s="222">
        <v>1226</v>
      </c>
      <c r="K16" s="103"/>
      <c r="L16" s="45"/>
      <c r="M16" s="45"/>
      <c r="N16" s="45"/>
      <c r="O16" s="45"/>
      <c r="P16" s="45"/>
      <c r="Q16" s="45"/>
      <c r="R16" s="45"/>
      <c r="S16" s="104"/>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161"/>
      <c r="B17" s="469" t="s">
        <v>95</v>
      </c>
      <c r="C17" s="195">
        <v>1611.34</v>
      </c>
      <c r="D17" s="195">
        <v>1627.6</v>
      </c>
      <c r="E17" s="195">
        <v>1749.1</v>
      </c>
      <c r="F17" s="195">
        <v>1680.91</v>
      </c>
      <c r="G17" s="195">
        <v>1655.13</v>
      </c>
      <c r="H17" s="195">
        <v>1414.46</v>
      </c>
      <c r="I17" s="195">
        <v>1473.37</v>
      </c>
      <c r="J17" s="222">
        <v>1213.2</v>
      </c>
      <c r="K17" s="103"/>
      <c r="L17" s="45"/>
      <c r="M17" s="45"/>
      <c r="N17" s="45"/>
      <c r="O17" s="45"/>
      <c r="P17" s="45"/>
      <c r="Q17" s="45"/>
      <c r="R17" s="45"/>
      <c r="S17" s="104"/>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ht="12.75" customHeight="1">
      <c r="A18" s="161"/>
      <c r="B18" s="469" t="s">
        <v>96</v>
      </c>
      <c r="C18" s="195">
        <v>1705.57</v>
      </c>
      <c r="D18" s="195">
        <v>1788.19</v>
      </c>
      <c r="E18" s="195">
        <v>1827.9</v>
      </c>
      <c r="F18" s="195">
        <v>1745.91</v>
      </c>
      <c r="G18" s="195">
        <v>1733.6</v>
      </c>
      <c r="H18" s="195">
        <v>1489.23</v>
      </c>
      <c r="I18" s="195">
        <v>1594.53</v>
      </c>
      <c r="J18" s="222">
        <v>1336.12</v>
      </c>
      <c r="K18" s="103"/>
      <c r="L18" s="45"/>
      <c r="M18" s="45"/>
      <c r="N18" s="45"/>
      <c r="O18" s="45"/>
      <c r="P18" s="45"/>
      <c r="Q18" s="45"/>
      <c r="R18" s="45"/>
      <c r="S18" s="104"/>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row>
    <row r="19" spans="1:186" ht="12.75" customHeight="1">
      <c r="A19" s="161"/>
      <c r="B19" s="469" t="s">
        <v>97</v>
      </c>
      <c r="C19" s="195">
        <v>1861</v>
      </c>
      <c r="D19" s="195">
        <v>1870</v>
      </c>
      <c r="E19" s="195">
        <v>1922</v>
      </c>
      <c r="F19" s="195">
        <v>1907</v>
      </c>
      <c r="G19" s="195">
        <v>1927</v>
      </c>
      <c r="H19" s="195">
        <v>1530</v>
      </c>
      <c r="I19" s="195">
        <v>1756</v>
      </c>
      <c r="J19" s="222">
        <v>1428</v>
      </c>
      <c r="K19" s="103"/>
      <c r="L19" s="45"/>
      <c r="M19" s="45"/>
      <c r="N19" s="45"/>
      <c r="O19" s="45"/>
      <c r="P19" s="45"/>
      <c r="Q19" s="45"/>
      <c r="R19" s="45"/>
      <c r="S19" s="104"/>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row>
    <row r="20" spans="1:186" ht="12.75" customHeight="1">
      <c r="A20" s="161"/>
      <c r="B20" s="469" t="s">
        <v>98</v>
      </c>
      <c r="C20" s="195">
        <v>1968</v>
      </c>
      <c r="D20" s="195">
        <v>1829</v>
      </c>
      <c r="E20" s="195">
        <v>2021</v>
      </c>
      <c r="F20" s="195">
        <v>1982</v>
      </c>
      <c r="G20" s="195">
        <v>2092</v>
      </c>
      <c r="H20" s="195">
        <v>1612</v>
      </c>
      <c r="I20" s="195">
        <v>1857</v>
      </c>
      <c r="J20" s="222">
        <v>1514</v>
      </c>
      <c r="K20" s="103"/>
      <c r="L20" s="45"/>
      <c r="M20" s="45"/>
      <c r="N20" s="45"/>
      <c r="O20" s="45"/>
      <c r="P20" s="45"/>
      <c r="Q20" s="45"/>
      <c r="R20" s="45"/>
      <c r="S20" s="104"/>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row>
    <row r="21" spans="1:186" ht="12.75" customHeight="1">
      <c r="A21" s="161"/>
      <c r="B21" s="469" t="s">
        <v>99</v>
      </c>
      <c r="C21" s="195">
        <v>2060</v>
      </c>
      <c r="D21" s="195">
        <v>1973</v>
      </c>
      <c r="E21" s="195">
        <v>2112</v>
      </c>
      <c r="F21" s="195">
        <v>2091</v>
      </c>
      <c r="G21" s="195">
        <v>2097</v>
      </c>
      <c r="H21" s="195">
        <v>1814</v>
      </c>
      <c r="I21" s="195">
        <v>1975</v>
      </c>
      <c r="J21" s="222">
        <v>1831</v>
      </c>
      <c r="K21" s="103"/>
      <c r="L21" s="45"/>
      <c r="M21" s="45"/>
      <c r="N21" s="45"/>
      <c r="O21" s="45"/>
      <c r="P21" s="45"/>
      <c r="Q21" s="45"/>
      <c r="R21" s="45"/>
      <c r="S21" s="104"/>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1:186" ht="12.75" customHeight="1">
      <c r="A22" s="161"/>
      <c r="B22" s="469" t="s">
        <v>100</v>
      </c>
      <c r="C22" s="195">
        <v>2327</v>
      </c>
      <c r="D22" s="195">
        <v>2211</v>
      </c>
      <c r="E22" s="195">
        <v>2305</v>
      </c>
      <c r="F22" s="195">
        <v>2297</v>
      </c>
      <c r="G22" s="195">
        <v>2494</v>
      </c>
      <c r="H22" s="195">
        <v>2143</v>
      </c>
      <c r="I22" s="195">
        <v>2266</v>
      </c>
      <c r="J22" s="222">
        <v>2467</v>
      </c>
      <c r="K22" s="103"/>
      <c r="L22" s="45"/>
      <c r="M22" s="45"/>
      <c r="N22" s="45"/>
      <c r="O22" s="45"/>
      <c r="P22" s="45"/>
      <c r="Q22" s="45"/>
      <c r="R22" s="45"/>
      <c r="S22" s="10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row>
    <row r="23" spans="1:186" ht="12.75" customHeight="1">
      <c r="A23" s="161"/>
      <c r="B23" s="469" t="s">
        <v>101</v>
      </c>
      <c r="C23" s="195">
        <v>2352</v>
      </c>
      <c r="D23" s="195">
        <v>2265</v>
      </c>
      <c r="E23" s="195">
        <v>2386</v>
      </c>
      <c r="F23" s="195">
        <v>2323</v>
      </c>
      <c r="G23" s="195">
        <v>2479</v>
      </c>
      <c r="H23" s="195">
        <v>2172</v>
      </c>
      <c r="I23" s="195">
        <v>2246</v>
      </c>
      <c r="J23" s="222">
        <v>2692</v>
      </c>
      <c r="K23" s="103"/>
      <c r="L23" s="45"/>
      <c r="M23" s="45"/>
      <c r="N23" s="45"/>
      <c r="O23" s="45"/>
      <c r="P23" s="45"/>
      <c r="Q23" s="45"/>
      <c r="R23" s="45"/>
      <c r="S23" s="104"/>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row>
    <row r="24" spans="1:186" ht="12.75" customHeight="1">
      <c r="A24" s="161"/>
      <c r="B24" s="469" t="s">
        <v>102</v>
      </c>
      <c r="C24" s="195">
        <v>2221</v>
      </c>
      <c r="D24" s="195">
        <v>2273</v>
      </c>
      <c r="E24" s="195">
        <v>2294</v>
      </c>
      <c r="F24" s="195">
        <v>2134</v>
      </c>
      <c r="G24" s="195">
        <v>2333</v>
      </c>
      <c r="H24" s="195">
        <v>1709</v>
      </c>
      <c r="I24" s="195">
        <v>2046</v>
      </c>
      <c r="J24" s="222">
        <v>2534</v>
      </c>
      <c r="K24" s="103"/>
      <c r="L24" s="45"/>
      <c r="M24" s="45"/>
      <c r="N24" s="45"/>
      <c r="O24" s="45"/>
      <c r="P24" s="45"/>
      <c r="Q24" s="45"/>
      <c r="R24" s="45"/>
      <c r="S24" s="104"/>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1:186" ht="12.75" customHeight="1">
      <c r="A25" s="161"/>
      <c r="B25" s="469" t="s">
        <v>103</v>
      </c>
      <c r="C25" s="195">
        <v>2100</v>
      </c>
      <c r="D25" s="195">
        <v>1982</v>
      </c>
      <c r="E25" s="195">
        <v>2144</v>
      </c>
      <c r="F25" s="195">
        <v>2114</v>
      </c>
      <c r="G25" s="195">
        <v>2241</v>
      </c>
      <c r="H25" s="195">
        <v>1828</v>
      </c>
      <c r="I25" s="195">
        <v>1973</v>
      </c>
      <c r="J25" s="222">
        <v>2443</v>
      </c>
      <c r="K25" s="103"/>
      <c r="L25" s="45"/>
      <c r="M25" s="45"/>
      <c r="N25" s="45"/>
      <c r="O25" s="45"/>
      <c r="P25" s="45"/>
      <c r="Q25" s="45"/>
      <c r="R25" s="45"/>
      <c r="S25" s="104"/>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row>
    <row r="26" spans="1:186" ht="12.75" customHeight="1">
      <c r="A26" s="161"/>
      <c r="B26" s="469" t="s">
        <v>104</v>
      </c>
      <c r="C26" s="195">
        <v>1971</v>
      </c>
      <c r="D26" s="195">
        <v>1878</v>
      </c>
      <c r="E26" s="195">
        <v>2048</v>
      </c>
      <c r="F26" s="195">
        <v>2060</v>
      </c>
      <c r="G26" s="195">
        <v>2105</v>
      </c>
      <c r="H26" s="195">
        <v>1718</v>
      </c>
      <c r="I26" s="195">
        <v>1811</v>
      </c>
      <c r="J26" s="222">
        <v>1856</v>
      </c>
      <c r="K26" s="103"/>
      <c r="L26" s="45"/>
      <c r="M26" s="45"/>
      <c r="N26" s="45"/>
      <c r="O26" s="45"/>
      <c r="P26" s="45"/>
      <c r="Q26" s="45"/>
      <c r="R26" s="45"/>
      <c r="S26" s="104"/>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row>
    <row r="27" spans="1:186" ht="12.75" customHeight="1">
      <c r="A27" s="161"/>
      <c r="B27" s="469"/>
      <c r="C27" s="195"/>
      <c r="D27" s="195"/>
      <c r="E27" s="195"/>
      <c r="F27" s="195"/>
      <c r="G27" s="195"/>
      <c r="H27" s="195"/>
      <c r="I27" s="195"/>
      <c r="J27" s="222"/>
      <c r="K27" s="103"/>
      <c r="L27" s="45"/>
      <c r="M27" s="45"/>
      <c r="N27" s="45"/>
      <c r="O27" s="45"/>
      <c r="P27" s="45"/>
      <c r="Q27" s="45"/>
      <c r="R27" s="45"/>
      <c r="S27" s="104"/>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row>
    <row r="28" spans="1:186" ht="12.75" customHeight="1">
      <c r="A28" s="161">
        <v>2022</v>
      </c>
      <c r="B28" s="469" t="s">
        <v>93</v>
      </c>
      <c r="C28" s="195">
        <v>1868</v>
      </c>
      <c r="D28" s="195">
        <v>1848</v>
      </c>
      <c r="E28" s="195">
        <v>1947</v>
      </c>
      <c r="F28" s="195">
        <v>1904</v>
      </c>
      <c r="G28" s="195">
        <v>1986</v>
      </c>
      <c r="H28" s="195">
        <v>1542</v>
      </c>
      <c r="I28" s="195">
        <v>1738</v>
      </c>
      <c r="J28" s="222">
        <v>1671</v>
      </c>
      <c r="K28" s="103"/>
      <c r="L28" s="45"/>
      <c r="M28" s="45"/>
      <c r="N28" s="45"/>
      <c r="O28" s="45"/>
      <c r="P28" s="45"/>
      <c r="Q28" s="45"/>
      <c r="R28" s="45"/>
      <c r="S28" s="104"/>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row>
    <row r="29" spans="1:186" ht="12.75" customHeight="1">
      <c r="A29" s="161"/>
      <c r="B29" s="469" t="s">
        <v>94</v>
      </c>
      <c r="C29" s="195">
        <v>1963</v>
      </c>
      <c r="D29" s="195">
        <v>2055</v>
      </c>
      <c r="E29" s="195">
        <v>2051</v>
      </c>
      <c r="F29" s="195">
        <v>2079</v>
      </c>
      <c r="G29" s="195">
        <v>2018</v>
      </c>
      <c r="H29" s="195">
        <v>1738</v>
      </c>
      <c r="I29" s="195">
        <v>1827</v>
      </c>
      <c r="J29" s="222">
        <v>1697</v>
      </c>
      <c r="K29" s="103"/>
      <c r="L29" s="45"/>
      <c r="M29" s="45"/>
      <c r="N29" s="45"/>
      <c r="O29" s="45"/>
      <c r="P29" s="45"/>
      <c r="Q29" s="45"/>
      <c r="R29" s="45"/>
      <c r="S29" s="104"/>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row>
    <row r="30" spans="1:186" ht="12.75" customHeight="1">
      <c r="A30" s="161"/>
      <c r="B30" s="469" t="s">
        <v>95</v>
      </c>
      <c r="C30" s="195">
        <v>2045</v>
      </c>
      <c r="D30" s="195">
        <v>1974</v>
      </c>
      <c r="E30" s="195">
        <v>2136</v>
      </c>
      <c r="F30" s="195">
        <v>2045</v>
      </c>
      <c r="G30" s="195">
        <v>2104</v>
      </c>
      <c r="H30" s="195">
        <v>1795</v>
      </c>
      <c r="I30" s="195">
        <v>1948</v>
      </c>
      <c r="J30" s="222">
        <v>1811</v>
      </c>
      <c r="K30" s="103"/>
      <c r="L30" s="45"/>
      <c r="M30" s="45"/>
      <c r="N30" s="45"/>
      <c r="O30" s="45"/>
      <c r="P30" s="45"/>
      <c r="Q30" s="45"/>
      <c r="R30" s="45"/>
      <c r="S30" s="104"/>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row>
    <row r="31" spans="1:186" ht="12.75" customHeight="1">
      <c r="A31" s="161"/>
      <c r="B31" s="469" t="s">
        <v>96</v>
      </c>
      <c r="C31" s="195">
        <v>2071</v>
      </c>
      <c r="D31" s="195">
        <v>1994</v>
      </c>
      <c r="E31" s="195">
        <v>2178</v>
      </c>
      <c r="F31" s="195">
        <v>2048</v>
      </c>
      <c r="G31" s="195">
        <v>2131</v>
      </c>
      <c r="H31" s="195">
        <v>1840</v>
      </c>
      <c r="I31" s="195">
        <v>1952</v>
      </c>
      <c r="J31" s="222">
        <v>1922</v>
      </c>
      <c r="K31" s="103"/>
      <c r="L31" s="45"/>
      <c r="M31" s="45"/>
      <c r="N31" s="45"/>
      <c r="O31" s="45"/>
      <c r="P31" s="45"/>
      <c r="Q31" s="45"/>
      <c r="R31" s="45"/>
      <c r="S31" s="104"/>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row>
    <row r="32" spans="1:186" ht="12.75" customHeight="1">
      <c r="A32" s="161"/>
      <c r="B32" s="469" t="s">
        <v>97</v>
      </c>
      <c r="C32" s="195">
        <v>2019.68</v>
      </c>
      <c r="D32" s="195">
        <v>2054</v>
      </c>
      <c r="E32" s="195">
        <v>2120</v>
      </c>
      <c r="F32" s="195">
        <v>1973</v>
      </c>
      <c r="G32" s="195">
        <v>2106</v>
      </c>
      <c r="H32" s="195">
        <v>1770</v>
      </c>
      <c r="I32" s="195">
        <v>1858</v>
      </c>
      <c r="J32" s="222">
        <v>1810</v>
      </c>
      <c r="K32" s="103"/>
      <c r="L32" s="45"/>
      <c r="M32" s="45"/>
      <c r="N32" s="45"/>
      <c r="O32" s="45"/>
      <c r="P32" s="45"/>
      <c r="Q32" s="45"/>
      <c r="R32" s="45"/>
      <c r="S32" s="104"/>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row>
    <row r="33" spans="1:186" ht="12.75" customHeight="1">
      <c r="A33" s="161"/>
      <c r="B33" s="469" t="s">
        <v>98</v>
      </c>
      <c r="C33" s="195">
        <v>2019</v>
      </c>
      <c r="D33" s="195">
        <v>1927</v>
      </c>
      <c r="E33" s="195">
        <v>2116</v>
      </c>
      <c r="F33" s="195">
        <v>2109</v>
      </c>
      <c r="G33" s="195">
        <v>2124</v>
      </c>
      <c r="H33" s="195">
        <v>1733</v>
      </c>
      <c r="I33" s="195">
        <v>1870</v>
      </c>
      <c r="J33" s="222">
        <v>1784</v>
      </c>
      <c r="K33" s="103"/>
      <c r="L33" s="45"/>
      <c r="M33" s="45"/>
      <c r="N33" s="45"/>
      <c r="O33" s="45"/>
      <c r="P33" s="45"/>
      <c r="Q33" s="45"/>
      <c r="R33" s="45"/>
      <c r="S33" s="104"/>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6" ht="12.75" customHeight="1">
      <c r="A34" s="161"/>
      <c r="B34" s="469" t="s">
        <v>99</v>
      </c>
      <c r="C34" s="195">
        <v>2045</v>
      </c>
      <c r="D34" s="195">
        <v>1975</v>
      </c>
      <c r="E34" s="195">
        <v>2115</v>
      </c>
      <c r="F34" s="195">
        <v>2062</v>
      </c>
      <c r="G34" s="195">
        <v>2123</v>
      </c>
      <c r="H34" s="195">
        <v>1719</v>
      </c>
      <c r="I34" s="195">
        <v>1909</v>
      </c>
      <c r="J34" s="222">
        <v>1879</v>
      </c>
      <c r="K34" s="103"/>
      <c r="L34" s="45"/>
      <c r="M34" s="45"/>
      <c r="N34" s="45"/>
      <c r="O34" s="45"/>
      <c r="P34" s="45"/>
      <c r="Q34" s="45"/>
      <c r="R34" s="45"/>
      <c r="S34" s="104"/>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row>
    <row r="35" spans="1:186" ht="12.75" customHeight="1">
      <c r="A35" s="161"/>
      <c r="B35" s="469" t="s">
        <v>100</v>
      </c>
      <c r="C35" s="195">
        <v>2069</v>
      </c>
      <c r="D35" s="195">
        <v>2063</v>
      </c>
      <c r="E35" s="195">
        <v>2124</v>
      </c>
      <c r="F35" s="195">
        <v>2062</v>
      </c>
      <c r="G35" s="195">
        <v>2122</v>
      </c>
      <c r="H35" s="195">
        <v>1836</v>
      </c>
      <c r="I35" s="195">
        <v>1925</v>
      </c>
      <c r="J35" s="222">
        <v>2170</v>
      </c>
      <c r="K35" s="103"/>
      <c r="L35" s="45"/>
      <c r="M35" s="45"/>
      <c r="N35" s="45"/>
      <c r="O35" s="45"/>
      <c r="P35" s="45"/>
      <c r="Q35" s="45"/>
      <c r="R35" s="45"/>
      <c r="S35" s="104"/>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row>
    <row r="36" spans="1:186" ht="12.75" customHeight="1">
      <c r="A36" s="161"/>
      <c r="B36" s="469" t="s">
        <v>101</v>
      </c>
      <c r="C36" s="195">
        <v>2091</v>
      </c>
      <c r="D36" s="195">
        <v>2028</v>
      </c>
      <c r="E36" s="195">
        <v>2149</v>
      </c>
      <c r="F36" s="195">
        <v>2066</v>
      </c>
      <c r="G36" s="195">
        <v>2162</v>
      </c>
      <c r="H36" s="195">
        <v>1895</v>
      </c>
      <c r="I36" s="195">
        <v>1936</v>
      </c>
      <c r="J36" s="222">
        <v>2173</v>
      </c>
      <c r="K36" s="103"/>
      <c r="L36" s="45"/>
      <c r="M36" s="45"/>
      <c r="N36" s="45"/>
      <c r="O36" s="45"/>
      <c r="P36" s="45"/>
      <c r="Q36" s="45"/>
      <c r="R36" s="45"/>
      <c r="S36" s="104"/>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row>
    <row r="37" spans="1:186" ht="12.75" customHeight="1">
      <c r="A37" s="161"/>
      <c r="B37" s="469" t="s">
        <v>102</v>
      </c>
      <c r="C37" s="195">
        <v>2039</v>
      </c>
      <c r="D37" s="195">
        <v>2020</v>
      </c>
      <c r="E37" s="195">
        <v>2097</v>
      </c>
      <c r="F37" s="195">
        <v>2023</v>
      </c>
      <c r="G37" s="195">
        <v>2086</v>
      </c>
      <c r="H37" s="195">
        <v>1785</v>
      </c>
      <c r="I37" s="195">
        <v>1936</v>
      </c>
      <c r="J37" s="222">
        <v>2251</v>
      </c>
      <c r="K37" s="103"/>
      <c r="L37" s="45"/>
      <c r="M37" s="45"/>
      <c r="N37" s="45"/>
      <c r="O37" s="45"/>
      <c r="P37" s="45"/>
      <c r="Q37" s="45"/>
      <c r="R37" s="45"/>
      <c r="S37" s="104"/>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row>
    <row r="38" spans="1:186" ht="12.75" customHeight="1">
      <c r="A38" s="161"/>
      <c r="B38" s="469" t="s">
        <v>103</v>
      </c>
      <c r="C38" s="195">
        <v>1937</v>
      </c>
      <c r="D38" s="195">
        <v>1904</v>
      </c>
      <c r="E38" s="195">
        <v>2015</v>
      </c>
      <c r="F38" s="195">
        <v>1972</v>
      </c>
      <c r="G38" s="195">
        <v>2024</v>
      </c>
      <c r="H38" s="195">
        <v>1605</v>
      </c>
      <c r="I38" s="195">
        <v>1796</v>
      </c>
      <c r="J38" s="222">
        <v>2025</v>
      </c>
      <c r="K38" s="103"/>
      <c r="L38" s="45"/>
      <c r="M38" s="45"/>
      <c r="N38" s="45"/>
      <c r="O38" s="45"/>
      <c r="P38" s="45"/>
      <c r="Q38" s="45"/>
      <c r="R38" s="45"/>
      <c r="S38" s="104"/>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row>
    <row r="39" spans="1:186" ht="12.75" customHeight="1">
      <c r="A39" s="161"/>
      <c r="B39" s="469" t="s">
        <v>104</v>
      </c>
      <c r="C39" s="195">
        <v>1818.9742595105474</v>
      </c>
      <c r="D39" s="195">
        <v>1779</v>
      </c>
      <c r="E39" s="195">
        <v>1899</v>
      </c>
      <c r="F39" s="195">
        <v>1911</v>
      </c>
      <c r="G39" s="195">
        <v>1876</v>
      </c>
      <c r="H39" s="195">
        <v>1538</v>
      </c>
      <c r="I39" s="195">
        <v>1690</v>
      </c>
      <c r="J39" s="222">
        <v>1725</v>
      </c>
      <c r="K39" s="103"/>
      <c r="L39" s="45"/>
      <c r="M39" s="45"/>
      <c r="N39" s="45"/>
      <c r="O39" s="45"/>
      <c r="P39" s="45"/>
      <c r="Q39" s="45"/>
      <c r="R39" s="45"/>
      <c r="S39" s="104"/>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row>
    <row r="40" spans="1:186" ht="12.75" customHeight="1">
      <c r="A40" s="161"/>
      <c r="B40" s="469"/>
      <c r="C40" s="195"/>
      <c r="D40" s="195"/>
      <c r="E40" s="195"/>
      <c r="F40" s="195"/>
      <c r="G40" s="195"/>
      <c r="H40" s="195"/>
      <c r="I40" s="195"/>
      <c r="J40" s="222"/>
      <c r="K40" s="103"/>
      <c r="L40" s="45"/>
      <c r="M40" s="45"/>
      <c r="N40" s="45"/>
      <c r="O40" s="45"/>
      <c r="P40" s="45"/>
      <c r="Q40" s="45"/>
      <c r="R40" s="45"/>
      <c r="S40" s="104"/>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row>
    <row r="41" spans="1:186" ht="12.75" customHeight="1">
      <c r="A41" s="161">
        <v>2023</v>
      </c>
      <c r="B41" s="469" t="s">
        <v>93</v>
      </c>
      <c r="C41" s="195">
        <v>1740</v>
      </c>
      <c r="D41" s="195">
        <v>1865</v>
      </c>
      <c r="E41" s="195">
        <v>1840</v>
      </c>
      <c r="F41" s="195">
        <v>1839</v>
      </c>
      <c r="G41" s="195">
        <v>1794</v>
      </c>
      <c r="H41" s="195">
        <v>1400</v>
      </c>
      <c r="I41" s="195">
        <v>1591</v>
      </c>
      <c r="J41" s="222">
        <v>1699</v>
      </c>
      <c r="K41" s="103"/>
      <c r="L41" s="45"/>
      <c r="M41" s="45"/>
      <c r="N41" s="45"/>
      <c r="O41" s="45"/>
      <c r="P41" s="45"/>
      <c r="Q41" s="45"/>
      <c r="R41" s="45"/>
      <c r="S41" s="104"/>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12.75" customHeight="1" thickBot="1">
      <c r="A42" s="690"/>
      <c r="B42" s="766" t="s">
        <v>94</v>
      </c>
      <c r="C42" s="195">
        <v>1744.2121220705435</v>
      </c>
      <c r="D42" s="195">
        <v>2035.8423778264041</v>
      </c>
      <c r="E42" s="195">
        <v>1866.5660973166887</v>
      </c>
      <c r="F42" s="195">
        <v>1814.3913620180113</v>
      </c>
      <c r="G42" s="195">
        <v>1767.7975433988634</v>
      </c>
      <c r="H42" s="195">
        <v>1309.8742125950168</v>
      </c>
      <c r="I42" s="195">
        <v>1574.2906008371463</v>
      </c>
      <c r="J42" s="222">
        <v>1554.7656216371333</v>
      </c>
      <c r="K42" s="694"/>
      <c r="L42" s="696"/>
      <c r="M42" s="694"/>
      <c r="N42" s="697"/>
      <c r="O42" s="694"/>
      <c r="P42" s="694"/>
      <c r="Q42" s="694"/>
      <c r="R42" s="694"/>
      <c r="S42" s="694"/>
      <c r="T42" s="682"/>
      <c r="U42" s="682"/>
      <c r="V42" s="682"/>
      <c r="W42" s="682"/>
      <c r="X42" s="682"/>
      <c r="Y42" s="682"/>
      <c r="Z42" s="682"/>
      <c r="AA42" s="682"/>
      <c r="AB42" s="682"/>
      <c r="AC42" s="682"/>
      <c r="AD42" s="682"/>
      <c r="AE42" s="682"/>
      <c r="AF42" s="682"/>
      <c r="AG42" s="682"/>
      <c r="AH42" s="682"/>
      <c r="AI42" s="682"/>
      <c r="AJ42" s="682"/>
      <c r="AK42" s="682"/>
      <c r="AL42" s="682"/>
      <c r="AM42" s="682"/>
      <c r="AN42" s="682"/>
      <c r="AO42" s="682"/>
      <c r="AP42" s="682"/>
      <c r="AQ42" s="682"/>
      <c r="AR42" s="682"/>
      <c r="AS42" s="682"/>
      <c r="AT42" s="682"/>
      <c r="AU42" s="682"/>
      <c r="AV42" s="682"/>
      <c r="AW42" s="682"/>
      <c r="AX42" s="682"/>
      <c r="AY42" s="682"/>
      <c r="AZ42" s="682"/>
      <c r="BA42" s="682"/>
      <c r="BB42" s="682"/>
      <c r="BC42" s="682"/>
      <c r="BD42" s="682"/>
      <c r="BE42" s="682"/>
      <c r="BF42" s="682"/>
      <c r="BG42" s="682"/>
      <c r="BH42" s="682"/>
      <c r="BI42" s="682"/>
      <c r="BJ42" s="682"/>
      <c r="BK42" s="682"/>
      <c r="BL42" s="682"/>
      <c r="BM42" s="682"/>
      <c r="BN42" s="682"/>
      <c r="BO42" s="682"/>
      <c r="BP42" s="682"/>
      <c r="BQ42" s="682"/>
      <c r="BR42" s="682"/>
      <c r="BS42" s="682"/>
      <c r="BT42" s="682"/>
      <c r="BU42" s="682"/>
      <c r="BV42" s="682"/>
      <c r="BW42" s="682"/>
      <c r="BX42" s="682"/>
      <c r="BY42" s="682"/>
      <c r="BZ42" s="682"/>
      <c r="CA42" s="682"/>
      <c r="CB42" s="682"/>
      <c r="CC42" s="682"/>
      <c r="CD42" s="682"/>
      <c r="CE42" s="682"/>
      <c r="CF42" s="682"/>
      <c r="CG42" s="682"/>
      <c r="CH42" s="682"/>
      <c r="CI42" s="682"/>
      <c r="CJ42" s="682"/>
      <c r="CK42" s="682"/>
      <c r="CL42" s="682"/>
      <c r="CM42" s="682"/>
      <c r="CN42" s="682"/>
      <c r="CO42" s="682"/>
      <c r="CP42" s="682"/>
      <c r="CQ42" s="682"/>
      <c r="CR42" s="682"/>
      <c r="CS42" s="682"/>
      <c r="CT42" s="682"/>
      <c r="CU42" s="682"/>
      <c r="CV42" s="682"/>
      <c r="CW42" s="682"/>
      <c r="CX42" s="682"/>
      <c r="CY42" s="682"/>
      <c r="CZ42" s="682"/>
      <c r="DA42" s="682"/>
      <c r="DB42" s="682"/>
      <c r="DC42" s="682"/>
      <c r="DD42" s="682"/>
      <c r="DE42" s="682"/>
      <c r="DF42" s="682"/>
      <c r="DG42" s="682"/>
      <c r="DH42" s="682"/>
      <c r="DI42" s="682"/>
      <c r="DJ42" s="682"/>
      <c r="DK42" s="682"/>
      <c r="DL42" s="682"/>
      <c r="DM42" s="682"/>
      <c r="DN42" s="682"/>
      <c r="DO42" s="682"/>
      <c r="DP42" s="682"/>
      <c r="DQ42" s="682"/>
      <c r="DR42" s="682"/>
      <c r="DS42" s="682"/>
      <c r="DT42" s="682"/>
      <c r="DU42" s="682"/>
      <c r="DV42" s="682"/>
      <c r="DW42" s="682"/>
      <c r="DX42" s="682"/>
      <c r="DY42" s="682"/>
      <c r="DZ42" s="682"/>
      <c r="EA42" s="682"/>
      <c r="EB42" s="682"/>
      <c r="EC42" s="682"/>
      <c r="ED42" s="682"/>
      <c r="EE42" s="682"/>
      <c r="EF42" s="682"/>
      <c r="EG42" s="682"/>
      <c r="EH42" s="682"/>
      <c r="EI42" s="682"/>
      <c r="EJ42" s="682"/>
      <c r="EK42" s="682"/>
      <c r="EL42" s="682"/>
      <c r="EM42" s="682"/>
      <c r="EN42" s="682"/>
      <c r="EO42" s="682"/>
      <c r="EP42" s="682"/>
      <c r="EQ42" s="682"/>
      <c r="ER42" s="682"/>
      <c r="ES42" s="682"/>
      <c r="ET42" s="682"/>
      <c r="EU42" s="682"/>
      <c r="EV42" s="682"/>
      <c r="EW42" s="682"/>
      <c r="EX42" s="682"/>
      <c r="EY42" s="682"/>
      <c r="EZ42" s="682"/>
      <c r="FA42" s="682"/>
      <c r="FB42" s="682"/>
      <c r="FC42" s="682"/>
      <c r="FD42" s="682"/>
      <c r="FE42" s="682"/>
      <c r="FF42" s="682"/>
      <c r="FG42" s="682"/>
      <c r="FH42" s="682"/>
      <c r="FI42" s="682"/>
      <c r="FJ42" s="682"/>
      <c r="FK42" s="682"/>
      <c r="FL42" s="682"/>
      <c r="FM42" s="682"/>
      <c r="FN42" s="682"/>
      <c r="FO42" s="682"/>
      <c r="FP42" s="682"/>
      <c r="FQ42" s="682"/>
      <c r="FR42" s="682"/>
      <c r="FS42" s="682"/>
      <c r="FT42" s="682"/>
      <c r="FU42" s="682"/>
      <c r="FV42" s="682"/>
      <c r="FW42" s="682"/>
      <c r="FX42" s="682"/>
      <c r="FY42" s="682"/>
      <c r="FZ42" s="682"/>
      <c r="GA42" s="682"/>
      <c r="GB42" s="682"/>
      <c r="GC42" s="682"/>
      <c r="GD42" s="682"/>
    </row>
    <row r="43" spans="1:186" ht="13.5" thickBot="1">
      <c r="A43" s="161"/>
      <c r="B43" s="469" t="s">
        <v>95</v>
      </c>
      <c r="C43" s="195">
        <v>1807.1398956509431</v>
      </c>
      <c r="D43" s="195">
        <v>2036.4720815795361</v>
      </c>
      <c r="E43" s="195">
        <v>1908.1104347445687</v>
      </c>
      <c r="F43" s="195">
        <v>1824.5807985240551</v>
      </c>
      <c r="G43" s="195">
        <v>1874.8299692686944</v>
      </c>
      <c r="H43" s="195">
        <v>1575.8644024371411</v>
      </c>
      <c r="I43" s="195">
        <v>1649.021887689519</v>
      </c>
      <c r="J43" s="222">
        <v>1571.8781829049612</v>
      </c>
      <c r="K43" s="103"/>
      <c r="L43" s="128"/>
      <c r="M43" s="103"/>
      <c r="O43" s="103"/>
      <c r="P43" s="103"/>
      <c r="Q43" s="103"/>
      <c r="R43" s="103"/>
      <c r="S43" s="103"/>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3.5" thickBot="1">
      <c r="A44" s="161"/>
      <c r="B44" s="469" t="s">
        <v>96</v>
      </c>
      <c r="C44" s="195">
        <v>1849.0726049864415</v>
      </c>
      <c r="D44" s="195">
        <v>2060.1159387852167</v>
      </c>
      <c r="E44" s="195">
        <v>1938.3844392299327</v>
      </c>
      <c r="F44" s="195">
        <v>1802.148413629913</v>
      </c>
      <c r="G44" s="195">
        <v>1933.4010690083924</v>
      </c>
      <c r="H44" s="195">
        <v>1597.6120169677924</v>
      </c>
      <c r="I44" s="195">
        <v>1679.6030821171751</v>
      </c>
      <c r="J44" s="222">
        <v>1529.6236526765822</v>
      </c>
      <c r="K44" s="103"/>
      <c r="L44" s="128"/>
      <c r="M44" s="103"/>
      <c r="O44" s="103"/>
      <c r="P44" s="103"/>
      <c r="Q44" s="103"/>
      <c r="R44" s="103"/>
      <c r="S44" s="103"/>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6.5" customHeight="1">
      <c r="A45" s="889" t="s">
        <v>472</v>
      </c>
      <c r="B45" s="890"/>
      <c r="C45" s="377">
        <f>(C12/C11-1)*100</f>
        <v>-10.149432204505748</v>
      </c>
      <c r="D45" s="377">
        <f t="shared" ref="D45:J45" si="2">(D12/D11-1)*100</f>
        <v>1.6062812627513301</v>
      </c>
      <c r="E45" s="377">
        <f t="shared" si="2"/>
        <v>-9.1306427900482383</v>
      </c>
      <c r="F45" s="377">
        <f t="shared" si="2"/>
        <v>-9.8548715431899474</v>
      </c>
      <c r="G45" s="377">
        <f t="shared" si="2"/>
        <v>-10.547049621605176</v>
      </c>
      <c r="H45" s="377">
        <f t="shared" si="2"/>
        <v>-14.919007490962388</v>
      </c>
      <c r="I45" s="377">
        <f t="shared" si="2"/>
        <v>-13.008498718769722</v>
      </c>
      <c r="J45" s="781">
        <f t="shared" si="2"/>
        <v>-10.501796124226493</v>
      </c>
      <c r="K45" s="103"/>
      <c r="L45" s="103"/>
      <c r="M45" s="103"/>
      <c r="O45" s="103"/>
      <c r="P45" s="103"/>
      <c r="Q45" s="103"/>
      <c r="R45" s="103"/>
      <c r="S45" s="103"/>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6.5" customHeight="1">
      <c r="A46" s="373" t="s">
        <v>105</v>
      </c>
      <c r="C46" s="782">
        <f>(C44-C43)/C43*100</f>
        <v>2.3203908804411628</v>
      </c>
      <c r="D46" s="782">
        <f t="shared" ref="D46:J46" si="3">(D44-D43)/D43*100</f>
        <v>1.1610204441075336</v>
      </c>
      <c r="E46" s="782">
        <f t="shared" si="3"/>
        <v>1.586596034176432</v>
      </c>
      <c r="F46" s="782">
        <f t="shared" si="3"/>
        <v>-1.2294541799567456</v>
      </c>
      <c r="G46" s="782">
        <f t="shared" si="3"/>
        <v>3.1240752868135822</v>
      </c>
      <c r="H46" s="782">
        <f t="shared" si="3"/>
        <v>1.3800435175144372</v>
      </c>
      <c r="I46" s="782">
        <f t="shared" si="3"/>
        <v>1.8545050648481136</v>
      </c>
      <c r="J46" s="783">
        <f t="shared" si="3"/>
        <v>-2.6881555255311946</v>
      </c>
      <c r="K46" s="103"/>
      <c r="L46" s="103"/>
      <c r="M46" s="103"/>
      <c r="N46" s="103"/>
      <c r="O46" s="103"/>
      <c r="P46" s="103"/>
      <c r="Q46" s="103"/>
      <c r="R46" s="103"/>
      <c r="S46" s="103"/>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4.25" customHeight="1">
      <c r="A47" s="374" t="s">
        <v>473</v>
      </c>
      <c r="B47" s="375"/>
      <c r="C47" s="376">
        <f>(C44/C31-1)*100</f>
        <v>-10.715953404807266</v>
      </c>
      <c r="D47" s="376">
        <f t="shared" ref="D47:I47" si="4">(D44/D31-1)*100</f>
        <v>3.3157441717761582</v>
      </c>
      <c r="E47" s="376">
        <f t="shared" si="4"/>
        <v>-11.001632725898403</v>
      </c>
      <c r="F47" s="376">
        <f>(F44/F31-1)*100</f>
        <v>-12.004471990726906</v>
      </c>
      <c r="G47" s="376">
        <f>(G44/G31-1)*100</f>
        <v>-9.2725917874991843</v>
      </c>
      <c r="H47" s="376">
        <f t="shared" si="4"/>
        <v>-13.173259947402583</v>
      </c>
      <c r="I47" s="376">
        <f t="shared" si="4"/>
        <v>-13.954760137439804</v>
      </c>
      <c r="J47" s="784">
        <f>(J44/J31-1)*100</f>
        <v>-20.415002462196551</v>
      </c>
      <c r="K47" s="414"/>
      <c r="L47" s="414"/>
      <c r="M47" s="414"/>
      <c r="N47" s="414"/>
      <c r="O47" s="414"/>
      <c r="P47" s="414"/>
      <c r="Q47" s="89"/>
      <c r="R47" s="89"/>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row>
    <row r="48" spans="1:186" ht="14.25" customHeight="1" thickBot="1">
      <c r="A48" s="460" t="s">
        <v>230</v>
      </c>
      <c r="B48" s="461"/>
      <c r="C48" s="462"/>
      <c r="D48" s="462"/>
      <c r="E48" s="462"/>
      <c r="F48" s="462"/>
      <c r="G48" s="462"/>
      <c r="H48" s="463"/>
      <c r="I48" s="463"/>
      <c r="J48" s="464"/>
      <c r="K48" s="211"/>
      <c r="L48" s="6"/>
      <c r="P48" s="20"/>
      <c r="Q48" s="20"/>
      <c r="R48" s="20"/>
      <c r="GB48" s="16"/>
      <c r="GC48" s="16"/>
      <c r="GD48" s="16"/>
    </row>
    <row r="49" spans="1:186" ht="14.25" customHeight="1">
      <c r="A49" s="211"/>
      <c r="B49" s="211"/>
      <c r="C49" s="211"/>
      <c r="D49" s="211"/>
      <c r="E49" s="211"/>
      <c r="F49" s="211"/>
      <c r="G49" s="211"/>
      <c r="H49" s="211"/>
      <c r="I49" s="211"/>
      <c r="J49" s="211"/>
      <c r="K49" s="211"/>
      <c r="L49" s="6"/>
      <c r="P49" s="20"/>
      <c r="Q49" s="20"/>
      <c r="R49" s="20"/>
      <c r="GB49" s="16"/>
      <c r="GC49" s="16"/>
      <c r="GD49" s="16"/>
    </row>
    <row r="50" spans="1:186" ht="14.25" customHeight="1">
      <c r="A50" s="211"/>
      <c r="B50" s="211"/>
      <c r="C50" s="362"/>
      <c r="D50" s="362"/>
      <c r="E50" s="362"/>
      <c r="F50" s="362"/>
      <c r="G50" s="362"/>
      <c r="H50" s="362"/>
      <c r="I50" s="362"/>
      <c r="J50" s="362"/>
      <c r="P50" s="20"/>
      <c r="Q50" s="20"/>
      <c r="R50" s="20"/>
      <c r="GB50" s="16"/>
      <c r="GC50" s="16"/>
      <c r="GD50" s="16"/>
    </row>
    <row r="51" spans="1:186" ht="14.25" customHeight="1" thickBot="1">
      <c r="A51" s="57"/>
      <c r="B51" s="56"/>
      <c r="C51" s="92"/>
      <c r="D51" s="92"/>
      <c r="E51" s="92"/>
      <c r="F51" s="92"/>
      <c r="G51" s="92"/>
    </row>
    <row r="52" spans="1:186" ht="14.25" customHeight="1" thickBot="1">
      <c r="A52" s="57"/>
      <c r="B52" s="56"/>
      <c r="C52" s="55"/>
      <c r="D52" s="55"/>
      <c r="F52" s="55"/>
      <c r="G52" s="55"/>
      <c r="K52" s="190"/>
      <c r="L52" s="190"/>
      <c r="M52" s="190"/>
      <c r="N52" s="190"/>
      <c r="O52" s="190"/>
      <c r="P52" s="190"/>
      <c r="Q52" s="190"/>
      <c r="R52" s="190"/>
      <c r="S52" s="191"/>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row>
    <row r="53" spans="1:186" ht="14.25" customHeight="1">
      <c r="C53" s="94"/>
      <c r="K53" s="89"/>
      <c r="L53" s="89"/>
      <c r="M53" s="89"/>
      <c r="N53" s="89"/>
      <c r="O53" s="89"/>
      <c r="P53" s="89"/>
      <c r="Q53" s="89"/>
      <c r="R53" s="89"/>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row>
    <row r="58" spans="1:186" ht="14.25" customHeight="1">
      <c r="A58" s="16"/>
      <c r="B58" s="16"/>
      <c r="C58" s="44"/>
      <c r="D58" s="44"/>
      <c r="E58" s="44"/>
      <c r="F58" s="44"/>
      <c r="G58" s="44"/>
      <c r="H58" s="44"/>
      <c r="I58" s="44"/>
      <c r="J58" s="44"/>
    </row>
    <row r="59" spans="1:186" ht="14.25" customHeight="1">
      <c r="A59" s="16"/>
      <c r="B59" s="16"/>
      <c r="C59" s="44"/>
      <c r="D59" s="44"/>
      <c r="E59" s="44"/>
      <c r="F59" s="44"/>
      <c r="G59" s="44"/>
      <c r="H59" s="44"/>
      <c r="I59" s="44"/>
      <c r="J59" s="44"/>
    </row>
    <row r="79" spans="11:186" ht="14.25" customHeight="1">
      <c r="K79" s="90"/>
      <c r="L79" s="90"/>
      <c r="M79" s="90"/>
      <c r="N79" s="90"/>
      <c r="O79" s="90"/>
      <c r="P79" s="89"/>
      <c r="Q79" s="89"/>
      <c r="R79" s="89"/>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row>
    <row r="80" spans="11:186" ht="14.25" customHeight="1">
      <c r="K80" s="90"/>
      <c r="L80" s="90"/>
      <c r="M80" s="90"/>
      <c r="N80" s="90"/>
      <c r="O80" s="90"/>
      <c r="P80" s="89"/>
      <c r="Q80" s="89"/>
      <c r="R80" s="89"/>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row>
    <row r="85" spans="1:10" ht="14.25" customHeight="1">
      <c r="A85" s="16"/>
      <c r="B85" s="16"/>
      <c r="C85" s="16"/>
      <c r="D85" s="16"/>
      <c r="E85" s="16"/>
      <c r="F85" s="16"/>
      <c r="G85" s="16"/>
      <c r="H85" s="16"/>
      <c r="I85" s="16"/>
      <c r="J85" s="16"/>
    </row>
    <row r="86" spans="1:10" ht="14.25" customHeight="1">
      <c r="A86" s="16"/>
      <c r="B86" s="16"/>
      <c r="C86" s="16"/>
      <c r="D86" s="16"/>
      <c r="E86" s="16"/>
      <c r="F86" s="16"/>
      <c r="G86" s="16"/>
      <c r="H86" s="16"/>
      <c r="I86" s="16"/>
      <c r="J86" s="16"/>
    </row>
    <row r="114" spans="1:186" s="47" customFormat="1" ht="14.25" customHeight="1">
      <c r="A114" s="40"/>
      <c r="B114" s="39"/>
      <c r="C114" s="40"/>
      <c r="D114" s="40"/>
      <c r="E114" s="40"/>
      <c r="F114" s="40"/>
      <c r="G114" s="40"/>
      <c r="H114" s="40"/>
      <c r="I114" s="40"/>
      <c r="J114" s="40"/>
      <c r="K114" s="79"/>
      <c r="L114" s="79"/>
      <c r="M114" s="79"/>
      <c r="N114" s="79"/>
      <c r="O114" s="79"/>
      <c r="P114" s="90"/>
      <c r="Q114" s="90"/>
      <c r="R114" s="90"/>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row>
    <row r="115" spans="1:186" s="47" customFormat="1" ht="14.25" customHeight="1">
      <c r="A115" s="40"/>
      <c r="B115" s="39"/>
      <c r="C115" s="40"/>
      <c r="D115" s="40"/>
      <c r="E115" s="40"/>
      <c r="F115" s="40"/>
      <c r="G115" s="40"/>
      <c r="H115" s="40"/>
      <c r="I115" s="40"/>
      <c r="J115" s="40"/>
      <c r="K115" s="79"/>
      <c r="L115" s="79"/>
      <c r="M115" s="79"/>
      <c r="N115" s="79"/>
      <c r="O115" s="79"/>
      <c r="P115" s="90"/>
      <c r="Q115" s="90"/>
      <c r="R115" s="90"/>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row>
    <row r="123" spans="1:186" ht="14.25" customHeight="1">
      <c r="A123" s="54"/>
      <c r="B123" s="53"/>
      <c r="C123" s="52" t="e">
        <f>(#REF!/#REF!-1)*100</f>
        <v>#REF!</v>
      </c>
      <c r="D123" s="52"/>
      <c r="E123" s="52" t="e">
        <f>(#REF!/#REF!-1)*100</f>
        <v>#REF!</v>
      </c>
      <c r="F123" s="52" t="e">
        <f>(#REF!/#REF!-1)*100</f>
        <v>#REF!</v>
      </c>
      <c r="G123" s="52" t="e">
        <f>(#REF!/#REF!-1)*100</f>
        <v>#REF!</v>
      </c>
      <c r="H123" s="52" t="e">
        <f>(#REF!/#REF!-1)*100</f>
        <v>#REF!</v>
      </c>
      <c r="I123" s="52" t="e">
        <f>(#REF!/#REF!-1)*100</f>
        <v>#REF!</v>
      </c>
      <c r="J123" s="52" t="e">
        <f>(#REF!/#REF!-1)*100</f>
        <v>#REF!</v>
      </c>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row>
    <row r="124" spans="1:186" ht="14.25" customHeight="1">
      <c r="A124" s="54"/>
      <c r="B124" s="53"/>
      <c r="C124" s="52" t="e">
        <f>(#REF!/#REF!-1)*100</f>
        <v>#REF!</v>
      </c>
      <c r="D124" s="52"/>
      <c r="E124" s="52" t="e">
        <f>(#REF!/#REF!-1)*100</f>
        <v>#REF!</v>
      </c>
      <c r="F124" s="52" t="e">
        <f>(#REF!/#REF!-1)*100</f>
        <v>#REF!</v>
      </c>
      <c r="G124" s="52" t="e">
        <f>(#REF!/#REF!-1)*100</f>
        <v>#REF!</v>
      </c>
      <c r="H124" s="52" t="e">
        <f>(#REF!/#REF!-1)*100</f>
        <v>#REF!</v>
      </c>
      <c r="I124" s="52" t="e">
        <f>(#REF!/#REF!-1)*100</f>
        <v>#REF!</v>
      </c>
      <c r="J124" s="52" t="e">
        <f>(#REF!/#REF!-1)*100</f>
        <v>#REF!</v>
      </c>
    </row>
  </sheetData>
  <mergeCells count="5">
    <mergeCell ref="A1:J1"/>
    <mergeCell ref="A2:J2"/>
    <mergeCell ref="A3:J3"/>
    <mergeCell ref="T4:Z4"/>
    <mergeCell ref="A45:B45"/>
  </mergeCells>
  <printOptions horizontalCentered="1" verticalCentered="1"/>
  <pageMargins left="0.6692913385826772" right="0.70866141732283472" top="0.74803149606299213" bottom="0.74803149606299213" header="0.39370078740157483" footer="0.31496062992125984"/>
  <pageSetup scale="79"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GD125"/>
  <sheetViews>
    <sheetView view="pageBreakPreview" topLeftCell="A25" zoomScale="90" zoomScaleNormal="75" zoomScaleSheetLayoutView="90" zoomScalePageLayoutView="75" workbookViewId="0">
      <selection activeCell="K51" sqref="K51"/>
    </sheetView>
  </sheetViews>
  <sheetFormatPr baseColWidth="10" defaultColWidth="11.42578125" defaultRowHeight="14.25" customHeight="1"/>
  <cols>
    <col min="1" max="1" width="10.7109375" style="40" customWidth="1"/>
    <col min="2" max="2" width="32.5703125" style="39" customWidth="1"/>
    <col min="3" max="3" width="12.5703125" style="40" customWidth="1"/>
    <col min="4" max="4" width="14.5703125" style="40" customWidth="1"/>
    <col min="5" max="6" width="10.140625" style="40" customWidth="1"/>
    <col min="7" max="7" width="11.5703125" style="40" customWidth="1"/>
    <col min="8"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862" t="s">
        <v>231</v>
      </c>
      <c r="B1" s="863"/>
      <c r="C1" s="863"/>
      <c r="D1" s="863"/>
      <c r="E1" s="863"/>
      <c r="F1" s="863"/>
      <c r="G1" s="863"/>
      <c r="H1" s="863"/>
      <c r="I1" s="863"/>
      <c r="J1" s="864"/>
      <c r="K1"/>
      <c r="L1"/>
      <c r="M1"/>
      <c r="N1"/>
      <c r="O1"/>
      <c r="P1"/>
      <c r="Q1"/>
      <c r="R1"/>
      <c r="S1"/>
      <c r="T1"/>
      <c r="U1"/>
      <c r="V1"/>
      <c r="W1"/>
      <c r="X1"/>
      <c r="Y1"/>
      <c r="Z1"/>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882" t="s">
        <v>433</v>
      </c>
      <c r="B2" s="883"/>
      <c r="C2" s="883"/>
      <c r="D2" s="883"/>
      <c r="E2" s="883"/>
      <c r="F2" s="883"/>
      <c r="G2" s="883"/>
      <c r="H2" s="883"/>
      <c r="I2" s="883"/>
      <c r="J2" s="884"/>
      <c r="K2"/>
      <c r="L2"/>
      <c r="M2"/>
      <c r="N2"/>
      <c r="O2"/>
      <c r="P2"/>
      <c r="Q2"/>
      <c r="R2"/>
      <c r="S2"/>
      <c r="T2"/>
      <c r="U2"/>
      <c r="V2"/>
      <c r="W2"/>
      <c r="X2"/>
      <c r="Y2"/>
      <c r="Z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88" t="s">
        <v>476</v>
      </c>
      <c r="B3" s="886"/>
      <c r="C3" s="886"/>
      <c r="D3" s="886"/>
      <c r="E3" s="886"/>
      <c r="F3" s="886"/>
      <c r="G3" s="886"/>
      <c r="H3" s="886"/>
      <c r="I3" s="886"/>
      <c r="J3" s="887"/>
      <c r="K3"/>
      <c r="L3"/>
      <c r="M3"/>
      <c r="N3"/>
      <c r="O3"/>
      <c r="P3"/>
      <c r="Q3"/>
      <c r="R3"/>
      <c r="S3"/>
      <c r="T3"/>
      <c r="U3"/>
      <c r="V3"/>
      <c r="W3"/>
      <c r="X3"/>
      <c r="Y3"/>
      <c r="Z3"/>
    </row>
    <row r="4" spans="1:186" ht="43.5" customHeight="1" thickBot="1">
      <c r="A4" s="114" t="s">
        <v>80</v>
      </c>
      <c r="B4" s="60" t="s">
        <v>81</v>
      </c>
      <c r="C4" s="60" t="s">
        <v>222</v>
      </c>
      <c r="D4" s="60" t="s">
        <v>223</v>
      </c>
      <c r="E4" s="60" t="s">
        <v>224</v>
      </c>
      <c r="F4" s="60" t="s">
        <v>225</v>
      </c>
      <c r="G4" s="60" t="s">
        <v>226</v>
      </c>
      <c r="H4" s="60" t="s">
        <v>227</v>
      </c>
      <c r="I4" s="60" t="s">
        <v>228</v>
      </c>
      <c r="J4" s="400" t="s">
        <v>229</v>
      </c>
      <c r="K4"/>
      <c r="L4"/>
      <c r="M4"/>
      <c r="N4"/>
      <c r="O4"/>
      <c r="P4"/>
      <c r="Q4"/>
      <c r="R4"/>
      <c r="S4"/>
      <c r="T4"/>
      <c r="U4"/>
      <c r="V4"/>
      <c r="W4"/>
      <c r="X4"/>
      <c r="Y4"/>
      <c r="Z4"/>
      <c r="AA4"/>
      <c r="AB4"/>
      <c r="AC4"/>
    </row>
    <row r="5" spans="1:186" s="20" customFormat="1" ht="12.75" customHeight="1">
      <c r="A5" s="503">
        <v>2018</v>
      </c>
      <c r="B5" s="776"/>
      <c r="C5" s="774">
        <v>1625.46</v>
      </c>
      <c r="D5" s="774">
        <v>1668.13</v>
      </c>
      <c r="E5" s="774">
        <v>1662.44</v>
      </c>
      <c r="F5" s="774">
        <v>1660.52</v>
      </c>
      <c r="G5" s="774">
        <v>1667.53</v>
      </c>
      <c r="H5" s="774">
        <v>1348.2</v>
      </c>
      <c r="I5" s="774">
        <v>1504.56</v>
      </c>
      <c r="J5" s="785">
        <v>1483.36</v>
      </c>
      <c r="K5" s="2"/>
      <c r="L5" s="2"/>
      <c r="M5" s="2"/>
      <c r="N5" s="2"/>
      <c r="O5" s="2"/>
      <c r="P5" s="2"/>
      <c r="Q5" s="2"/>
      <c r="R5" s="2"/>
      <c r="S5" s="2"/>
      <c r="T5" s="2"/>
      <c r="U5" s="2"/>
      <c r="V5" s="2"/>
      <c r="W5" s="2"/>
      <c r="X5" s="2"/>
      <c r="Y5" s="2"/>
      <c r="Z5" s="2"/>
      <c r="AA5" s="2"/>
      <c r="AB5" s="2"/>
      <c r="AC5" s="2"/>
      <c r="AD5" s="131"/>
    </row>
    <row r="6" spans="1:186" ht="12.75" customHeight="1">
      <c r="A6" s="503">
        <v>2019</v>
      </c>
      <c r="B6" s="776"/>
      <c r="C6" s="774">
        <v>1557.32</v>
      </c>
      <c r="D6" s="774">
        <v>1542.3</v>
      </c>
      <c r="E6" s="774">
        <v>1618.35</v>
      </c>
      <c r="F6" s="774">
        <v>1591.63</v>
      </c>
      <c r="G6" s="774">
        <v>1602.44</v>
      </c>
      <c r="H6" s="774">
        <v>1277.21</v>
      </c>
      <c r="I6" s="774">
        <v>1437.53</v>
      </c>
      <c r="J6" s="785">
        <v>1391.16</v>
      </c>
      <c r="K6"/>
      <c r="L6"/>
      <c r="M6"/>
      <c r="N6"/>
      <c r="O6"/>
      <c r="P6"/>
      <c r="Q6"/>
      <c r="R6"/>
      <c r="S6"/>
      <c r="T6"/>
      <c r="U6"/>
      <c r="V6"/>
      <c r="W6"/>
      <c r="X6"/>
      <c r="Y6"/>
      <c r="Z6"/>
      <c r="AA6"/>
      <c r="AB6"/>
      <c r="AC6"/>
      <c r="AD6" s="131"/>
    </row>
    <row r="7" spans="1:186" ht="12.75" customHeight="1">
      <c r="A7" s="503">
        <v>2020</v>
      </c>
      <c r="B7" s="777"/>
      <c r="C7" s="786">
        <v>1783.91</v>
      </c>
      <c r="D7" s="774">
        <v>1762.83</v>
      </c>
      <c r="E7" s="774">
        <v>1896.91</v>
      </c>
      <c r="F7" s="774">
        <v>1786.92</v>
      </c>
      <c r="G7" s="774">
        <v>1876.46</v>
      </c>
      <c r="H7" s="774">
        <v>1480.2</v>
      </c>
      <c r="I7" s="774">
        <v>1642.36</v>
      </c>
      <c r="J7" s="785">
        <v>1553.48</v>
      </c>
      <c r="K7"/>
      <c r="L7"/>
      <c r="M7"/>
      <c r="N7"/>
      <c r="O7"/>
      <c r="P7"/>
      <c r="Q7"/>
      <c r="R7"/>
      <c r="S7"/>
      <c r="T7"/>
      <c r="U7"/>
      <c r="V7"/>
      <c r="W7"/>
      <c r="X7"/>
      <c r="Y7"/>
      <c r="Z7"/>
      <c r="AA7"/>
      <c r="AB7"/>
      <c r="AC7"/>
      <c r="AD7" s="131"/>
    </row>
    <row r="8" spans="1:186" ht="12.75" customHeight="1">
      <c r="A8" s="503">
        <v>2021</v>
      </c>
      <c r="B8" s="777"/>
      <c r="C8" s="786">
        <f>AVERAGE(C14:C25)</f>
        <v>2337.3991666666666</v>
      </c>
      <c r="D8" s="786">
        <f>AVERAGE(D14:D25)</f>
        <v>2321.7049999999999</v>
      </c>
      <c r="E8" s="774">
        <f t="shared" ref="E8:J8" si="0">AVERAGE(E14:E25)</f>
        <v>2433.8283333333329</v>
      </c>
      <c r="F8" s="774">
        <f t="shared" si="0"/>
        <v>2369.0658333333326</v>
      </c>
      <c r="G8" s="786">
        <f t="shared" si="0"/>
        <v>2444.4433333333336</v>
      </c>
      <c r="H8" s="774">
        <f t="shared" si="0"/>
        <v>2003.0116666666665</v>
      </c>
      <c r="I8" s="786">
        <f t="shared" si="0"/>
        <v>2187.1308333333332</v>
      </c>
      <c r="J8" s="785">
        <f t="shared" si="0"/>
        <v>2187.4633333333331</v>
      </c>
      <c r="K8"/>
      <c r="L8"/>
      <c r="M8"/>
      <c r="N8"/>
      <c r="O8"/>
      <c r="P8"/>
      <c r="Q8"/>
      <c r="R8"/>
      <c r="S8"/>
      <c r="T8"/>
      <c r="U8"/>
      <c r="V8"/>
      <c r="W8"/>
      <c r="X8"/>
      <c r="Y8"/>
      <c r="Z8"/>
      <c r="AA8"/>
      <c r="AB8"/>
      <c r="AC8"/>
      <c r="AD8"/>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503">
        <v>2022</v>
      </c>
      <c r="B9" s="777"/>
      <c r="C9" s="786">
        <f>AVERAGE(C27:C38)</f>
        <v>2167.1158333333328</v>
      </c>
      <c r="D9" s="786">
        <f t="shared" ref="D9:J9" si="1">AVERAGE(D27:D38)</f>
        <v>2134.5641666666666</v>
      </c>
      <c r="E9" s="786">
        <f t="shared" si="1"/>
        <v>2254.39</v>
      </c>
      <c r="F9" s="786">
        <f t="shared" si="1"/>
        <v>2191.2225000000003</v>
      </c>
      <c r="G9" s="786">
        <f t="shared" si="1"/>
        <v>2246.4924999999998</v>
      </c>
      <c r="H9" s="786">
        <f t="shared" si="1"/>
        <v>1878.8916666666671</v>
      </c>
      <c r="I9" s="786">
        <f t="shared" si="1"/>
        <v>2022.41</v>
      </c>
      <c r="J9" s="785">
        <f t="shared" si="1"/>
        <v>2065.6508333333336</v>
      </c>
      <c r="K9"/>
      <c r="L9"/>
      <c r="M9"/>
      <c r="N9"/>
      <c r="O9"/>
      <c r="P9"/>
      <c r="Q9"/>
      <c r="R9"/>
      <c r="S9"/>
      <c r="T9"/>
      <c r="U9"/>
      <c r="V9"/>
      <c r="W9"/>
      <c r="X9"/>
      <c r="Y9"/>
      <c r="Z9"/>
      <c r="AA9"/>
      <c r="AB9"/>
      <c r="AC9"/>
      <c r="AD9"/>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221"/>
      <c r="B10" s="777"/>
      <c r="C10" s="778"/>
      <c r="D10" s="786"/>
      <c r="E10" s="778"/>
      <c r="F10" s="778"/>
      <c r="G10" s="778"/>
      <c r="H10" s="778"/>
      <c r="I10" s="778"/>
      <c r="J10" s="586"/>
      <c r="K10"/>
      <c r="L10"/>
      <c r="M10"/>
      <c r="N10"/>
      <c r="O10"/>
      <c r="P10"/>
      <c r="Q10"/>
      <c r="R10"/>
      <c r="S10"/>
      <c r="T10"/>
      <c r="U10"/>
      <c r="V10"/>
      <c r="W10"/>
      <c r="X10"/>
      <c r="Y10"/>
      <c r="Z10"/>
      <c r="AA10"/>
      <c r="AB10"/>
      <c r="AC10"/>
      <c r="AD10"/>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290">
        <v>2022</v>
      </c>
      <c r="B11" s="469" t="s">
        <v>475</v>
      </c>
      <c r="C11" s="195">
        <f>AVERAGE(C27:C30)</f>
        <v>2253.9450000000002</v>
      </c>
      <c r="D11" s="195">
        <f t="shared" ref="D11:J11" si="2">AVERAGE(D27:D30)</f>
        <v>2232.7174999999997</v>
      </c>
      <c r="E11" s="195">
        <f t="shared" si="2"/>
        <v>2357.4724999999999</v>
      </c>
      <c r="F11" s="195">
        <f t="shared" si="2"/>
        <v>2290.6675</v>
      </c>
      <c r="G11" s="195">
        <f t="shared" si="2"/>
        <v>2337.1124999999997</v>
      </c>
      <c r="H11" s="195">
        <f t="shared" si="2"/>
        <v>1960.5675000000001</v>
      </c>
      <c r="I11" s="195">
        <f t="shared" si="2"/>
        <v>2117.1175000000003</v>
      </c>
      <c r="J11" s="222">
        <f t="shared" si="2"/>
        <v>2013.6125000000002</v>
      </c>
      <c r="K11"/>
      <c r="L11"/>
      <c r="M11"/>
      <c r="N11"/>
      <c r="O11"/>
      <c r="P11"/>
      <c r="Q11"/>
      <c r="R11"/>
      <c r="S11"/>
      <c r="T11"/>
      <c r="U11"/>
      <c r="V11"/>
      <c r="W11"/>
      <c r="X11"/>
      <c r="Y11"/>
      <c r="Z11"/>
      <c r="AA11"/>
      <c r="AB11"/>
      <c r="AC11"/>
      <c r="AD11"/>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290">
        <v>2023</v>
      </c>
      <c r="B12" s="42" t="str">
        <f>B11</f>
        <v>Ene-abr</v>
      </c>
      <c r="C12" s="195">
        <f>AVERAGE(C40:C43)</f>
        <v>1808.0450000000001</v>
      </c>
      <c r="D12" s="195">
        <f t="shared" ref="D12:J12" si="3">AVERAGE(D40:D43)</f>
        <v>2024.8574999999998</v>
      </c>
      <c r="E12" s="195">
        <f>AVERAGE(E40:E43)</f>
        <v>1912.6849999999999</v>
      </c>
      <c r="F12" s="195">
        <f t="shared" si="3"/>
        <v>1843.6350000000002</v>
      </c>
      <c r="G12" s="195">
        <f t="shared" si="3"/>
        <v>1866.0525</v>
      </c>
      <c r="H12" s="195">
        <f t="shared" si="3"/>
        <v>1489.4124999999999</v>
      </c>
      <c r="I12" s="195">
        <f t="shared" si="3"/>
        <v>1644.4524999999999</v>
      </c>
      <c r="J12" s="222">
        <f t="shared" si="3"/>
        <v>1609.8825000000002</v>
      </c>
      <c r="K12"/>
      <c r="L12"/>
      <c r="M12"/>
      <c r="N12"/>
      <c r="O12"/>
      <c r="P12"/>
      <c r="Q12"/>
      <c r="R12"/>
      <c r="S12"/>
      <c r="T12"/>
      <c r="U12"/>
      <c r="V12"/>
      <c r="W12"/>
      <c r="X12"/>
      <c r="Y12"/>
      <c r="Z12"/>
      <c r="AA12"/>
      <c r="AB12"/>
      <c r="AC12"/>
      <c r="AD12"/>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s="20" customFormat="1" ht="12.75" customHeight="1">
      <c r="A13" s="291"/>
      <c r="B13" s="469"/>
      <c r="D13" s="195"/>
      <c r="E13" s="195"/>
      <c r="F13" s="195"/>
      <c r="G13" s="195"/>
      <c r="H13" s="195"/>
      <c r="I13" s="195"/>
      <c r="J13" s="222"/>
      <c r="K13" s="2"/>
      <c r="L13" s="2"/>
      <c r="M13" s="2"/>
      <c r="N13" s="2"/>
      <c r="O13" s="2"/>
      <c r="P13" s="2"/>
      <c r="Q13" s="2"/>
      <c r="R13" s="2"/>
      <c r="S13" s="2"/>
      <c r="T13" s="2"/>
      <c r="U13" s="2"/>
      <c r="V13" s="2"/>
      <c r="W13" s="2"/>
      <c r="X13" s="2"/>
      <c r="Y13" s="2"/>
      <c r="Z13" s="2"/>
      <c r="AA13" s="2"/>
      <c r="AB13" s="2"/>
      <c r="AC13" s="2"/>
      <c r="AD13" s="2"/>
    </row>
    <row r="14" spans="1:186" s="20" customFormat="1" ht="12.75" customHeight="1">
      <c r="A14" s="291">
        <v>2021</v>
      </c>
      <c r="B14" s="469" t="s">
        <v>93</v>
      </c>
      <c r="C14" s="195">
        <v>1959.98</v>
      </c>
      <c r="D14" s="195">
        <v>2143.4</v>
      </c>
      <c r="E14" s="195">
        <v>2184.56</v>
      </c>
      <c r="F14" s="195">
        <v>2069.27</v>
      </c>
      <c r="G14" s="195">
        <v>1940.14</v>
      </c>
      <c r="H14" s="195">
        <v>1605.99</v>
      </c>
      <c r="I14" s="195">
        <v>1778.58</v>
      </c>
      <c r="J14" s="222">
        <v>1660.91</v>
      </c>
      <c r="K14" s="2"/>
      <c r="L14" s="2"/>
      <c r="M14" s="2"/>
      <c r="N14" s="2"/>
      <c r="O14" s="2"/>
      <c r="P14" s="2"/>
      <c r="Q14" s="2"/>
      <c r="R14" s="2"/>
      <c r="S14" s="2"/>
      <c r="T14" s="2"/>
      <c r="U14" s="2"/>
      <c r="V14" s="2"/>
      <c r="W14" s="2"/>
      <c r="X14" s="2"/>
      <c r="Y14" s="2"/>
      <c r="Z14" s="2"/>
      <c r="AA14" s="2"/>
      <c r="AB14" s="2"/>
      <c r="AC14" s="2"/>
      <c r="AD14" s="2"/>
    </row>
    <row r="15" spans="1:186" s="20" customFormat="1" ht="12.75" customHeight="1">
      <c r="A15" s="291"/>
      <c r="B15" s="469" t="s">
        <v>94</v>
      </c>
      <c r="C15" s="195">
        <v>1927.97</v>
      </c>
      <c r="D15" s="195">
        <v>2124.13</v>
      </c>
      <c r="E15" s="195">
        <v>2098.52</v>
      </c>
      <c r="F15" s="195">
        <v>2004.8</v>
      </c>
      <c r="G15" s="195">
        <v>2061.67</v>
      </c>
      <c r="H15" s="195">
        <v>1557.13</v>
      </c>
      <c r="I15" s="195">
        <v>1715.87</v>
      </c>
      <c r="J15" s="222">
        <v>1503.11</v>
      </c>
      <c r="K15" s="2"/>
      <c r="L15" s="2"/>
      <c r="M15" s="2"/>
      <c r="N15" s="2"/>
      <c r="O15" s="2"/>
      <c r="P15" s="2"/>
      <c r="Q15" s="2"/>
      <c r="R15" s="2"/>
      <c r="S15" s="2"/>
      <c r="T15" s="2"/>
      <c r="U15" s="2"/>
      <c r="V15" s="2"/>
      <c r="W15" s="2"/>
      <c r="X15" s="2"/>
      <c r="Y15" s="2"/>
      <c r="Z15" s="2"/>
      <c r="AA15" s="2"/>
      <c r="AB15" s="2"/>
      <c r="AC15" s="2"/>
      <c r="AD15" s="2"/>
    </row>
    <row r="16" spans="1:186" s="20" customFormat="1" ht="12.75" customHeight="1">
      <c r="A16" s="291"/>
      <c r="B16" s="469" t="s">
        <v>95</v>
      </c>
      <c r="C16" s="195">
        <v>1971.94</v>
      </c>
      <c r="D16" s="195">
        <v>1991.84</v>
      </c>
      <c r="E16" s="195">
        <v>2140.5300000000002</v>
      </c>
      <c r="F16" s="195">
        <v>2057.08</v>
      </c>
      <c r="G16" s="195">
        <v>2025.53</v>
      </c>
      <c r="H16" s="195">
        <v>1731</v>
      </c>
      <c r="I16" s="195">
        <v>1803.1</v>
      </c>
      <c r="J16" s="222">
        <v>1484.7</v>
      </c>
      <c r="K16" s="2"/>
      <c r="L16" s="2"/>
      <c r="M16" s="2"/>
      <c r="N16" s="2"/>
      <c r="O16" s="2"/>
      <c r="P16" s="2"/>
      <c r="Q16" s="2"/>
      <c r="R16" s="2"/>
      <c r="S16" s="2"/>
      <c r="T16" s="2"/>
      <c r="U16" s="2"/>
      <c r="V16" s="2"/>
      <c r="W16" s="2"/>
      <c r="X16" s="2"/>
      <c r="Y16" s="2"/>
      <c r="Z16" s="2"/>
      <c r="AA16" s="2"/>
      <c r="AB16" s="2"/>
      <c r="AC16" s="2"/>
      <c r="AD16" s="2"/>
    </row>
    <row r="17" spans="1:30" s="20" customFormat="1" ht="12.75" customHeight="1">
      <c r="A17" s="291"/>
      <c r="B17" s="469" t="s">
        <v>96</v>
      </c>
      <c r="C17" s="195">
        <v>2079.54</v>
      </c>
      <c r="D17" s="195">
        <v>2180.27</v>
      </c>
      <c r="E17" s="195">
        <v>2228.69</v>
      </c>
      <c r="F17" s="195">
        <v>2128.7199999999998</v>
      </c>
      <c r="G17" s="195">
        <v>2113.71</v>
      </c>
      <c r="H17" s="195">
        <v>1815.76</v>
      </c>
      <c r="I17" s="195">
        <v>1944.15</v>
      </c>
      <c r="J17" s="222">
        <v>1629.08</v>
      </c>
      <c r="K17" s="2"/>
      <c r="L17" s="2"/>
      <c r="M17" s="2"/>
      <c r="N17" s="2"/>
      <c r="O17" s="2"/>
      <c r="P17" s="2"/>
      <c r="Q17" s="2"/>
      <c r="R17" s="2"/>
      <c r="S17" s="2"/>
      <c r="T17" s="2"/>
      <c r="U17" s="2"/>
      <c r="V17" s="2"/>
      <c r="W17" s="2"/>
      <c r="X17" s="2"/>
      <c r="Y17" s="2"/>
      <c r="Z17" s="2"/>
      <c r="AA17" s="2"/>
      <c r="AB17" s="2"/>
      <c r="AC17" s="2"/>
      <c r="AD17" s="2"/>
    </row>
    <row r="18" spans="1:30" s="20" customFormat="1" ht="12.75" customHeight="1">
      <c r="A18" s="291"/>
      <c r="B18" s="469" t="s">
        <v>97</v>
      </c>
      <c r="C18" s="195">
        <v>2259.84</v>
      </c>
      <c r="D18" s="195">
        <v>2270.9499999999998</v>
      </c>
      <c r="E18" s="195">
        <v>2334.9499999999998</v>
      </c>
      <c r="F18" s="195">
        <v>2316.33</v>
      </c>
      <c r="G18" s="195">
        <v>2340.46</v>
      </c>
      <c r="H18" s="195">
        <v>1857.78</v>
      </c>
      <c r="I18" s="195">
        <v>2133.1</v>
      </c>
      <c r="J18" s="222">
        <v>1734.99</v>
      </c>
      <c r="K18" s="2"/>
      <c r="L18" s="2"/>
      <c r="M18" s="2"/>
      <c r="N18" s="2"/>
      <c r="O18" s="2"/>
      <c r="P18" s="2"/>
      <c r="Q18" s="2"/>
      <c r="R18" s="2"/>
      <c r="S18" s="2"/>
      <c r="T18" s="2"/>
      <c r="U18" s="2"/>
      <c r="V18" s="2"/>
      <c r="W18" s="2"/>
      <c r="X18" s="2"/>
      <c r="Y18" s="2"/>
      <c r="Z18" s="2"/>
      <c r="AA18" s="2"/>
      <c r="AB18" s="2"/>
      <c r="AC18" s="2"/>
      <c r="AD18" s="2"/>
    </row>
    <row r="19" spans="1:30" s="20" customFormat="1" ht="12.75" customHeight="1">
      <c r="A19" s="291"/>
      <c r="B19" s="469" t="s">
        <v>98</v>
      </c>
      <c r="C19" s="195">
        <v>2383.5100000000002</v>
      </c>
      <c r="D19" s="195">
        <v>2215.6799999999998</v>
      </c>
      <c r="E19" s="195">
        <v>2448.4299999999998</v>
      </c>
      <c r="F19" s="195">
        <v>2401.3200000000002</v>
      </c>
      <c r="G19" s="195">
        <v>2534.37</v>
      </c>
      <c r="H19" s="195">
        <v>1952.72</v>
      </c>
      <c r="I19" s="195">
        <v>2249.38</v>
      </c>
      <c r="J19" s="222">
        <v>1834.35</v>
      </c>
      <c r="K19" s="2"/>
      <c r="L19" s="2"/>
      <c r="M19" s="2"/>
      <c r="N19" s="2"/>
      <c r="O19" s="2"/>
      <c r="P19" s="2"/>
      <c r="Q19" s="2"/>
      <c r="R19" s="2"/>
      <c r="S19" s="2"/>
      <c r="T19" s="2"/>
      <c r="U19" s="2"/>
      <c r="V19" s="2"/>
      <c r="W19" s="2"/>
      <c r="X19" s="2"/>
      <c r="Y19" s="2"/>
      <c r="Z19" s="2"/>
      <c r="AA19" s="2"/>
      <c r="AB19" s="2"/>
      <c r="AC19" s="2"/>
      <c r="AD19" s="2"/>
    </row>
    <row r="20" spans="1:30" s="20" customFormat="1" ht="12.75" customHeight="1">
      <c r="A20" s="291"/>
      <c r="B20" s="469" t="s">
        <v>99</v>
      </c>
      <c r="C20" s="195">
        <v>2493.6999999999998</v>
      </c>
      <c r="D20" s="195">
        <v>2388.67</v>
      </c>
      <c r="E20" s="195">
        <v>2556.46</v>
      </c>
      <c r="F20" s="195">
        <v>2531.16</v>
      </c>
      <c r="G20" s="195">
        <v>2538.56</v>
      </c>
      <c r="H20" s="195">
        <v>2196.02</v>
      </c>
      <c r="I20" s="195">
        <v>2390.2800000000002</v>
      </c>
      <c r="J20" s="222">
        <v>2216.7199999999998</v>
      </c>
      <c r="K20" s="2"/>
      <c r="L20" s="2"/>
      <c r="M20" s="2"/>
      <c r="N20" s="2"/>
      <c r="O20" s="2"/>
      <c r="P20" s="2"/>
      <c r="Q20" s="2"/>
      <c r="R20" s="2"/>
      <c r="S20" s="2"/>
      <c r="T20" s="2"/>
      <c r="U20" s="2"/>
      <c r="V20" s="2"/>
      <c r="W20" s="2"/>
      <c r="X20" s="2"/>
      <c r="Y20" s="2"/>
      <c r="Z20" s="2"/>
      <c r="AA20" s="2"/>
      <c r="AB20" s="2"/>
      <c r="AC20" s="2"/>
      <c r="AD20" s="2"/>
    </row>
    <row r="21" spans="1:30" s="20" customFormat="1" ht="12.75" customHeight="1">
      <c r="A21" s="291"/>
      <c r="B21" s="469" t="s">
        <v>100</v>
      </c>
      <c r="C21" s="195">
        <v>2794.14</v>
      </c>
      <c r="D21" s="195">
        <v>2655.26</v>
      </c>
      <c r="E21" s="195">
        <v>2767.93</v>
      </c>
      <c r="F21" s="195">
        <v>2757.68</v>
      </c>
      <c r="G21" s="195">
        <v>2994.55</v>
      </c>
      <c r="H21" s="195">
        <v>2573.16</v>
      </c>
      <c r="I21" s="195">
        <v>2720.27</v>
      </c>
      <c r="J21" s="222">
        <v>2962.29</v>
      </c>
      <c r="K21" s="2"/>
      <c r="L21" s="2"/>
      <c r="M21" s="2"/>
      <c r="N21" s="2"/>
      <c r="O21" s="2"/>
      <c r="P21" s="2"/>
      <c r="Q21" s="2"/>
      <c r="R21" s="2"/>
      <c r="S21" s="2"/>
      <c r="T21" s="2"/>
      <c r="U21" s="2"/>
      <c r="V21" s="2"/>
      <c r="W21" s="2"/>
      <c r="X21" s="2"/>
      <c r="Y21" s="2"/>
      <c r="Z21" s="2"/>
      <c r="AA21" s="2"/>
      <c r="AB21" s="2"/>
      <c r="AC21" s="2"/>
      <c r="AD21" s="2"/>
    </row>
    <row r="22" spans="1:30" s="20" customFormat="1" ht="12.75" customHeight="1">
      <c r="A22" s="291"/>
      <c r="B22" s="469" t="s">
        <v>101</v>
      </c>
      <c r="C22" s="195">
        <v>2813.87</v>
      </c>
      <c r="D22" s="195">
        <v>2709.79</v>
      </c>
      <c r="E22" s="195">
        <v>2854.24</v>
      </c>
      <c r="F22" s="195">
        <v>2779.14</v>
      </c>
      <c r="G22" s="195">
        <v>2966.53</v>
      </c>
      <c r="H22" s="195">
        <v>2598.1799999999998</v>
      </c>
      <c r="I22" s="195">
        <v>2686.84</v>
      </c>
      <c r="J22" s="222">
        <v>3220.45</v>
      </c>
      <c r="K22" s="2"/>
      <c r="L22" s="2"/>
      <c r="M22" s="2"/>
      <c r="N22" s="2"/>
      <c r="O22" s="2"/>
      <c r="P22" s="2"/>
      <c r="Q22" s="2"/>
      <c r="R22" s="2"/>
      <c r="S22" s="2"/>
      <c r="T22" s="2"/>
      <c r="U22" s="2"/>
      <c r="V22" s="2"/>
      <c r="W22" s="2"/>
      <c r="X22" s="2"/>
      <c r="Y22" s="2"/>
      <c r="Z22" s="2"/>
      <c r="AA22" s="2"/>
      <c r="AB22" s="2"/>
      <c r="AC22" s="2"/>
      <c r="AD22" s="2"/>
    </row>
    <row r="23" spans="1:30" s="20" customFormat="1" ht="12.75" customHeight="1">
      <c r="A23" s="291"/>
      <c r="B23" s="469" t="s">
        <v>102</v>
      </c>
      <c r="C23" s="195">
        <v>2626.16</v>
      </c>
      <c r="D23" s="195">
        <v>2687.18</v>
      </c>
      <c r="E23" s="195">
        <v>2712.75</v>
      </c>
      <c r="F23" s="195">
        <v>2523.88</v>
      </c>
      <c r="G23" s="195">
        <v>2758.24</v>
      </c>
      <c r="H23" s="195">
        <v>2020.98</v>
      </c>
      <c r="I23" s="195">
        <v>2419.0500000000002</v>
      </c>
      <c r="J23" s="222">
        <v>2996.91</v>
      </c>
      <c r="K23" s="2"/>
      <c r="L23" s="2"/>
      <c r="M23" s="2"/>
      <c r="N23" s="2"/>
      <c r="O23" s="2"/>
      <c r="P23" s="2"/>
      <c r="Q23" s="2"/>
      <c r="R23" s="2"/>
      <c r="S23" s="2"/>
      <c r="T23" s="2"/>
      <c r="U23" s="2"/>
      <c r="V23" s="2"/>
      <c r="W23" s="2"/>
      <c r="X23" s="2"/>
      <c r="Y23" s="2"/>
      <c r="Z23" s="2"/>
      <c r="AA23" s="2"/>
      <c r="AB23" s="2"/>
      <c r="AC23" s="2"/>
      <c r="AD23" s="2"/>
    </row>
    <row r="24" spans="1:30" s="20" customFormat="1" ht="12.75" customHeight="1">
      <c r="A24" s="291"/>
      <c r="B24" s="469" t="s">
        <v>103</v>
      </c>
      <c r="C24" s="195">
        <v>2449.85</v>
      </c>
      <c r="D24" s="195">
        <v>2313.0500000000002</v>
      </c>
      <c r="E24" s="195">
        <v>2501.42</v>
      </c>
      <c r="F24" s="195">
        <v>2467.17</v>
      </c>
      <c r="G24" s="195">
        <v>2615.15</v>
      </c>
      <c r="H24" s="195">
        <v>2132.75</v>
      </c>
      <c r="I24" s="195">
        <v>2302.35</v>
      </c>
      <c r="J24" s="222">
        <v>2850.7</v>
      </c>
      <c r="K24" s="2"/>
      <c r="L24" s="2"/>
      <c r="M24" s="2"/>
      <c r="N24" s="2"/>
      <c r="O24" s="2"/>
      <c r="P24" s="2"/>
      <c r="Q24" s="2"/>
      <c r="R24" s="2"/>
      <c r="S24" s="2"/>
      <c r="T24" s="2"/>
      <c r="U24" s="2"/>
      <c r="V24" s="2"/>
      <c r="W24" s="2"/>
      <c r="X24" s="2"/>
      <c r="Y24" s="2"/>
      <c r="Z24" s="2"/>
      <c r="AA24" s="2"/>
      <c r="AB24" s="2"/>
      <c r="AC24" s="2"/>
      <c r="AD24" s="2"/>
    </row>
    <row r="25" spans="1:30" s="20" customFormat="1" ht="12.75" customHeight="1">
      <c r="A25" s="291"/>
      <c r="B25" s="469" t="s">
        <v>104</v>
      </c>
      <c r="C25" s="195">
        <v>2288.29</v>
      </c>
      <c r="D25" s="195">
        <v>2180.2399999999998</v>
      </c>
      <c r="E25" s="195">
        <v>2377.46</v>
      </c>
      <c r="F25" s="195">
        <v>2392.2399999999998</v>
      </c>
      <c r="G25" s="195">
        <v>2444.41</v>
      </c>
      <c r="H25" s="195">
        <v>1994.67</v>
      </c>
      <c r="I25" s="195">
        <v>2102.6</v>
      </c>
      <c r="J25" s="222">
        <v>2155.35</v>
      </c>
      <c r="K25" s="2"/>
      <c r="L25" s="2"/>
      <c r="M25" s="2"/>
      <c r="N25" s="2"/>
      <c r="O25" s="2"/>
      <c r="P25" s="2"/>
      <c r="Q25" s="2"/>
      <c r="R25" s="2"/>
      <c r="S25" s="2"/>
      <c r="T25" s="2"/>
      <c r="U25" s="2"/>
      <c r="V25" s="2"/>
      <c r="W25" s="2"/>
      <c r="X25" s="2"/>
      <c r="Y25" s="2"/>
      <c r="Z25" s="2"/>
      <c r="AA25" s="2"/>
      <c r="AB25" s="2"/>
      <c r="AC25" s="2"/>
      <c r="AD25" s="2"/>
    </row>
    <row r="26" spans="1:30" s="20" customFormat="1" ht="12.75" customHeight="1">
      <c r="A26" s="291"/>
      <c r="B26" s="469"/>
      <c r="C26" s="195"/>
      <c r="D26" s="195"/>
      <c r="E26" s="195"/>
      <c r="G26" s="195"/>
      <c r="H26" s="195"/>
      <c r="I26" s="195"/>
      <c r="J26" s="222"/>
      <c r="K26" s="2"/>
      <c r="L26" s="2"/>
      <c r="M26" s="2"/>
      <c r="N26" s="2"/>
      <c r="O26" s="2"/>
      <c r="P26" s="2"/>
      <c r="Q26" s="2"/>
      <c r="R26" s="2"/>
      <c r="S26" s="2"/>
      <c r="T26" s="2"/>
      <c r="U26" s="2"/>
      <c r="V26" s="2"/>
      <c r="W26" s="2"/>
      <c r="X26" s="2"/>
      <c r="Y26" s="2"/>
      <c r="Z26" s="2"/>
      <c r="AA26" s="2"/>
      <c r="AB26" s="2"/>
      <c r="AC26" s="2"/>
      <c r="AD26" s="2"/>
    </row>
    <row r="27" spans="1:30" s="20" customFormat="1" ht="12.75" customHeight="1">
      <c r="A27" s="291">
        <v>2022</v>
      </c>
      <c r="B27" s="469" t="s">
        <v>93</v>
      </c>
      <c r="C27" s="195">
        <v>2152.17</v>
      </c>
      <c r="D27" s="195">
        <v>2129.38</v>
      </c>
      <c r="E27" s="195">
        <v>2242.83</v>
      </c>
      <c r="F27" s="195">
        <v>2193.27</v>
      </c>
      <c r="G27" s="195">
        <v>2288.08</v>
      </c>
      <c r="H27" s="195">
        <v>1776.07</v>
      </c>
      <c r="I27" s="195">
        <v>2001.98</v>
      </c>
      <c r="J27" s="222">
        <v>1925.47</v>
      </c>
      <c r="K27" s="2"/>
      <c r="L27" s="2"/>
      <c r="M27" s="2"/>
      <c r="N27" s="2"/>
      <c r="O27" s="2"/>
      <c r="P27" s="2"/>
      <c r="Q27" s="2"/>
      <c r="R27" s="2"/>
      <c r="S27" s="2"/>
      <c r="T27" s="2"/>
      <c r="U27" s="2"/>
      <c r="V27" s="2"/>
      <c r="W27" s="2"/>
      <c r="X27" s="2"/>
      <c r="Y27" s="2"/>
      <c r="Z27" s="2"/>
      <c r="AA27" s="2"/>
      <c r="AB27" s="2"/>
      <c r="AC27" s="2"/>
      <c r="AD27" s="2"/>
    </row>
    <row r="28" spans="1:30" s="20" customFormat="1" ht="12.75" customHeight="1">
      <c r="A28" s="291"/>
      <c r="B28" s="469" t="s">
        <v>94</v>
      </c>
      <c r="C28" s="195">
        <v>2234.69</v>
      </c>
      <c r="D28" s="195">
        <v>2339.38</v>
      </c>
      <c r="E28" s="195">
        <v>2335</v>
      </c>
      <c r="F28" s="195">
        <v>2366.35</v>
      </c>
      <c r="G28" s="195">
        <v>2297.39</v>
      </c>
      <c r="H28" s="195">
        <v>1978.18</v>
      </c>
      <c r="I28" s="195">
        <v>2080.19</v>
      </c>
      <c r="J28" s="222">
        <v>1931.59</v>
      </c>
      <c r="K28" s="2"/>
      <c r="L28" s="2"/>
      <c r="M28" s="2"/>
      <c r="N28" s="2"/>
      <c r="O28" s="2"/>
      <c r="P28" s="2"/>
      <c r="Q28" s="2"/>
      <c r="R28" s="2"/>
      <c r="S28" s="2"/>
      <c r="T28" s="2"/>
      <c r="U28" s="2"/>
      <c r="V28" s="2"/>
      <c r="W28" s="2"/>
      <c r="X28" s="2"/>
      <c r="Y28" s="2"/>
      <c r="Z28" s="2"/>
      <c r="AA28" s="2"/>
      <c r="AB28" s="2"/>
      <c r="AC28" s="2"/>
      <c r="AD28" s="2"/>
    </row>
    <row r="29" spans="1:30" s="20" customFormat="1" ht="12.75" customHeight="1">
      <c r="A29" s="291"/>
      <c r="B29" s="469" t="s">
        <v>95</v>
      </c>
      <c r="C29" s="195">
        <v>2321.58</v>
      </c>
      <c r="D29" s="195">
        <v>2240.1999999999998</v>
      </c>
      <c r="E29" s="195">
        <v>2424.64</v>
      </c>
      <c r="F29" s="195">
        <v>2320.9699999999998</v>
      </c>
      <c r="G29" s="195">
        <v>2387.7600000000002</v>
      </c>
      <c r="H29" s="195">
        <v>2037.72</v>
      </c>
      <c r="I29" s="195">
        <v>2210.75</v>
      </c>
      <c r="J29" s="222">
        <v>2055.36</v>
      </c>
      <c r="K29" s="2"/>
      <c r="L29" s="2"/>
      <c r="M29" s="2"/>
      <c r="N29" s="2"/>
      <c r="O29" s="2"/>
      <c r="P29" s="2"/>
      <c r="Q29" s="2"/>
      <c r="R29" s="2"/>
      <c r="S29" s="2"/>
      <c r="T29" s="2"/>
      <c r="U29" s="2"/>
      <c r="V29" s="2"/>
      <c r="W29" s="2"/>
      <c r="X29" s="2"/>
      <c r="Y29" s="2"/>
      <c r="Z29" s="2"/>
      <c r="AA29" s="2"/>
      <c r="AB29" s="2"/>
      <c r="AC29" s="2"/>
      <c r="AD29" s="2"/>
    </row>
    <row r="30" spans="1:30" s="20" customFormat="1" ht="12.75" customHeight="1">
      <c r="A30" s="291"/>
      <c r="B30" s="469" t="s">
        <v>96</v>
      </c>
      <c r="C30" s="195">
        <v>2307.34</v>
      </c>
      <c r="D30" s="195">
        <v>2221.91</v>
      </c>
      <c r="E30" s="195">
        <v>2427.42</v>
      </c>
      <c r="F30" s="195">
        <v>2282.08</v>
      </c>
      <c r="G30" s="195">
        <v>2375.2199999999998</v>
      </c>
      <c r="H30" s="195">
        <v>2050.3000000000002</v>
      </c>
      <c r="I30" s="195">
        <v>2175.5500000000002</v>
      </c>
      <c r="J30" s="222">
        <v>2142.0300000000002</v>
      </c>
      <c r="K30" s="2"/>
      <c r="L30" s="2"/>
      <c r="M30" s="2"/>
      <c r="N30" s="2"/>
      <c r="O30" s="2"/>
      <c r="P30" s="2"/>
      <c r="Q30" s="2"/>
      <c r="R30" s="2"/>
      <c r="S30" s="2"/>
      <c r="T30" s="2"/>
      <c r="U30" s="2"/>
      <c r="V30" s="2"/>
      <c r="W30" s="2"/>
      <c r="X30" s="2"/>
      <c r="Y30" s="2"/>
      <c r="Z30" s="2"/>
      <c r="AA30" s="2"/>
      <c r="AB30" s="2"/>
      <c r="AC30" s="2"/>
      <c r="AD30" s="2"/>
    </row>
    <row r="31" spans="1:30" s="20" customFormat="1" ht="12.75" customHeight="1">
      <c r="A31" s="291"/>
      <c r="B31" s="469" t="s">
        <v>97</v>
      </c>
      <c r="C31" s="195">
        <v>2219.7800000000002</v>
      </c>
      <c r="D31" s="195">
        <v>2257.77</v>
      </c>
      <c r="E31" s="195">
        <v>2330.39</v>
      </c>
      <c r="F31" s="195">
        <v>2167.89</v>
      </c>
      <c r="G31" s="195">
        <v>2314.62</v>
      </c>
      <c r="H31" s="195">
        <v>1945.04</v>
      </c>
      <c r="I31" s="195">
        <v>2041.85</v>
      </c>
      <c r="J31" s="222">
        <v>1989.78</v>
      </c>
      <c r="K31" s="2"/>
      <c r="L31" s="2"/>
      <c r="M31" s="2"/>
      <c r="N31" s="2"/>
      <c r="O31" s="2"/>
      <c r="P31" s="2"/>
      <c r="Q31" s="2"/>
      <c r="R31" s="2"/>
      <c r="S31" s="2"/>
      <c r="T31" s="2"/>
      <c r="U31" s="2"/>
      <c r="V31" s="2"/>
      <c r="W31" s="2"/>
      <c r="X31" s="2"/>
      <c r="Y31" s="2"/>
      <c r="Z31" s="2"/>
      <c r="AA31" s="2"/>
      <c r="AB31" s="2"/>
      <c r="AC31" s="2"/>
      <c r="AD31" s="2"/>
    </row>
    <row r="32" spans="1:30" s="20" customFormat="1" ht="12.75" customHeight="1">
      <c r="A32" s="291"/>
      <c r="B32" s="469" t="s">
        <v>98</v>
      </c>
      <c r="C32" s="195">
        <v>2192.94</v>
      </c>
      <c r="D32" s="195">
        <v>2092.8200000000002</v>
      </c>
      <c r="E32" s="195">
        <v>2298.4899999999998</v>
      </c>
      <c r="F32" s="195">
        <v>2290.0300000000002</v>
      </c>
      <c r="G32" s="195">
        <v>2307.4499999999998</v>
      </c>
      <c r="H32" s="195">
        <v>1881.75</v>
      </c>
      <c r="I32" s="195">
        <v>2030.39</v>
      </c>
      <c r="J32" s="222">
        <v>1937.86</v>
      </c>
      <c r="K32" s="2"/>
      <c r="L32" s="2"/>
      <c r="M32" s="2"/>
      <c r="N32" s="2"/>
      <c r="O32" s="2"/>
      <c r="P32" s="2"/>
      <c r="Q32" s="2"/>
      <c r="R32" s="2"/>
      <c r="S32" s="2"/>
      <c r="T32" s="2"/>
      <c r="U32" s="2"/>
      <c r="V32" s="2"/>
      <c r="W32" s="2"/>
      <c r="X32" s="2"/>
      <c r="Y32" s="2"/>
      <c r="Z32" s="2"/>
      <c r="AA32" s="2"/>
      <c r="AB32" s="2"/>
      <c r="AC32" s="2"/>
      <c r="AD32" s="2"/>
    </row>
    <row r="33" spans="1:186" s="20" customFormat="1" ht="12.75" customHeight="1">
      <c r="A33" s="291"/>
      <c r="B33" s="469" t="s">
        <v>99</v>
      </c>
      <c r="C33" s="195">
        <v>2200.81</v>
      </c>
      <c r="D33" s="195">
        <v>2125.15</v>
      </c>
      <c r="E33" s="195">
        <v>2275.66</v>
      </c>
      <c r="F33" s="195">
        <v>2218.87</v>
      </c>
      <c r="G33" s="195">
        <v>2284</v>
      </c>
      <c r="H33" s="195">
        <v>1849.14</v>
      </c>
      <c r="I33" s="195">
        <v>2053.87</v>
      </c>
      <c r="J33" s="222">
        <v>2021.41</v>
      </c>
      <c r="K33" s="2"/>
      <c r="L33" s="2"/>
      <c r="M33" s="2"/>
      <c r="N33" s="2"/>
      <c r="O33" s="2"/>
      <c r="P33" s="2"/>
      <c r="Q33" s="2"/>
      <c r="R33" s="2"/>
      <c r="S33" s="2"/>
      <c r="T33" s="2"/>
      <c r="U33" s="2"/>
      <c r="V33" s="2"/>
      <c r="W33" s="2"/>
      <c r="X33" s="2"/>
      <c r="Y33" s="2"/>
      <c r="Z33" s="2"/>
      <c r="AA33" s="2"/>
      <c r="AB33" s="2"/>
      <c r="AC33" s="2"/>
      <c r="AD33" s="2"/>
    </row>
    <row r="34" spans="1:186" s="20" customFormat="1" ht="12.75" customHeight="1">
      <c r="A34" s="291"/>
      <c r="B34" s="469" t="s">
        <v>100</v>
      </c>
      <c r="C34" s="195">
        <v>2196.48</v>
      </c>
      <c r="D34" s="195">
        <v>2190.09</v>
      </c>
      <c r="E34" s="195">
        <v>2254.61</v>
      </c>
      <c r="F34" s="195">
        <v>2188.81</v>
      </c>
      <c r="G34" s="195">
        <v>2252.34</v>
      </c>
      <c r="H34" s="195">
        <v>1948.77</v>
      </c>
      <c r="I34" s="195">
        <v>2043.59</v>
      </c>
      <c r="J34" s="222">
        <v>2303.11</v>
      </c>
      <c r="K34" s="2"/>
      <c r="L34" s="2"/>
      <c r="M34" s="2"/>
      <c r="N34" s="2"/>
      <c r="O34" s="2"/>
      <c r="P34" s="2"/>
      <c r="Q34" s="2"/>
      <c r="R34" s="2"/>
      <c r="S34" s="2"/>
      <c r="T34" s="2"/>
      <c r="U34" s="2"/>
      <c r="V34" s="2"/>
      <c r="W34" s="2"/>
      <c r="X34" s="2"/>
      <c r="Y34" s="2"/>
      <c r="Z34" s="2"/>
      <c r="AA34" s="2"/>
      <c r="AB34" s="2"/>
      <c r="AC34" s="2"/>
      <c r="AD34" s="2"/>
    </row>
    <row r="35" spans="1:186" s="20" customFormat="1" ht="12.75" customHeight="1">
      <c r="A35" s="291"/>
      <c r="B35" s="469" t="s">
        <v>101</v>
      </c>
      <c r="C35" s="195">
        <v>2193.2800000000002</v>
      </c>
      <c r="D35" s="195">
        <v>2126.61</v>
      </c>
      <c r="E35" s="195">
        <v>2253.75</v>
      </c>
      <c r="F35" s="195">
        <v>2166.6</v>
      </c>
      <c r="G35" s="195">
        <v>2267.0300000000002</v>
      </c>
      <c r="H35" s="195">
        <v>1987.56</v>
      </c>
      <c r="I35" s="195">
        <v>2029.85</v>
      </c>
      <c r="J35" s="222">
        <v>2278.92</v>
      </c>
      <c r="K35" s="2"/>
      <c r="L35" s="2"/>
      <c r="M35" s="2"/>
      <c r="N35" s="2"/>
      <c r="O35" s="2"/>
      <c r="P35" s="2"/>
      <c r="Q35" s="2"/>
      <c r="R35" s="2"/>
      <c r="S35" s="2"/>
      <c r="T35" s="2"/>
      <c r="U35" s="2"/>
      <c r="V35" s="2"/>
      <c r="W35" s="2"/>
      <c r="X35" s="2"/>
      <c r="Y35" s="2"/>
      <c r="Z35" s="2"/>
      <c r="AA35" s="2"/>
      <c r="AB35" s="2"/>
      <c r="AC35" s="2"/>
      <c r="AD35" s="2"/>
    </row>
    <row r="36" spans="1:186" s="20" customFormat="1" ht="12.75" customHeight="1">
      <c r="A36" s="291"/>
      <c r="B36" s="469" t="s">
        <v>102</v>
      </c>
      <c r="C36" s="195">
        <v>2119.92</v>
      </c>
      <c r="D36" s="195">
        <v>2099.77</v>
      </c>
      <c r="E36" s="195">
        <v>2180.5</v>
      </c>
      <c r="F36" s="195">
        <v>2102.98</v>
      </c>
      <c r="G36" s="195">
        <v>2168.79</v>
      </c>
      <c r="H36" s="195">
        <v>1856</v>
      </c>
      <c r="I36" s="195">
        <v>2012.55</v>
      </c>
      <c r="J36" s="222">
        <v>2340.64</v>
      </c>
      <c r="K36" s="2"/>
      <c r="L36" s="2"/>
      <c r="M36" s="2"/>
      <c r="N36" s="2"/>
      <c r="O36" s="2"/>
      <c r="P36" s="2"/>
      <c r="Q36" s="2"/>
      <c r="R36" s="2"/>
      <c r="S36" s="2"/>
      <c r="T36" s="2"/>
      <c r="U36" s="2"/>
      <c r="V36" s="2"/>
      <c r="W36" s="2"/>
      <c r="X36" s="2"/>
      <c r="Y36" s="2"/>
      <c r="Z36" s="2"/>
      <c r="AA36" s="2"/>
      <c r="AB36" s="2"/>
      <c r="AC36" s="2"/>
      <c r="AD36" s="2"/>
    </row>
    <row r="37" spans="1:186" s="20" customFormat="1" ht="12.75" customHeight="1">
      <c r="A37" s="291"/>
      <c r="B37" s="469" t="s">
        <v>103</v>
      </c>
      <c r="C37" s="195">
        <v>2003.03</v>
      </c>
      <c r="D37" s="195">
        <v>1969.4</v>
      </c>
      <c r="E37" s="195">
        <v>2083.88</v>
      </c>
      <c r="F37" s="195">
        <v>2039.58</v>
      </c>
      <c r="G37" s="195">
        <v>2093.4299999999998</v>
      </c>
      <c r="H37" s="195">
        <v>1660.61</v>
      </c>
      <c r="I37" s="195">
        <v>1857.22</v>
      </c>
      <c r="J37" s="222">
        <v>2094.7399999999998</v>
      </c>
      <c r="K37" s="2"/>
      <c r="L37" s="2"/>
      <c r="M37" s="2"/>
      <c r="N37" s="2"/>
      <c r="O37" s="2"/>
      <c r="P37" s="2"/>
      <c r="Q37" s="2"/>
      <c r="R37" s="2"/>
      <c r="S37" s="2"/>
      <c r="T37" s="2"/>
      <c r="U37" s="2"/>
      <c r="V37" s="2"/>
      <c r="W37" s="2"/>
      <c r="X37" s="2"/>
      <c r="Y37" s="2"/>
      <c r="Z37" s="2"/>
      <c r="AA37" s="2"/>
      <c r="AB37" s="2"/>
      <c r="AC37" s="2"/>
      <c r="AD37" s="2"/>
    </row>
    <row r="38" spans="1:186" s="20" customFormat="1" ht="12.75" customHeight="1">
      <c r="A38" s="291"/>
      <c r="B38" s="469" t="s">
        <v>104</v>
      </c>
      <c r="C38" s="195">
        <v>1863.37</v>
      </c>
      <c r="D38" s="195">
        <v>1822.29</v>
      </c>
      <c r="E38" s="195">
        <v>1945.51</v>
      </c>
      <c r="F38" s="195">
        <v>1957.24</v>
      </c>
      <c r="G38" s="195">
        <v>1921.8</v>
      </c>
      <c r="H38" s="195">
        <v>1575.56</v>
      </c>
      <c r="I38" s="195">
        <v>1731.13</v>
      </c>
      <c r="J38" s="222">
        <v>1766.9</v>
      </c>
      <c r="K38" s="2"/>
      <c r="L38" s="2"/>
      <c r="M38" s="2"/>
      <c r="N38" s="2"/>
      <c r="O38" s="2"/>
      <c r="P38" s="2"/>
      <c r="Q38" s="2"/>
      <c r="R38" s="2"/>
      <c r="S38" s="2"/>
      <c r="T38" s="2"/>
      <c r="U38" s="2"/>
      <c r="V38" s="2"/>
      <c r="W38" s="2"/>
      <c r="X38" s="2"/>
      <c r="Y38" s="2"/>
      <c r="Z38" s="2"/>
      <c r="AA38" s="2"/>
      <c r="AB38" s="2"/>
      <c r="AC38" s="2"/>
      <c r="AD38" s="2"/>
    </row>
    <row r="39" spans="1:186" s="20" customFormat="1" ht="12.75" customHeight="1">
      <c r="A39" s="291"/>
      <c r="B39" s="469"/>
      <c r="C39" s="195"/>
      <c r="D39" s="195"/>
      <c r="E39" s="195"/>
      <c r="F39" s="195"/>
      <c r="G39" s="195"/>
      <c r="H39" s="195"/>
      <c r="I39" s="195"/>
      <c r="J39" s="222"/>
      <c r="K39" s="2"/>
      <c r="L39" s="2"/>
      <c r="M39" s="2"/>
      <c r="N39" s="2"/>
      <c r="O39" s="2"/>
      <c r="P39" s="2"/>
      <c r="Q39" s="2"/>
      <c r="R39" s="2"/>
      <c r="S39" s="2"/>
      <c r="T39" s="2"/>
      <c r="U39" s="2"/>
      <c r="V39" s="2"/>
      <c r="W39" s="2"/>
      <c r="X39" s="2"/>
      <c r="Y39" s="2"/>
      <c r="Z39" s="2"/>
      <c r="AA39" s="2"/>
      <c r="AB39" s="2"/>
      <c r="AC39" s="2"/>
      <c r="AD39" s="2"/>
    </row>
    <row r="40" spans="1:186" s="20" customFormat="1" ht="12.75" customHeight="1">
      <c r="A40" s="291">
        <v>2023</v>
      </c>
      <c r="B40" s="469" t="s">
        <v>93</v>
      </c>
      <c r="C40" s="195">
        <v>1777.34</v>
      </c>
      <c r="D40" s="195">
        <v>1904.81</v>
      </c>
      <c r="E40" s="195">
        <v>1879.94</v>
      </c>
      <c r="F40" s="195">
        <v>1877.97</v>
      </c>
      <c r="G40" s="195">
        <v>1832.25</v>
      </c>
      <c r="H40" s="195">
        <v>1429.72</v>
      </c>
      <c r="I40" s="195">
        <v>1625.51</v>
      </c>
      <c r="J40" s="222">
        <v>1735.68</v>
      </c>
      <c r="K40" s="2"/>
      <c r="L40" s="2"/>
      <c r="M40" s="2"/>
      <c r="N40" s="2"/>
      <c r="O40" s="2"/>
      <c r="P40" s="2"/>
      <c r="Q40" s="2"/>
      <c r="R40" s="2"/>
      <c r="S40" s="2"/>
      <c r="T40" s="2"/>
      <c r="U40" s="2"/>
      <c r="V40" s="2"/>
      <c r="W40" s="2"/>
      <c r="X40" s="2"/>
      <c r="Y40" s="2"/>
      <c r="Z40" s="2"/>
      <c r="AA40" s="2"/>
      <c r="AB40" s="2"/>
      <c r="AC40" s="2"/>
      <c r="AD40" s="2"/>
    </row>
    <row r="41" spans="1:186" ht="14.25" customHeight="1">
      <c r="A41" s="291"/>
      <c r="B41" s="469" t="s">
        <v>94</v>
      </c>
      <c r="C41" s="195">
        <v>1767.55</v>
      </c>
      <c r="D41" s="195">
        <v>2063.08</v>
      </c>
      <c r="E41" s="195">
        <v>1891.54</v>
      </c>
      <c r="F41" s="195">
        <v>1838.67</v>
      </c>
      <c r="G41" s="195">
        <v>1791.45</v>
      </c>
      <c r="H41" s="195">
        <v>1327.4</v>
      </c>
      <c r="I41" s="195">
        <v>1595.35</v>
      </c>
      <c r="J41" s="222">
        <v>1575.57</v>
      </c>
      <c r="K41" s="436"/>
      <c r="L41"/>
      <c r="M41"/>
      <c r="N41"/>
      <c r="O41"/>
      <c r="P41"/>
      <c r="Q41"/>
      <c r="R41"/>
      <c r="S41"/>
      <c r="T41"/>
      <c r="U41"/>
      <c r="V41"/>
      <c r="W41"/>
      <c r="X41"/>
      <c r="Y41"/>
      <c r="Z41"/>
      <c r="AA41"/>
      <c r="AB41"/>
      <c r="AC41"/>
      <c r="AD41"/>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14.25" customHeight="1">
      <c r="A42" s="291"/>
      <c r="B42" s="469" t="s">
        <v>95</v>
      </c>
      <c r="C42" s="195">
        <v>1832.45</v>
      </c>
      <c r="D42" s="195">
        <v>2064.9899999999998</v>
      </c>
      <c r="E42" s="195">
        <v>1934.83</v>
      </c>
      <c r="F42" s="195">
        <v>1850.13</v>
      </c>
      <c r="G42" s="195">
        <v>1901.08</v>
      </c>
      <c r="H42" s="195">
        <v>1597.93</v>
      </c>
      <c r="I42" s="195">
        <v>1672.11</v>
      </c>
      <c r="J42" s="222">
        <v>1593.89</v>
      </c>
      <c r="K42" s="436"/>
      <c r="L42"/>
      <c r="M42"/>
      <c r="N42"/>
      <c r="O42"/>
      <c r="P42"/>
      <c r="Q42"/>
      <c r="R42"/>
      <c r="S42"/>
      <c r="T42"/>
      <c r="U42"/>
      <c r="V42"/>
      <c r="W42"/>
      <c r="X42"/>
      <c r="Y42"/>
      <c r="Z42"/>
      <c r="AA42"/>
      <c r="AB42"/>
      <c r="AC42"/>
      <c r="AD42"/>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row>
    <row r="43" spans="1:186" ht="14.25" customHeight="1" thickBot="1">
      <c r="A43" s="291"/>
      <c r="B43" s="469" t="s">
        <v>96</v>
      </c>
      <c r="C43" s="195">
        <v>1854.84</v>
      </c>
      <c r="D43" s="195">
        <v>2066.5500000000002</v>
      </c>
      <c r="E43" s="195">
        <v>1944.43</v>
      </c>
      <c r="F43" s="195">
        <v>1807.77</v>
      </c>
      <c r="G43" s="195">
        <v>1939.43</v>
      </c>
      <c r="H43" s="195">
        <v>1602.6</v>
      </c>
      <c r="I43" s="195">
        <v>1684.84</v>
      </c>
      <c r="J43" s="222">
        <v>1534.39</v>
      </c>
      <c r="K43" s="436"/>
      <c r="L43"/>
      <c r="M43"/>
      <c r="N43"/>
      <c r="O43"/>
      <c r="P43"/>
      <c r="Q43"/>
      <c r="R43"/>
      <c r="S43"/>
      <c r="T43"/>
      <c r="U43"/>
      <c r="V43"/>
      <c r="W43"/>
      <c r="X43"/>
      <c r="Y43"/>
      <c r="Z43"/>
      <c r="AA43"/>
      <c r="AB43"/>
      <c r="AC43"/>
      <c r="AD43"/>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4.25" customHeight="1">
      <c r="A44" s="891" t="s">
        <v>477</v>
      </c>
      <c r="B44" s="892"/>
      <c r="C44" s="489">
        <f>(C12/C11-1)*100</f>
        <v>-19.783091424147436</v>
      </c>
      <c r="D44" s="489">
        <f>(D12/D11-1)*100</f>
        <v>-9.3097313027734057</v>
      </c>
      <c r="E44" s="489">
        <f t="shared" ref="E44:J44" si="4">(E12/E11-1)*100</f>
        <v>-18.867134187143218</v>
      </c>
      <c r="F44" s="489">
        <f t="shared" si="4"/>
        <v>-19.515381433577762</v>
      </c>
      <c r="G44" s="489">
        <f t="shared" si="4"/>
        <v>-20.155640774673866</v>
      </c>
      <c r="H44" s="489">
        <f t="shared" si="4"/>
        <v>-24.031562290000231</v>
      </c>
      <c r="I44" s="489">
        <f t="shared" si="4"/>
        <v>-22.325874685746083</v>
      </c>
      <c r="J44" s="490">
        <f t="shared" si="4"/>
        <v>-20.05003445300424</v>
      </c>
      <c r="K44" s="436"/>
      <c r="L44"/>
      <c r="M44"/>
      <c r="N44"/>
      <c r="O44"/>
      <c r="P44"/>
      <c r="Q44"/>
      <c r="R44"/>
      <c r="S44"/>
      <c r="T44"/>
      <c r="U44"/>
      <c r="V44"/>
      <c r="W44"/>
      <c r="X44"/>
      <c r="Y44"/>
      <c r="Z44"/>
      <c r="AA44"/>
      <c r="AB44"/>
      <c r="AC44"/>
      <c r="AD44"/>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4.25" customHeight="1">
      <c r="A45" s="373" t="s">
        <v>105</v>
      </c>
      <c r="C45" s="782">
        <f>(C43-C41)/C41*100</f>
        <v>4.93847415914684</v>
      </c>
      <c r="D45" s="782">
        <f>(D43-D41)/D41*100</f>
        <v>0.1681951257343513</v>
      </c>
      <c r="E45" s="782">
        <f t="shared" ref="E45:J45" si="5">(E43-E41)/E41*100</f>
        <v>2.7961343667064984</v>
      </c>
      <c r="F45" s="782">
        <f t="shared" si="5"/>
        <v>-1.6805625805609539</v>
      </c>
      <c r="G45" s="782">
        <f t="shared" si="5"/>
        <v>8.2603477629852922</v>
      </c>
      <c r="H45" s="782">
        <f t="shared" si="5"/>
        <v>20.732258550549933</v>
      </c>
      <c r="I45" s="782">
        <f t="shared" si="5"/>
        <v>5.6094273983765328</v>
      </c>
      <c r="J45" s="783">
        <f t="shared" si="5"/>
        <v>-2.6136572795876942</v>
      </c>
      <c r="K45" s="436"/>
      <c r="L45"/>
      <c r="M45"/>
      <c r="N45"/>
      <c r="O45"/>
      <c r="P45"/>
      <c r="Q45"/>
      <c r="R45"/>
      <c r="S45"/>
      <c r="T45"/>
      <c r="U45"/>
      <c r="V45"/>
      <c r="W45"/>
      <c r="X45"/>
      <c r="Y45"/>
      <c r="Z45"/>
      <c r="AA45"/>
      <c r="AB45"/>
      <c r="AC45"/>
      <c r="AD45"/>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4.25" customHeight="1" thickBot="1">
      <c r="A46" s="504" t="s">
        <v>478</v>
      </c>
      <c r="B46" s="118"/>
      <c r="C46" s="491">
        <f>(C43/C29-1)*100</f>
        <v>-20.104411650686171</v>
      </c>
      <c r="D46" s="491">
        <f>(D43/D29-1)*100</f>
        <v>-7.7515400410677504</v>
      </c>
      <c r="E46" s="491">
        <f t="shared" ref="E46:J46" si="6">(E43/E29-1)*100</f>
        <v>-19.805414412036416</v>
      </c>
      <c r="F46" s="491">
        <f t="shared" si="6"/>
        <v>-22.111444783861913</v>
      </c>
      <c r="G46" s="491">
        <f t="shared" si="6"/>
        <v>-18.776175159982579</v>
      </c>
      <c r="H46" s="491">
        <f t="shared" si="6"/>
        <v>-21.353277192155939</v>
      </c>
      <c r="I46" s="491">
        <f t="shared" si="6"/>
        <v>-23.78875947076784</v>
      </c>
      <c r="J46" s="787">
        <f t="shared" si="6"/>
        <v>-25.346897867040319</v>
      </c>
      <c r="L46"/>
      <c r="M46"/>
      <c r="N46"/>
      <c r="O46"/>
      <c r="P46"/>
      <c r="Q46"/>
      <c r="R46"/>
      <c r="S46"/>
      <c r="T46"/>
      <c r="U46"/>
      <c r="V46"/>
      <c r="W46"/>
      <c r="X46"/>
      <c r="Y46"/>
      <c r="Z46"/>
      <c r="AA46"/>
      <c r="AB46"/>
      <c r="AC46"/>
      <c r="AD4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4.25" customHeight="1">
      <c r="A47" s="116" t="s">
        <v>232</v>
      </c>
      <c r="C47" s="45"/>
      <c r="D47" s="45"/>
      <c r="E47" s="45"/>
      <c r="F47" s="45"/>
      <c r="G47" s="45"/>
      <c r="H47" s="470"/>
      <c r="I47" s="470"/>
      <c r="J47" s="122"/>
      <c r="L47"/>
      <c r="M47"/>
      <c r="N47"/>
      <c r="O47"/>
      <c r="P47"/>
      <c r="Q47"/>
      <c r="R47"/>
      <c r="S47"/>
      <c r="T47"/>
      <c r="U47"/>
      <c r="V47"/>
      <c r="W47"/>
      <c r="X47"/>
      <c r="Y47"/>
      <c r="Z47"/>
      <c r="AA47"/>
      <c r="AB47"/>
      <c r="AC47"/>
      <c r="AD47"/>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row>
    <row r="48" spans="1:186" ht="14.25" customHeight="1" thickBot="1">
      <c r="A48" s="488"/>
      <c r="B48" s="118"/>
      <c r="C48" s="119"/>
      <c r="D48" s="119"/>
      <c r="E48" s="119"/>
      <c r="F48" s="119"/>
      <c r="G48" s="119"/>
      <c r="H48" s="119"/>
      <c r="I48" s="119"/>
      <c r="J48" s="120"/>
    </row>
    <row r="49" spans="1:186" ht="14.25" customHeight="1">
      <c r="A49" s="57"/>
      <c r="B49" s="56"/>
      <c r="C49" s="94"/>
      <c r="D49" s="97"/>
      <c r="E49" s="97"/>
      <c r="F49" s="97"/>
      <c r="G49" s="97"/>
      <c r="H49" s="97"/>
      <c r="I49" s="97"/>
      <c r="J49" s="97"/>
      <c r="P49" s="20"/>
      <c r="Q49" s="20"/>
      <c r="R49" s="20"/>
      <c r="GB49" s="16"/>
      <c r="GC49" s="16"/>
      <c r="GD49" s="16"/>
    </row>
    <row r="50" spans="1:186" ht="14.25" customHeight="1">
      <c r="A50" s="57"/>
      <c r="B50" s="56"/>
      <c r="C50" s="94"/>
      <c r="D50" s="94"/>
      <c r="E50" s="94"/>
      <c r="F50" s="94"/>
      <c r="G50" s="94"/>
      <c r="H50" s="94"/>
      <c r="I50" s="94"/>
      <c r="J50" s="94"/>
      <c r="P50" s="20"/>
      <c r="Q50" s="20"/>
      <c r="R50" s="20"/>
      <c r="GB50" s="16"/>
      <c r="GC50" s="16"/>
      <c r="GD50" s="16"/>
    </row>
    <row r="51" spans="1:186" ht="14.25" customHeight="1">
      <c r="A51" s="57"/>
      <c r="B51" s="56"/>
      <c r="C51" s="101"/>
      <c r="D51" s="101"/>
      <c r="E51" s="101"/>
      <c r="F51" s="101"/>
      <c r="G51" s="101"/>
      <c r="H51" s="101"/>
      <c r="I51" s="101"/>
      <c r="J51" s="101"/>
      <c r="P51" s="20"/>
      <c r="Q51" s="20"/>
      <c r="R51" s="20"/>
      <c r="GB51" s="16"/>
      <c r="GC51" s="16"/>
      <c r="GD51" s="16"/>
    </row>
    <row r="52" spans="1:186" ht="14.25" customHeight="1">
      <c r="A52" s="57"/>
      <c r="B52" s="56"/>
      <c r="C52" s="92"/>
      <c r="D52" s="92"/>
      <c r="E52" s="92"/>
      <c r="F52" s="92"/>
      <c r="G52" s="92"/>
      <c r="H52" s="92"/>
      <c r="I52" s="92"/>
      <c r="J52" s="92"/>
    </row>
    <row r="53" spans="1:186" ht="14.25" customHeight="1">
      <c r="A53" s="57"/>
      <c r="B53" s="56"/>
      <c r="C53" s="55"/>
      <c r="D53" s="55"/>
      <c r="F53" s="55"/>
      <c r="G53" s="55"/>
      <c r="H53" s="55"/>
      <c r="I53" s="55"/>
      <c r="J53" s="55"/>
      <c r="K53" s="89"/>
      <c r="L53" s="89"/>
      <c r="M53" s="89"/>
      <c r="N53" s="89"/>
      <c r="O53" s="89"/>
      <c r="P53" s="89"/>
      <c r="Q53" s="89"/>
      <c r="R53" s="89"/>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row>
    <row r="54" spans="1:186" ht="14.25" customHeight="1">
      <c r="C54" s="94"/>
      <c r="K54" s="89"/>
      <c r="L54" s="89"/>
      <c r="M54" s="89"/>
      <c r="N54" s="89"/>
      <c r="O54" s="89"/>
      <c r="P54" s="89"/>
      <c r="Q54" s="89"/>
      <c r="R54" s="89"/>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row>
    <row r="59" spans="1:186" ht="14.25" customHeight="1">
      <c r="A59" s="16"/>
      <c r="B59" s="16"/>
      <c r="C59" s="44"/>
      <c r="D59" s="44"/>
      <c r="E59" s="44"/>
      <c r="F59" s="44"/>
      <c r="G59" s="44"/>
      <c r="H59" s="44"/>
      <c r="I59" s="44"/>
      <c r="J59" s="44"/>
    </row>
    <row r="60" spans="1:186" ht="14.25" customHeight="1">
      <c r="A60" s="16"/>
      <c r="B60" s="16"/>
      <c r="C60" s="44"/>
      <c r="D60" s="44"/>
      <c r="E60" s="44"/>
      <c r="F60" s="44"/>
      <c r="G60" s="44"/>
      <c r="H60" s="44"/>
      <c r="I60" s="44"/>
      <c r="J60" s="44"/>
    </row>
    <row r="80" spans="11:186" ht="14.25" customHeight="1">
      <c r="K80" s="90"/>
      <c r="L80" s="90"/>
      <c r="M80" s="90"/>
      <c r="N80" s="90"/>
      <c r="O80" s="90"/>
      <c r="P80" s="89"/>
      <c r="Q80" s="89"/>
      <c r="R80" s="89"/>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row>
    <row r="81" spans="1:186" ht="14.25" customHeight="1">
      <c r="K81" s="90"/>
      <c r="L81" s="90"/>
      <c r="M81" s="90"/>
      <c r="N81" s="90"/>
      <c r="O81" s="90"/>
      <c r="P81" s="89"/>
      <c r="Q81" s="89"/>
      <c r="R81" s="89"/>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row>
    <row r="86" spans="1:186" ht="14.25" customHeight="1">
      <c r="A86" s="16"/>
      <c r="B86" s="16"/>
      <c r="C86" s="16"/>
      <c r="D86" s="16"/>
      <c r="E86" s="16"/>
      <c r="F86" s="16"/>
      <c r="G86" s="16"/>
      <c r="H86" s="16"/>
      <c r="I86" s="16"/>
      <c r="J86" s="16"/>
    </row>
    <row r="87" spans="1:186" ht="14.25" customHeight="1">
      <c r="A87" s="16"/>
      <c r="B87" s="16"/>
      <c r="C87" s="16"/>
      <c r="D87" s="16"/>
      <c r="E87" s="16"/>
      <c r="F87" s="16"/>
      <c r="G87" s="16"/>
      <c r="H87" s="16"/>
      <c r="I87" s="16"/>
      <c r="J87" s="16"/>
    </row>
    <row r="115" spans="1:186" s="47" customFormat="1" ht="14.25" customHeight="1">
      <c r="A115" s="40"/>
      <c r="B115" s="39"/>
      <c r="C115" s="40"/>
      <c r="D115" s="40"/>
      <c r="E115" s="40"/>
      <c r="F115" s="40"/>
      <c r="G115" s="40"/>
      <c r="H115" s="40"/>
      <c r="I115" s="40"/>
      <c r="J115" s="40"/>
      <c r="K115" s="79"/>
      <c r="L115" s="79"/>
      <c r="M115" s="79"/>
      <c r="N115" s="79"/>
      <c r="O115" s="79"/>
      <c r="P115" s="90"/>
      <c r="Q115" s="90"/>
      <c r="R115" s="90"/>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row>
    <row r="116" spans="1:186" s="47" customFormat="1" ht="14.25" customHeight="1">
      <c r="A116" s="40"/>
      <c r="B116" s="39"/>
      <c r="C116" s="40"/>
      <c r="D116" s="40"/>
      <c r="E116" s="40"/>
      <c r="F116" s="40"/>
      <c r="G116" s="40"/>
      <c r="H116" s="40"/>
      <c r="I116" s="40"/>
      <c r="J116" s="40"/>
      <c r="K116" s="79"/>
      <c r="L116" s="79"/>
      <c r="M116" s="79"/>
      <c r="N116" s="79"/>
      <c r="O116" s="79"/>
      <c r="P116" s="90"/>
      <c r="Q116" s="90"/>
      <c r="R116" s="90"/>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row>
    <row r="124" spans="1:186" ht="14.25" customHeight="1">
      <c r="A124" s="54"/>
      <c r="B124" s="53"/>
      <c r="C124" s="52"/>
      <c r="D124" s="52"/>
      <c r="E124" s="52"/>
      <c r="F124" s="52"/>
      <c r="G124" s="52"/>
      <c r="H124" s="52"/>
      <c r="I124" s="52"/>
      <c r="J124" s="52"/>
    </row>
    <row r="125" spans="1:186" ht="14.25" customHeight="1">
      <c r="A125" s="54"/>
      <c r="B125" s="53"/>
      <c r="C125" s="52"/>
      <c r="D125" s="52"/>
      <c r="E125" s="52"/>
      <c r="F125" s="52"/>
      <c r="G125" s="52"/>
      <c r="H125" s="52"/>
      <c r="I125" s="52"/>
      <c r="J125" s="52"/>
    </row>
  </sheetData>
  <mergeCells count="4">
    <mergeCell ref="A44:B44"/>
    <mergeCell ref="A1:J1"/>
    <mergeCell ref="A2:J2"/>
    <mergeCell ref="A3:J3"/>
  </mergeCells>
  <printOptions horizontalCentered="1" verticalCentered="1"/>
  <pageMargins left="0.6692913385826772" right="0.70866141732283472" top="0.74803149606299213" bottom="0.74803149606299213" header="0.39370078740157483" footer="0.31496062992125984"/>
  <pageSetup scale="78"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AP102"/>
  <sheetViews>
    <sheetView view="pageBreakPreview" zoomScale="80" zoomScaleNormal="100" zoomScaleSheetLayoutView="80" workbookViewId="0">
      <selection activeCell="D45" sqref="D45"/>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41" ht="12.75" customHeight="1">
      <c r="A1" s="74"/>
      <c r="C1" s="139"/>
      <c r="D1" s="139"/>
      <c r="E1" s="139"/>
      <c r="F1" s="139"/>
      <c r="G1" s="139"/>
      <c r="H1" s="139"/>
      <c r="I1" s="139"/>
      <c r="J1" s="139"/>
      <c r="K1" s="139"/>
      <c r="L1" s="139"/>
      <c r="M1" s="139"/>
      <c r="N1" s="139"/>
      <c r="O1" s="139"/>
      <c r="P1" s="139"/>
      <c r="Q1" s="139"/>
      <c r="R1" s="139"/>
      <c r="S1" s="139"/>
      <c r="T1" s="139"/>
      <c r="U1" s="139"/>
      <c r="V1" s="139"/>
      <c r="W1" s="139"/>
      <c r="X1" s="437" t="s">
        <v>80</v>
      </c>
      <c r="Y1" s="438" t="s">
        <v>81</v>
      </c>
      <c r="Z1" s="437" t="s">
        <v>233</v>
      </c>
      <c r="AB1" s="65"/>
      <c r="AC1" s="65"/>
      <c r="AD1" s="65"/>
      <c r="AE1" s="65"/>
    </row>
    <row r="2" spans="1:41" ht="12.75" customHeight="1">
      <c r="A2" s="74"/>
      <c r="C2" s="139"/>
      <c r="D2" s="139"/>
      <c r="E2" s="139"/>
      <c r="F2" s="139"/>
      <c r="G2" s="139"/>
      <c r="H2" s="139"/>
      <c r="I2" s="139"/>
      <c r="J2" s="139"/>
      <c r="K2" s="139"/>
      <c r="L2" s="139"/>
      <c r="M2" s="139"/>
      <c r="N2" s="139"/>
      <c r="O2" s="139"/>
      <c r="P2" s="139"/>
      <c r="Q2" s="139"/>
      <c r="R2" s="139"/>
      <c r="S2" s="139"/>
      <c r="T2" s="139"/>
      <c r="U2" s="139"/>
      <c r="V2" s="139"/>
      <c r="W2" s="139"/>
      <c r="X2" s="437">
        <v>2016</v>
      </c>
      <c r="Y2" s="439" t="s">
        <v>112</v>
      </c>
      <c r="Z2" s="440">
        <v>1073.5899999999999</v>
      </c>
      <c r="AA2" s="65"/>
      <c r="AB2" s="65"/>
      <c r="AC2" s="65"/>
      <c r="AD2" s="65"/>
      <c r="AE2" s="65"/>
    </row>
    <row r="3" spans="1:41" ht="12.75" customHeight="1">
      <c r="A3" s="27"/>
      <c r="C3" s="140"/>
      <c r="D3" s="140"/>
      <c r="E3" s="140"/>
      <c r="F3" s="140"/>
      <c r="G3" s="140"/>
      <c r="H3" s="140"/>
      <c r="I3" s="140"/>
      <c r="J3" s="140"/>
      <c r="K3" s="140"/>
      <c r="L3" s="140"/>
      <c r="M3" s="140"/>
      <c r="N3" s="140"/>
      <c r="O3" s="140"/>
      <c r="P3" s="140"/>
      <c r="Q3" s="140"/>
      <c r="R3" s="140"/>
      <c r="S3" s="140"/>
      <c r="T3" s="140"/>
      <c r="U3" s="140"/>
      <c r="V3" s="140"/>
      <c r="X3" s="24"/>
      <c r="Y3" s="188" t="s">
        <v>113</v>
      </c>
      <c r="Z3" s="250">
        <v>1052.67</v>
      </c>
    </row>
    <row r="4" spans="1:41" ht="16.5" customHeight="1">
      <c r="A4" s="74"/>
      <c r="C4" s="139"/>
      <c r="D4" s="139"/>
      <c r="E4" s="139"/>
      <c r="F4" s="139"/>
      <c r="G4" s="139"/>
      <c r="H4" s="139"/>
      <c r="I4" s="139"/>
      <c r="J4" s="139"/>
      <c r="K4" s="139"/>
      <c r="L4" s="139"/>
      <c r="M4" s="139"/>
      <c r="N4" s="139"/>
      <c r="O4" s="139"/>
      <c r="P4" s="139"/>
      <c r="Q4" s="139"/>
      <c r="R4" s="139"/>
      <c r="S4" s="139"/>
      <c r="U4" s="139"/>
      <c r="V4" s="139"/>
      <c r="X4" s="24"/>
      <c r="Y4" s="188" t="s">
        <v>114</v>
      </c>
      <c r="Z4" s="250">
        <v>1065.24</v>
      </c>
    </row>
    <row r="5" spans="1:41" ht="15.75" customHeight="1">
      <c r="A5" s="20"/>
      <c r="X5" s="24"/>
      <c r="Y5" s="188" t="s">
        <v>115</v>
      </c>
      <c r="Z5" s="250">
        <v>1060.99</v>
      </c>
      <c r="AO5" s="141"/>
    </row>
    <row r="6" spans="1:41" ht="12.75" customHeight="1">
      <c r="A6" s="20"/>
      <c r="X6" s="24"/>
      <c r="Y6" s="188" t="s">
        <v>116</v>
      </c>
      <c r="Z6" s="250">
        <v>1149.23</v>
      </c>
      <c r="AO6" s="141"/>
    </row>
    <row r="7" spans="1:41" ht="12.75" customHeight="1">
      <c r="A7" s="20"/>
      <c r="X7" s="24"/>
      <c r="Y7" s="188" t="s">
        <v>117</v>
      </c>
      <c r="Z7" s="250">
        <v>1228.72</v>
      </c>
      <c r="AO7" s="141"/>
    </row>
    <row r="8" spans="1:41" ht="12.75" customHeight="1">
      <c r="A8" s="20"/>
      <c r="X8" s="24"/>
      <c r="Y8" s="188" t="s">
        <v>118</v>
      </c>
      <c r="Z8" s="250">
        <v>1278.31</v>
      </c>
      <c r="AO8" s="141"/>
    </row>
    <row r="9" spans="1:41" ht="12.75" customHeight="1">
      <c r="A9" s="20"/>
      <c r="X9" s="24"/>
      <c r="Y9" s="188" t="s">
        <v>234</v>
      </c>
      <c r="Z9" s="250">
        <v>1272.1099999999999</v>
      </c>
      <c r="AO9" s="142"/>
    </row>
    <row r="10" spans="1:41" ht="12.75" customHeight="1">
      <c r="A10" s="20"/>
      <c r="X10" s="24"/>
      <c r="Y10" s="188" t="s">
        <v>120</v>
      </c>
      <c r="Z10" s="250">
        <v>1224.02</v>
      </c>
      <c r="AO10" s="142"/>
    </row>
    <row r="11" spans="1:41" ht="12.75" customHeight="1">
      <c r="A11" s="20"/>
      <c r="X11" s="24"/>
      <c r="Y11" s="188" t="s">
        <v>121</v>
      </c>
      <c r="Z11" s="250">
        <v>1155.28</v>
      </c>
      <c r="AO11" s="142"/>
    </row>
    <row r="12" spans="1:41" ht="12.75" customHeight="1">
      <c r="A12" s="20"/>
      <c r="X12" s="24"/>
      <c r="Y12" s="188" t="s">
        <v>122</v>
      </c>
      <c r="Z12" s="250">
        <v>1136.5999999999999</v>
      </c>
      <c r="AO12" s="142"/>
    </row>
    <row r="13" spans="1:41" ht="12.75" customHeight="1">
      <c r="A13" s="20"/>
      <c r="X13" s="23"/>
      <c r="Y13" s="441" t="s">
        <v>123</v>
      </c>
      <c r="Z13" s="251">
        <v>1118.53</v>
      </c>
      <c r="AO13" s="142"/>
    </row>
    <row r="14" spans="1:41" ht="12.75" customHeight="1">
      <c r="A14" s="20"/>
      <c r="X14" s="437">
        <v>2017</v>
      </c>
      <c r="Y14" s="439" t="s">
        <v>124</v>
      </c>
      <c r="Z14" s="440">
        <v>1210.07</v>
      </c>
      <c r="AO14" s="142"/>
    </row>
    <row r="15" spans="1:41" ht="12.75" customHeight="1">
      <c r="A15" s="20"/>
      <c r="X15" s="24"/>
      <c r="Y15" s="188" t="s">
        <v>125</v>
      </c>
      <c r="Z15" s="250">
        <v>1217.0899999999999</v>
      </c>
      <c r="AO15" s="142"/>
    </row>
    <row r="16" spans="1:41" ht="12.75" customHeight="1">
      <c r="A16" s="20"/>
      <c r="X16" s="24"/>
      <c r="Y16" s="188" t="s">
        <v>126</v>
      </c>
      <c r="Z16" s="250">
        <v>1196.04</v>
      </c>
      <c r="AO16" s="141"/>
    </row>
    <row r="17" spans="1:42" ht="12.75" customHeight="1">
      <c r="A17" s="20"/>
      <c r="X17" s="24"/>
      <c r="Y17" s="188" t="s">
        <v>212</v>
      </c>
      <c r="Z17" s="250">
        <v>1213.68</v>
      </c>
      <c r="AO17" s="141"/>
    </row>
    <row r="18" spans="1:42" ht="12.75" customHeight="1">
      <c r="A18" s="20"/>
      <c r="X18" s="24"/>
      <c r="Y18" s="188" t="s">
        <v>128</v>
      </c>
      <c r="Z18" s="250">
        <v>1188.81</v>
      </c>
    </row>
    <row r="19" spans="1:42" ht="12.75" customHeight="1">
      <c r="A19" s="20"/>
      <c r="X19" s="24"/>
      <c r="Y19" s="188" t="s">
        <v>129</v>
      </c>
      <c r="Z19" s="250">
        <v>1211.56</v>
      </c>
    </row>
    <row r="20" spans="1:42" ht="12.75" customHeight="1">
      <c r="A20" s="20"/>
      <c r="X20" s="24"/>
      <c r="Y20" s="188" t="s">
        <v>130</v>
      </c>
      <c r="Z20" s="250">
        <v>1241.6600000000001</v>
      </c>
      <c r="AO20" s="141"/>
      <c r="AP20" s="141"/>
    </row>
    <row r="21" spans="1:42" ht="12.75" customHeight="1">
      <c r="A21" s="20"/>
      <c r="X21" s="24"/>
      <c r="Y21" s="188" t="s">
        <v>235</v>
      </c>
      <c r="Z21" s="250">
        <v>1272.21</v>
      </c>
    </row>
    <row r="22" spans="1:42" ht="12.75" customHeight="1">
      <c r="A22" s="20"/>
      <c r="X22" s="24"/>
      <c r="Y22" s="188" t="s">
        <v>132</v>
      </c>
      <c r="Z22" s="250">
        <v>1267.4000000000001</v>
      </c>
    </row>
    <row r="23" spans="1:42" ht="12.75" customHeight="1">
      <c r="A23" s="20"/>
      <c r="X23" s="24"/>
      <c r="Y23" s="188" t="s">
        <v>133</v>
      </c>
      <c r="Z23" s="250">
        <v>1257.0899999999999</v>
      </c>
    </row>
    <row r="24" spans="1:42" ht="12.75" customHeight="1">
      <c r="A24" s="20"/>
      <c r="X24" s="24"/>
      <c r="Y24" s="188" t="s">
        <v>134</v>
      </c>
      <c r="Z24" s="250">
        <v>1273.1099999999999</v>
      </c>
    </row>
    <row r="25" spans="1:42" ht="12.75" customHeight="1">
      <c r="A25" s="20"/>
      <c r="X25" s="23"/>
      <c r="Y25" s="441" t="s">
        <v>135</v>
      </c>
      <c r="Z25" s="251">
        <v>1216.3499999999999</v>
      </c>
    </row>
    <row r="26" spans="1:42" ht="12.75" customHeight="1">
      <c r="A26" s="20"/>
      <c r="X26" s="437">
        <v>2018</v>
      </c>
      <c r="Y26" s="439" t="s">
        <v>136</v>
      </c>
      <c r="Z26" s="440">
        <v>1165.53</v>
      </c>
    </row>
    <row r="27" spans="1:42" ht="12.75" customHeight="1">
      <c r="A27" s="20"/>
      <c r="X27" s="24"/>
      <c r="Y27" s="188" t="s">
        <v>137</v>
      </c>
      <c r="Z27" s="250">
        <v>1117.94</v>
      </c>
    </row>
    <row r="28" spans="1:42" ht="12.75" customHeight="1">
      <c r="A28" s="20"/>
      <c r="X28" s="24"/>
      <c r="Y28" s="188" t="s">
        <v>138</v>
      </c>
      <c r="Z28" s="250">
        <v>1115.44</v>
      </c>
    </row>
    <row r="29" spans="1:42" ht="12.75" customHeight="1">
      <c r="A29" s="20"/>
      <c r="X29" s="24"/>
      <c r="Y29" s="188" t="s">
        <v>139</v>
      </c>
      <c r="Z29" s="250">
        <v>1118.43</v>
      </c>
    </row>
    <row r="30" spans="1:42" ht="12.75" customHeight="1">
      <c r="A30" s="20"/>
      <c r="X30" s="24"/>
      <c r="Y30" s="188" t="s">
        <v>140</v>
      </c>
      <c r="Z30" s="250">
        <v>1097.46</v>
      </c>
    </row>
    <row r="31" spans="1:42" ht="12.75" customHeight="1">
      <c r="A31" s="143"/>
      <c r="B31" s="144"/>
      <c r="C31" s="144"/>
      <c r="D31" s="144"/>
      <c r="E31" s="144"/>
      <c r="F31" s="144"/>
      <c r="G31" s="144"/>
      <c r="H31" s="144"/>
      <c r="I31" s="144"/>
      <c r="J31" s="144"/>
      <c r="K31" s="144"/>
      <c r="L31" s="144"/>
      <c r="M31" s="144"/>
      <c r="N31" s="144"/>
      <c r="O31" s="144"/>
      <c r="P31" s="144"/>
      <c r="Q31" s="144"/>
      <c r="R31" s="144"/>
      <c r="S31" s="144"/>
      <c r="T31" s="144"/>
      <c r="U31" s="144"/>
      <c r="V31" s="144"/>
      <c r="W31" s="144"/>
      <c r="X31" s="24"/>
      <c r="Y31" s="188" t="s">
        <v>141</v>
      </c>
      <c r="Z31" s="250">
        <v>1132.3599999999999</v>
      </c>
    </row>
    <row r="32" spans="1:42" ht="12.75" customHeight="1">
      <c r="A32" s="20"/>
      <c r="X32" s="24"/>
      <c r="Y32" s="188" t="s">
        <v>142</v>
      </c>
      <c r="Z32" s="250">
        <v>1156.27</v>
      </c>
    </row>
    <row r="33" spans="4:26" ht="12.75" customHeight="1">
      <c r="X33" s="24"/>
      <c r="Y33" s="188" t="s">
        <v>143</v>
      </c>
      <c r="Z33" s="250">
        <v>1152.18</v>
      </c>
    </row>
    <row r="34" spans="4:26" ht="12.75" customHeight="1">
      <c r="X34" s="24"/>
      <c r="Y34" s="188" t="s">
        <v>144</v>
      </c>
      <c r="Z34" s="250">
        <v>1181.3399999999999</v>
      </c>
    </row>
    <row r="35" spans="4:26" ht="12.75" customHeight="1">
      <c r="X35" s="24"/>
      <c r="Y35" s="188" t="s">
        <v>145</v>
      </c>
      <c r="Z35" s="250">
        <v>1151.83</v>
      </c>
    </row>
    <row r="36" spans="4:26" ht="12.75" customHeight="1">
      <c r="X36" s="24"/>
      <c r="Y36" s="188" t="s">
        <v>146</v>
      </c>
      <c r="Z36" s="250">
        <v>1132.17</v>
      </c>
    </row>
    <row r="37" spans="4:26" ht="12.75" customHeight="1">
      <c r="X37" s="23"/>
      <c r="Y37" s="441" t="s">
        <v>147</v>
      </c>
      <c r="Z37" s="251">
        <v>1108.79</v>
      </c>
    </row>
    <row r="38" spans="4:26" ht="12.75" customHeight="1">
      <c r="D38" s="188"/>
      <c r="X38" s="437">
        <v>2019</v>
      </c>
      <c r="Y38" s="439" t="s">
        <v>148</v>
      </c>
      <c r="Z38" s="440">
        <v>1058.82</v>
      </c>
    </row>
    <row r="39" spans="4:26" ht="12.75" customHeight="1">
      <c r="X39" s="24"/>
      <c r="Y39" s="188" t="s">
        <v>149</v>
      </c>
      <c r="Z39" s="250">
        <v>1008.13</v>
      </c>
    </row>
    <row r="40" spans="4:26" ht="12.75" customHeight="1">
      <c r="X40" s="24"/>
      <c r="Y40" s="188" t="s">
        <v>150</v>
      </c>
      <c r="Z40" s="250">
        <v>993.23</v>
      </c>
    </row>
    <row r="41" spans="4:26" ht="12.75" customHeight="1">
      <c r="X41" s="24"/>
      <c r="Y41" s="188" t="s">
        <v>151</v>
      </c>
      <c r="Z41" s="250">
        <v>990.69</v>
      </c>
    </row>
    <row r="42" spans="4:26">
      <c r="X42" s="24"/>
      <c r="Y42" s="188" t="s">
        <v>152</v>
      </c>
      <c r="Z42" s="250">
        <v>1018.7</v>
      </c>
    </row>
    <row r="43" spans="4:26" ht="13.5" customHeight="1">
      <c r="X43" s="24"/>
      <c r="Y43" s="188" t="s">
        <v>153</v>
      </c>
      <c r="Z43" s="250">
        <v>1091.71</v>
      </c>
    </row>
    <row r="44" spans="4:26">
      <c r="X44" s="24"/>
      <c r="Y44" s="188" t="s">
        <v>154</v>
      </c>
      <c r="Z44" s="250">
        <v>1160</v>
      </c>
    </row>
    <row r="45" spans="4:26">
      <c r="X45" s="24"/>
      <c r="Y45" s="188" t="s">
        <v>155</v>
      </c>
      <c r="Z45" s="250">
        <v>1170.3244854546826</v>
      </c>
    </row>
    <row r="46" spans="4:26">
      <c r="X46" s="24"/>
      <c r="Y46" s="188" t="s">
        <v>156</v>
      </c>
      <c r="Z46" s="250">
        <v>1243.551904621002</v>
      </c>
    </row>
    <row r="47" spans="4:26">
      <c r="X47" s="24"/>
      <c r="Y47" s="188" t="s">
        <v>157</v>
      </c>
      <c r="Z47" s="250">
        <v>1265.67</v>
      </c>
    </row>
    <row r="48" spans="4:26">
      <c r="X48" s="24"/>
      <c r="Y48" s="188" t="s">
        <v>158</v>
      </c>
      <c r="Z48" s="250">
        <v>1174</v>
      </c>
    </row>
    <row r="49" spans="24:26">
      <c r="X49" s="23"/>
      <c r="Y49" s="441" t="s">
        <v>159</v>
      </c>
      <c r="Z49" s="251">
        <v>1184.7109727574928</v>
      </c>
    </row>
    <row r="50" spans="24:26">
      <c r="X50" s="437">
        <v>2020</v>
      </c>
      <c r="Y50" s="442" t="s">
        <v>160</v>
      </c>
      <c r="Z50" s="440">
        <v>1086</v>
      </c>
    </row>
    <row r="51" spans="24:26">
      <c r="X51" s="24"/>
      <c r="Y51" s="292" t="s">
        <v>161</v>
      </c>
      <c r="Z51" s="250">
        <v>1076.3499999999999</v>
      </c>
    </row>
    <row r="52" spans="24:26">
      <c r="X52" s="24"/>
      <c r="Y52" s="292" t="s">
        <v>162</v>
      </c>
      <c r="Z52" s="250">
        <v>1070.9890578746201</v>
      </c>
    </row>
    <row r="53" spans="24:26">
      <c r="X53" s="24"/>
      <c r="Y53" s="292" t="s">
        <v>163</v>
      </c>
      <c r="Z53" s="250">
        <v>1068.1600000000001</v>
      </c>
    </row>
    <row r="54" spans="24:26">
      <c r="X54" s="24"/>
      <c r="Y54" s="292" t="s">
        <v>164</v>
      </c>
      <c r="Z54" s="250">
        <v>1090.249262171433</v>
      </c>
    </row>
    <row r="55" spans="24:26">
      <c r="X55" s="24"/>
      <c r="Y55" s="292" t="s">
        <v>165</v>
      </c>
      <c r="Z55" s="250">
        <v>1166.71</v>
      </c>
    </row>
    <row r="56" spans="24:26">
      <c r="X56" s="24"/>
      <c r="Y56" s="292" t="s">
        <v>166</v>
      </c>
      <c r="Z56" s="250">
        <v>1260.32</v>
      </c>
    </row>
    <row r="57" spans="24:26">
      <c r="X57" s="24"/>
      <c r="Y57" s="292" t="s">
        <v>167</v>
      </c>
      <c r="Z57" s="250">
        <v>1434.22</v>
      </c>
    </row>
    <row r="58" spans="24:26">
      <c r="X58" s="24"/>
      <c r="Y58" s="292" t="s">
        <v>168</v>
      </c>
      <c r="Z58" s="250">
        <v>1642.37</v>
      </c>
    </row>
    <row r="59" spans="24:26">
      <c r="X59" s="24"/>
      <c r="Y59" s="292" t="s">
        <v>169</v>
      </c>
      <c r="Z59" s="250">
        <v>1666.46</v>
      </c>
    </row>
    <row r="60" spans="24:26" ht="12.75" customHeight="1">
      <c r="X60" s="24"/>
      <c r="Y60" s="292" t="s">
        <v>170</v>
      </c>
      <c r="Z60" s="250">
        <v>1645.71</v>
      </c>
    </row>
    <row r="61" spans="24:26">
      <c r="X61" s="23"/>
      <c r="Y61" s="443" t="s">
        <v>171</v>
      </c>
      <c r="Z61" s="251">
        <v>1526.87</v>
      </c>
    </row>
    <row r="62" spans="24:26">
      <c r="X62" s="437">
        <v>2021</v>
      </c>
      <c r="Y62" s="442" t="s">
        <v>172</v>
      </c>
      <c r="Z62" s="440">
        <v>1441</v>
      </c>
    </row>
    <row r="63" spans="24:26">
      <c r="X63" s="24"/>
      <c r="Y63" s="292" t="s">
        <v>173</v>
      </c>
      <c r="Z63" s="250">
        <v>1400</v>
      </c>
    </row>
    <row r="64" spans="24:26">
      <c r="X64" s="24"/>
      <c r="Y64" s="292" t="s">
        <v>174</v>
      </c>
      <c r="Z64" s="250">
        <v>1473.37</v>
      </c>
    </row>
    <row r="65" spans="22:28">
      <c r="X65" s="24"/>
      <c r="Y65" s="292" t="s">
        <v>175</v>
      </c>
      <c r="Z65" s="250">
        <v>1594.53</v>
      </c>
    </row>
    <row r="66" spans="22:28">
      <c r="X66" s="24"/>
      <c r="Y66" s="292" t="s">
        <v>176</v>
      </c>
      <c r="Z66" s="250">
        <v>1756.14</v>
      </c>
    </row>
    <row r="67" spans="22:28">
      <c r="X67" s="24"/>
      <c r="Y67" s="292" t="s">
        <v>177</v>
      </c>
      <c r="Z67" s="250">
        <v>1857</v>
      </c>
    </row>
    <row r="68" spans="22:28">
      <c r="X68" s="24"/>
      <c r="Y68" s="292" t="s">
        <v>178</v>
      </c>
      <c r="Z68" s="250">
        <v>1975</v>
      </c>
    </row>
    <row r="69" spans="22:28">
      <c r="X69" s="24"/>
      <c r="Y69" s="292" t="s">
        <v>179</v>
      </c>
      <c r="Z69" s="250">
        <v>2266</v>
      </c>
    </row>
    <row r="70" spans="22:28">
      <c r="X70" s="24"/>
      <c r="Y70" s="292" t="s">
        <v>180</v>
      </c>
      <c r="Z70" s="250">
        <v>2246</v>
      </c>
    </row>
    <row r="71" spans="22:28">
      <c r="X71" s="24"/>
      <c r="Y71" s="292" t="s">
        <v>181</v>
      </c>
      <c r="Z71" s="250">
        <v>2046</v>
      </c>
    </row>
    <row r="72" spans="22:28">
      <c r="X72" s="24"/>
      <c r="Y72" s="292" t="s">
        <v>182</v>
      </c>
      <c r="Z72" s="250">
        <v>1973</v>
      </c>
    </row>
    <row r="73" spans="22:28">
      <c r="V73" s="33"/>
      <c r="W73" s="33"/>
      <c r="X73" s="588"/>
      <c r="Y73" s="589" t="s">
        <v>183</v>
      </c>
      <c r="Z73" s="590">
        <v>1811</v>
      </c>
      <c r="AA73" s="591"/>
      <c r="AB73" s="33"/>
    </row>
    <row r="74" spans="22:28">
      <c r="V74" s="33"/>
      <c r="W74" s="33"/>
      <c r="X74" s="592">
        <v>2022</v>
      </c>
      <c r="Y74" s="589" t="s">
        <v>184</v>
      </c>
      <c r="Z74" s="590">
        <v>1738</v>
      </c>
      <c r="AA74" s="591"/>
      <c r="AB74" s="33"/>
    </row>
    <row r="75" spans="22:28">
      <c r="V75" s="33"/>
      <c r="W75" s="33"/>
      <c r="X75" s="593"/>
      <c r="Y75" s="589" t="s">
        <v>185</v>
      </c>
      <c r="Z75" s="590">
        <v>1827</v>
      </c>
      <c r="AA75" s="591"/>
      <c r="AB75" s="33"/>
    </row>
    <row r="76" spans="22:28">
      <c r="V76" s="33"/>
      <c r="W76" s="33"/>
      <c r="X76" s="593"/>
      <c r="Y76" s="589" t="s">
        <v>186</v>
      </c>
      <c r="Z76" s="590">
        <v>1948</v>
      </c>
      <c r="AA76" s="591"/>
      <c r="AB76" s="33"/>
    </row>
    <row r="77" spans="22:28">
      <c r="V77" s="33"/>
      <c r="W77" s="33"/>
      <c r="X77" s="593"/>
      <c r="Y77" s="589" t="s">
        <v>187</v>
      </c>
      <c r="Z77" s="590">
        <v>1952</v>
      </c>
      <c r="AA77" s="591"/>
      <c r="AB77" s="33"/>
    </row>
    <row r="78" spans="22:28">
      <c r="V78" s="33"/>
      <c r="W78" s="33"/>
      <c r="X78" s="593"/>
      <c r="Y78" s="589" t="s">
        <v>188</v>
      </c>
      <c r="Z78" s="590">
        <v>1858</v>
      </c>
      <c r="AA78" s="591"/>
      <c r="AB78" s="33"/>
    </row>
    <row r="79" spans="22:28">
      <c r="V79" s="33"/>
      <c r="W79" s="33"/>
      <c r="X79" s="593"/>
      <c r="Y79" s="589" t="s">
        <v>189</v>
      </c>
      <c r="Z79" s="590">
        <v>1870</v>
      </c>
      <c r="AA79" s="591"/>
      <c r="AB79" s="33"/>
    </row>
    <row r="80" spans="22:28">
      <c r="V80" s="33"/>
      <c r="W80" s="33"/>
      <c r="X80" s="593"/>
      <c r="Y80" s="589" t="s">
        <v>190</v>
      </c>
      <c r="Z80" s="590">
        <v>1909</v>
      </c>
      <c r="AA80" s="591"/>
      <c r="AB80" s="33"/>
    </row>
    <row r="81" spans="22:28">
      <c r="V81" s="33"/>
      <c r="W81" s="33"/>
      <c r="X81" s="593"/>
      <c r="Y81" s="589" t="s">
        <v>191</v>
      </c>
      <c r="Z81" s="590">
        <v>1925</v>
      </c>
      <c r="AA81" s="591"/>
      <c r="AB81" s="33"/>
    </row>
    <row r="82" spans="22:28">
      <c r="V82" s="33"/>
      <c r="W82" s="33"/>
      <c r="X82" s="593"/>
      <c r="Y82" s="589" t="s">
        <v>192</v>
      </c>
      <c r="Z82" s="590">
        <v>1936</v>
      </c>
      <c r="AA82" s="591"/>
      <c r="AB82" s="33"/>
    </row>
    <row r="83" spans="22:28">
      <c r="V83" s="33"/>
      <c r="W83" s="33"/>
      <c r="X83" s="593"/>
      <c r="Y83" s="589" t="s">
        <v>193</v>
      </c>
      <c r="Z83" s="590">
        <v>1936</v>
      </c>
      <c r="AA83" s="591"/>
      <c r="AB83" s="33"/>
    </row>
    <row r="84" spans="22:28">
      <c r="V84" s="33"/>
      <c r="W84" s="33"/>
      <c r="X84" s="593"/>
      <c r="Y84" s="589" t="s">
        <v>194</v>
      </c>
      <c r="Z84" s="590">
        <v>1796</v>
      </c>
      <c r="AA84" s="591"/>
      <c r="AB84" s="33"/>
    </row>
    <row r="85" spans="22:28">
      <c r="V85" s="33"/>
      <c r="W85" s="33"/>
      <c r="X85" s="588"/>
      <c r="Y85" s="589" t="s">
        <v>195</v>
      </c>
      <c r="Z85" s="590">
        <v>1690</v>
      </c>
      <c r="AA85" s="591"/>
      <c r="AB85" s="33"/>
    </row>
    <row r="86" spans="22:28">
      <c r="V86" s="33"/>
      <c r="W86" s="33"/>
      <c r="X86" s="592">
        <v>2023</v>
      </c>
      <c r="Y86" s="589" t="s">
        <v>196</v>
      </c>
      <c r="Z86" s="590">
        <v>1591</v>
      </c>
      <c r="AA86" s="591"/>
      <c r="AB86" s="33"/>
    </row>
    <row r="87" spans="22:28">
      <c r="V87" s="33"/>
      <c r="W87" s="33"/>
      <c r="X87" s="593"/>
      <c r="Y87" s="589" t="s">
        <v>197</v>
      </c>
      <c r="Z87" s="590">
        <v>1574.2906008371463</v>
      </c>
      <c r="AA87" s="591"/>
      <c r="AB87" s="33"/>
    </row>
    <row r="88" spans="22:28">
      <c r="V88" s="33"/>
      <c r="W88" s="33"/>
      <c r="X88" s="594"/>
      <c r="Y88" s="589" t="s">
        <v>236</v>
      </c>
      <c r="Z88" s="590">
        <v>1649.021887689519</v>
      </c>
      <c r="AA88" s="587"/>
      <c r="AB88" s="33"/>
    </row>
    <row r="89" spans="22:28">
      <c r="V89" s="33"/>
      <c r="W89" s="33"/>
      <c r="X89" s="595"/>
      <c r="Y89" s="589" t="s">
        <v>237</v>
      </c>
      <c r="Z89" s="590">
        <v>1679.6030821171751</v>
      </c>
      <c r="AA89" s="33"/>
      <c r="AB89" s="33"/>
    </row>
    <row r="90" spans="22:28">
      <c r="V90" s="33"/>
      <c r="W90" s="33"/>
      <c r="X90" s="595"/>
      <c r="Y90" s="589" t="s">
        <v>238</v>
      </c>
      <c r="Z90" s="590"/>
      <c r="AA90" s="33"/>
      <c r="AB90" s="33"/>
    </row>
    <row r="91" spans="22:28">
      <c r="V91" s="33"/>
      <c r="W91" s="33"/>
      <c r="X91" s="595"/>
      <c r="Y91" s="589" t="s">
        <v>239</v>
      </c>
      <c r="Z91" s="590"/>
      <c r="AA91" s="33"/>
      <c r="AB91" s="33"/>
    </row>
    <row r="92" spans="22:28">
      <c r="V92" s="33"/>
      <c r="W92" s="33"/>
      <c r="X92" s="595"/>
      <c r="Y92" s="589" t="s">
        <v>240</v>
      </c>
      <c r="Z92" s="590"/>
      <c r="AA92" s="33"/>
      <c r="AB92" s="33"/>
    </row>
    <row r="93" spans="22:28">
      <c r="X93" s="24"/>
      <c r="Y93" s="589" t="s">
        <v>241</v>
      </c>
      <c r="Z93" s="590"/>
    </row>
    <row r="94" spans="22:28">
      <c r="X94" s="24"/>
      <c r="Y94" s="589" t="s">
        <v>242</v>
      </c>
      <c r="Z94" s="590"/>
    </row>
    <row r="95" spans="22:28">
      <c r="X95" s="24"/>
      <c r="Y95" s="589" t="s">
        <v>243</v>
      </c>
      <c r="Z95" s="590"/>
    </row>
    <row r="96" spans="22:28">
      <c r="X96" s="24"/>
      <c r="Y96" s="589" t="s">
        <v>244</v>
      </c>
      <c r="Z96" s="590"/>
    </row>
    <row r="97" spans="24:26">
      <c r="X97" s="23"/>
      <c r="Y97" s="589" t="s">
        <v>245</v>
      </c>
      <c r="Z97" s="590"/>
    </row>
    <row r="98" spans="24:26">
      <c r="Z98" s="33"/>
    </row>
    <row r="99" spans="24:26">
      <c r="Z99" s="33"/>
    </row>
    <row r="100" spans="24:26">
      <c r="Z100" s="33"/>
    </row>
    <row r="101" spans="24:26">
      <c r="Z101" s="33"/>
    </row>
    <row r="102" spans="24:26">
      <c r="Z102" s="33"/>
    </row>
  </sheetData>
  <phoneticPr fontId="111"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AV187"/>
  <sheetViews>
    <sheetView view="pageBreakPreview" zoomScale="80" zoomScaleNormal="100" zoomScaleSheetLayoutView="80" workbookViewId="0">
      <selection activeCell="I44" sqref="I44"/>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3:48" ht="12.75" customHeight="1">
      <c r="D1" s="139"/>
      <c r="U1" s="641" t="s">
        <v>246</v>
      </c>
      <c r="V1" s="641" t="s">
        <v>247</v>
      </c>
      <c r="W1" s="444" t="s">
        <v>248</v>
      </c>
      <c r="AF1" s="16"/>
    </row>
    <row r="2" spans="3:48" ht="12.75" customHeight="1">
      <c r="D2" s="139"/>
      <c r="U2" s="445">
        <v>2016</v>
      </c>
      <c r="V2" s="445" t="s">
        <v>112</v>
      </c>
      <c r="W2" s="446">
        <v>1191.4000000000001</v>
      </c>
      <c r="AF2" s="16"/>
    </row>
    <row r="3" spans="3:48" ht="12.75" customHeight="1">
      <c r="D3" s="140"/>
      <c r="U3" s="294"/>
      <c r="V3" s="294" t="s">
        <v>113</v>
      </c>
      <c r="W3" s="295">
        <v>1162.7</v>
      </c>
      <c r="AF3" s="16"/>
    </row>
    <row r="4" spans="3:48" ht="12.75" customHeight="1">
      <c r="D4" s="139"/>
      <c r="U4" s="294"/>
      <c r="V4" s="294" t="s">
        <v>114</v>
      </c>
      <c r="W4" s="295">
        <v>1173.3399999999999</v>
      </c>
      <c r="AF4" s="16"/>
    </row>
    <row r="5" spans="3:48" ht="12.75" customHeight="1">
      <c r="U5" s="294"/>
      <c r="V5" s="294" t="s">
        <v>115</v>
      </c>
      <c r="W5" s="295">
        <v>1164.2</v>
      </c>
      <c r="AF5" s="16"/>
    </row>
    <row r="6" spans="3:48" ht="12.75" customHeight="1">
      <c r="U6" s="294"/>
      <c r="V6" s="294" t="s">
        <v>116</v>
      </c>
      <c r="W6" s="295">
        <v>1256.9000000000001</v>
      </c>
      <c r="AF6" s="16"/>
    </row>
    <row r="7" spans="3:48" ht="12.75" customHeight="1">
      <c r="U7" s="294"/>
      <c r="V7" s="294" t="s">
        <v>117</v>
      </c>
      <c r="W7" s="295">
        <v>1340.87</v>
      </c>
      <c r="AF7" s="16"/>
    </row>
    <row r="8" spans="3:48" ht="12.75" customHeight="1">
      <c r="U8" s="294"/>
      <c r="V8" s="294" t="s">
        <v>118</v>
      </c>
      <c r="W8" s="295">
        <v>1388.7</v>
      </c>
      <c r="AF8" s="16"/>
    </row>
    <row r="9" spans="3:48" ht="12.75" customHeight="1">
      <c r="U9" s="294"/>
      <c r="V9" s="294" t="s">
        <v>119</v>
      </c>
      <c r="W9" s="295">
        <v>1378.64</v>
      </c>
      <c r="AF9" s="16"/>
    </row>
    <row r="10" spans="3:48" ht="12.75" customHeight="1">
      <c r="U10" s="294"/>
      <c r="V10" s="294" t="s">
        <v>120</v>
      </c>
      <c r="W10" s="295">
        <v>1325.83</v>
      </c>
      <c r="AF10" s="16"/>
    </row>
    <row r="11" spans="3:48" ht="12.75" customHeight="1">
      <c r="U11" s="294"/>
      <c r="V11" s="294" t="s">
        <v>121</v>
      </c>
      <c r="W11" s="295">
        <v>1248.3699999999999</v>
      </c>
      <c r="AF11" s="16"/>
    </row>
    <row r="12" spans="3:48" ht="12.75" customHeight="1">
      <c r="U12" s="294"/>
      <c r="V12" s="294" t="s">
        <v>122</v>
      </c>
      <c r="W12" s="295">
        <v>1226.1400000000001</v>
      </c>
      <c r="AF12" s="16"/>
    </row>
    <row r="13" spans="3:48" ht="12.75" customHeight="1">
      <c r="C13" s="43"/>
      <c r="U13" s="296"/>
      <c r="V13" s="296" t="s">
        <v>123</v>
      </c>
      <c r="W13" s="297">
        <v>1206.02</v>
      </c>
      <c r="AF13" s="16"/>
      <c r="AV13" s="38"/>
    </row>
    <row r="14" spans="3:48" ht="12.75" customHeight="1">
      <c r="U14" s="437">
        <v>2017</v>
      </c>
      <c r="V14" s="437" t="s">
        <v>211</v>
      </c>
      <c r="W14" s="597">
        <v>1405.69</v>
      </c>
      <c r="AF14" s="16"/>
      <c r="AV14" s="38"/>
    </row>
    <row r="15" spans="3:48" ht="12.75" customHeight="1">
      <c r="U15" s="24"/>
      <c r="V15" s="24" t="s">
        <v>125</v>
      </c>
      <c r="W15" s="597">
        <v>1406.23</v>
      </c>
      <c r="AF15" s="16"/>
    </row>
    <row r="16" spans="3:48" ht="12.75" customHeight="1">
      <c r="U16" s="24"/>
      <c r="V16" s="24" t="s">
        <v>126</v>
      </c>
      <c r="W16" s="597">
        <v>1378.62</v>
      </c>
      <c r="AF16" s="16"/>
    </row>
    <row r="17" spans="1:45" ht="12.75" customHeight="1">
      <c r="U17" s="24"/>
      <c r="V17" s="24" t="s">
        <v>212</v>
      </c>
      <c r="W17" s="597">
        <v>1393.62</v>
      </c>
      <c r="AF17" s="16"/>
    </row>
    <row r="18" spans="1:45" ht="12.75" customHeight="1">
      <c r="U18" s="24"/>
      <c r="V18" s="24" t="s">
        <v>128</v>
      </c>
      <c r="W18" s="597">
        <v>1361.69</v>
      </c>
      <c r="AF18" s="16"/>
    </row>
    <row r="19" spans="1:45" ht="12.75" customHeight="1">
      <c r="U19" s="24"/>
      <c r="V19" s="24" t="s">
        <v>129</v>
      </c>
      <c r="W19" s="597">
        <v>1386.04</v>
      </c>
      <c r="AF19" s="16"/>
    </row>
    <row r="20" spans="1:45" ht="12.75" customHeight="1">
      <c r="D20" s="494" t="s">
        <v>207</v>
      </c>
      <c r="U20" s="24"/>
      <c r="V20" s="24" t="s">
        <v>130</v>
      </c>
      <c r="W20" s="597">
        <v>1426.04</v>
      </c>
      <c r="AF20" s="16"/>
    </row>
    <row r="21" spans="1:45" ht="12.75" customHeight="1">
      <c r="U21" s="24"/>
      <c r="V21" s="24" t="s">
        <v>131</v>
      </c>
      <c r="W21" s="597">
        <v>1457.67</v>
      </c>
      <c r="AF21" s="16"/>
    </row>
    <row r="22" spans="1:45" ht="12.75" customHeight="1">
      <c r="U22" s="24"/>
      <c r="V22" s="252" t="s">
        <v>132</v>
      </c>
      <c r="W22" s="597">
        <v>1449.18</v>
      </c>
      <c r="AF22" s="16"/>
    </row>
    <row r="23" spans="1:45" ht="12.75" customHeight="1">
      <c r="U23" s="24"/>
      <c r="V23" s="252" t="s">
        <v>133</v>
      </c>
      <c r="W23" s="597">
        <v>1439.61</v>
      </c>
      <c r="AF23" s="16"/>
      <c r="AI23" s="137"/>
      <c r="AJ23" s="137"/>
      <c r="AK23" s="137"/>
      <c r="AL23" s="137"/>
      <c r="AM23" s="137"/>
      <c r="AN23" s="137"/>
      <c r="AO23" s="137"/>
      <c r="AP23" s="137"/>
      <c r="AQ23" s="137"/>
      <c r="AR23" s="137"/>
      <c r="AS23" s="137"/>
    </row>
    <row r="24" spans="1:45" ht="12.75" customHeight="1">
      <c r="U24" s="24"/>
      <c r="V24" s="112" t="s">
        <v>134</v>
      </c>
      <c r="W24" s="597">
        <v>1449.46</v>
      </c>
      <c r="AF24" s="16"/>
    </row>
    <row r="25" spans="1:45" ht="12.75" customHeight="1">
      <c r="U25" s="23"/>
      <c r="V25" s="253" t="s">
        <v>135</v>
      </c>
      <c r="W25" s="597">
        <v>1383.57</v>
      </c>
      <c r="AF25" s="16"/>
    </row>
    <row r="26" spans="1:45" ht="12.75" customHeight="1">
      <c r="U26" s="437">
        <v>2018</v>
      </c>
      <c r="V26" s="447" t="s">
        <v>136</v>
      </c>
      <c r="W26" s="597">
        <v>1358.8</v>
      </c>
      <c r="AF26" s="16"/>
    </row>
    <row r="27" spans="1:45" ht="12.75" customHeight="1">
      <c r="U27" s="24"/>
      <c r="V27" s="112" t="s">
        <v>137</v>
      </c>
      <c r="W27" s="597">
        <v>1297.3599999999999</v>
      </c>
      <c r="AF27" s="16"/>
    </row>
    <row r="28" spans="1:45" ht="12.75" customHeight="1">
      <c r="A28" s="143"/>
      <c r="U28" s="24"/>
      <c r="V28" s="112" t="s">
        <v>138</v>
      </c>
      <c r="W28" s="597">
        <v>1293.81</v>
      </c>
      <c r="AF28" s="16"/>
    </row>
    <row r="29" spans="1:45" ht="12.75" customHeight="1">
      <c r="U29" s="24"/>
      <c r="V29" s="112" t="s">
        <v>139</v>
      </c>
      <c r="W29" s="597">
        <v>1294.6500000000001</v>
      </c>
      <c r="AF29" s="16"/>
    </row>
    <row r="30" spans="1:45" ht="12.75" customHeight="1">
      <c r="U30" s="24"/>
      <c r="V30" s="112" t="s">
        <v>140</v>
      </c>
      <c r="W30" s="597">
        <v>1266.4000000000001</v>
      </c>
      <c r="AF30" s="16"/>
    </row>
    <row r="31" spans="1:45" ht="12.75" customHeight="1">
      <c r="U31" s="24"/>
      <c r="V31" s="112" t="s">
        <v>141</v>
      </c>
      <c r="W31" s="597">
        <v>1302.99</v>
      </c>
      <c r="AF31" s="16"/>
    </row>
    <row r="32" spans="1:45" ht="12.75" customHeight="1">
      <c r="U32" s="24"/>
      <c r="V32" s="112" t="s">
        <v>142</v>
      </c>
      <c r="W32" s="597">
        <v>1329.17</v>
      </c>
      <c r="AF32" s="16"/>
    </row>
    <row r="33" spans="4:32" ht="12.75" customHeight="1">
      <c r="U33" s="24"/>
      <c r="V33" s="112" t="s">
        <v>143</v>
      </c>
      <c r="W33" s="597">
        <v>1319.83</v>
      </c>
      <c r="AF33" s="16"/>
    </row>
    <row r="34" spans="4:32" ht="12.75" customHeight="1">
      <c r="U34" s="24"/>
      <c r="V34" s="112" t="s">
        <v>144</v>
      </c>
      <c r="W34" s="597">
        <v>1350.79</v>
      </c>
      <c r="AF34" s="16"/>
    </row>
    <row r="35" spans="4:32" ht="12.75" customHeight="1">
      <c r="U35" s="24"/>
      <c r="V35" s="112" t="s">
        <v>145</v>
      </c>
      <c r="W35" s="597">
        <v>1312.59</v>
      </c>
      <c r="AF35" s="16"/>
    </row>
    <row r="36" spans="4:32" ht="12.75" customHeight="1">
      <c r="U36" s="24"/>
      <c r="V36" s="112" t="s">
        <v>146</v>
      </c>
      <c r="W36" s="597">
        <v>1285.58</v>
      </c>
      <c r="AF36" s="16"/>
    </row>
    <row r="37" spans="4:32" ht="12.75" customHeight="1">
      <c r="U37" s="23"/>
      <c r="V37" s="253" t="s">
        <v>147</v>
      </c>
      <c r="W37" s="597">
        <v>1259.03</v>
      </c>
      <c r="AF37" s="16"/>
    </row>
    <row r="38" spans="4:32" ht="12.75" customHeight="1">
      <c r="D38" s="188"/>
      <c r="U38" s="437">
        <v>2019</v>
      </c>
      <c r="V38" s="448" t="s">
        <v>148</v>
      </c>
      <c r="W38" s="597">
        <v>1357.4</v>
      </c>
      <c r="AF38" s="16"/>
    </row>
    <row r="39" spans="4:32" ht="12.75" customHeight="1">
      <c r="U39" s="24"/>
      <c r="V39" s="298" t="s">
        <v>149</v>
      </c>
      <c r="W39" s="597">
        <v>1291.01</v>
      </c>
      <c r="AF39" s="16"/>
    </row>
    <row r="40" spans="4:32" ht="12.75" customHeight="1">
      <c r="U40" s="24"/>
      <c r="V40" s="298" t="s">
        <v>150</v>
      </c>
      <c r="W40" s="597">
        <v>1271.42</v>
      </c>
      <c r="AF40" s="16"/>
    </row>
    <row r="41" spans="4:32" ht="12.75" customHeight="1">
      <c r="U41" s="24"/>
      <c r="V41" s="298" t="s">
        <v>151</v>
      </c>
      <c r="W41" s="597">
        <v>1262.1600000000001</v>
      </c>
      <c r="AF41" s="16"/>
    </row>
    <row r="42" spans="4:32" ht="12.75" customHeight="1">
      <c r="U42" s="24"/>
      <c r="V42" s="112" t="s">
        <v>152</v>
      </c>
      <c r="W42" s="597">
        <v>1294.3900000000001</v>
      </c>
      <c r="AF42" s="16"/>
    </row>
    <row r="43" spans="4:32" ht="12.75" customHeight="1">
      <c r="U43" s="24"/>
      <c r="V43" s="112" t="s">
        <v>153</v>
      </c>
      <c r="W43" s="597">
        <v>1378.88</v>
      </c>
      <c r="AF43" s="16"/>
    </row>
    <row r="44" spans="4:32" ht="12.75" customHeight="1">
      <c r="U44" s="24"/>
      <c r="V44" s="112" t="s">
        <v>154</v>
      </c>
      <c r="W44" s="597">
        <v>1464.07</v>
      </c>
      <c r="AF44" s="16"/>
    </row>
    <row r="45" spans="4:32" ht="12.75" customHeight="1">
      <c r="U45" s="24"/>
      <c r="V45" s="112" t="s">
        <v>155</v>
      </c>
      <c r="W45" s="597">
        <v>1474.13</v>
      </c>
      <c r="AF45" s="16"/>
    </row>
    <row r="46" spans="4:32" ht="12.75" customHeight="1">
      <c r="U46" s="24"/>
      <c r="V46" s="112" t="s">
        <v>156</v>
      </c>
      <c r="W46" s="597">
        <v>1563.47</v>
      </c>
      <c r="AF46" s="16"/>
    </row>
    <row r="47" spans="4:32" ht="12.75" customHeight="1">
      <c r="U47" s="24"/>
      <c r="V47" s="112" t="s">
        <v>157</v>
      </c>
      <c r="W47" s="597">
        <v>1591.12</v>
      </c>
      <c r="AF47" s="16"/>
    </row>
    <row r="48" spans="4:32" ht="12.75" customHeight="1">
      <c r="U48" s="24"/>
      <c r="V48" s="112" t="s">
        <v>158</v>
      </c>
      <c r="W48" s="597">
        <v>1463.67</v>
      </c>
      <c r="AF48" s="16"/>
    </row>
    <row r="49" spans="1:38" ht="12.75" customHeight="1" thickBot="1">
      <c r="U49" s="601"/>
      <c r="V49" s="602" t="s">
        <v>159</v>
      </c>
      <c r="W49" s="603">
        <v>1476.11</v>
      </c>
      <c r="AF49" s="16"/>
    </row>
    <row r="50" spans="1:38" ht="12.75" customHeight="1">
      <c r="U50" s="24">
        <v>2020</v>
      </c>
      <c r="V50" s="298" t="s">
        <v>160</v>
      </c>
      <c r="W50" s="600">
        <v>1381.18</v>
      </c>
      <c r="AF50" s="16"/>
    </row>
    <row r="51" spans="1:38" ht="12.75" customHeight="1">
      <c r="U51" s="24"/>
      <c r="V51" s="298" t="s">
        <v>161</v>
      </c>
      <c r="W51" s="597">
        <v>1359.78</v>
      </c>
      <c r="AF51" s="16"/>
      <c r="AL51" s="43"/>
    </row>
    <row r="52" spans="1:38" ht="12.75" customHeight="1">
      <c r="U52" s="24"/>
      <c r="V52" s="298" t="s">
        <v>162</v>
      </c>
      <c r="W52" s="597">
        <v>1347.97</v>
      </c>
      <c r="AF52" s="16"/>
    </row>
    <row r="53" spans="1:38" ht="12.75" customHeight="1">
      <c r="U53" s="24"/>
      <c r="V53" s="298" t="s">
        <v>163</v>
      </c>
      <c r="W53" s="597">
        <v>1339.93</v>
      </c>
    </row>
    <row r="54" spans="1:38" ht="12.75" customHeight="1">
      <c r="U54" s="24"/>
      <c r="V54" s="298" t="s">
        <v>164</v>
      </c>
      <c r="W54" s="597">
        <v>1368.29</v>
      </c>
    </row>
    <row r="55" spans="1:38" ht="12.75" customHeight="1">
      <c r="U55" s="24"/>
      <c r="V55" s="298" t="s">
        <v>165</v>
      </c>
      <c r="W55" s="597">
        <v>1464.95</v>
      </c>
    </row>
    <row r="56" spans="1:38" ht="12.75" customHeight="1">
      <c r="U56" s="24"/>
      <c r="V56" s="298" t="s">
        <v>166</v>
      </c>
      <c r="W56" s="597">
        <v>1583.54</v>
      </c>
    </row>
    <row r="57" spans="1:38" ht="12.75" customHeight="1">
      <c r="U57" s="24"/>
      <c r="V57" s="298" t="s">
        <v>167</v>
      </c>
      <c r="W57" s="597">
        <v>1800.32</v>
      </c>
    </row>
    <row r="58" spans="1:38" ht="12.75" customHeight="1">
      <c r="U58" s="24"/>
      <c r="V58" s="298" t="s">
        <v>168</v>
      </c>
      <c r="W58" s="597">
        <v>2058.86</v>
      </c>
    </row>
    <row r="59" spans="1:38" ht="12.75" customHeight="1">
      <c r="U59" s="24"/>
      <c r="V59" s="298" t="s">
        <v>169</v>
      </c>
      <c r="W59" s="597">
        <v>2075.83</v>
      </c>
    </row>
    <row r="60" spans="1:38" ht="12.75" customHeight="1">
      <c r="U60" s="24"/>
      <c r="V60" s="298" t="s">
        <v>170</v>
      </c>
      <c r="W60" s="597">
        <v>2036.13</v>
      </c>
    </row>
    <row r="61" spans="1:38" ht="12.75" customHeight="1">
      <c r="A61" s="16"/>
      <c r="U61" s="23"/>
      <c r="V61" s="299" t="s">
        <v>171</v>
      </c>
      <c r="W61" s="597">
        <v>1891.58</v>
      </c>
    </row>
    <row r="62" spans="1:38" ht="12.75" customHeight="1">
      <c r="A62" s="16"/>
      <c r="U62" s="437">
        <v>2021</v>
      </c>
      <c r="V62" s="299" t="s">
        <v>172</v>
      </c>
      <c r="W62" s="597">
        <v>1778.58</v>
      </c>
    </row>
    <row r="63" spans="1:38" ht="12.75" customHeight="1">
      <c r="A63" s="16"/>
      <c r="U63" s="24"/>
      <c r="V63" s="299" t="s">
        <v>173</v>
      </c>
      <c r="W63" s="597">
        <v>1715.87</v>
      </c>
    </row>
    <row r="64" spans="1:38" ht="12.75" customHeight="1">
      <c r="A64" s="16"/>
      <c r="U64" s="24"/>
      <c r="V64" s="299" t="s">
        <v>174</v>
      </c>
      <c r="W64" s="597">
        <v>1803.1</v>
      </c>
    </row>
    <row r="65" spans="1:35" ht="12.75" customHeight="1">
      <c r="A65" s="16"/>
      <c r="U65" s="24"/>
      <c r="V65" s="299" t="s">
        <v>175</v>
      </c>
      <c r="W65" s="597">
        <v>1944.15</v>
      </c>
    </row>
    <row r="66" spans="1:35" ht="12.75" customHeight="1">
      <c r="A66" s="16"/>
      <c r="U66" s="24"/>
      <c r="V66" s="299" t="s">
        <v>176</v>
      </c>
      <c r="W66" s="597">
        <v>2133.1</v>
      </c>
    </row>
    <row r="67" spans="1:35" ht="12.75" customHeight="1">
      <c r="A67" s="16"/>
      <c r="U67" s="24"/>
      <c r="V67" s="299" t="s">
        <v>177</v>
      </c>
      <c r="W67" s="597">
        <v>2249.38</v>
      </c>
    </row>
    <row r="68" spans="1:35" ht="12.75" customHeight="1">
      <c r="A68" s="16"/>
      <c r="U68" s="24"/>
      <c r="V68" s="299" t="s">
        <v>178</v>
      </c>
      <c r="W68" s="597">
        <v>2390.2800000000002</v>
      </c>
    </row>
    <row r="69" spans="1:35">
      <c r="A69" s="16"/>
      <c r="U69" s="24"/>
      <c r="V69" s="299" t="s">
        <v>179</v>
      </c>
      <c r="W69" s="597">
        <v>2720.27</v>
      </c>
    </row>
    <row r="70" spans="1:35" ht="12.75" customHeight="1">
      <c r="A70" s="16"/>
      <c r="U70" s="24"/>
      <c r="V70" s="299" t="s">
        <v>180</v>
      </c>
      <c r="W70" s="597">
        <v>2686.84</v>
      </c>
    </row>
    <row r="71" spans="1:35" ht="12.75" customHeight="1">
      <c r="A71" s="16"/>
      <c r="U71" s="24"/>
      <c r="V71" s="299" t="s">
        <v>181</v>
      </c>
      <c r="W71" s="597">
        <v>2419.0500000000002</v>
      </c>
    </row>
    <row r="72" spans="1:35" ht="12.75" customHeight="1">
      <c r="A72" s="16"/>
      <c r="U72" s="24"/>
      <c r="V72" s="299" t="s">
        <v>182</v>
      </c>
      <c r="W72" s="597">
        <v>2302.35</v>
      </c>
    </row>
    <row r="73" spans="1:35" ht="12.75" customHeight="1">
      <c r="A73" s="16"/>
      <c r="U73" s="23"/>
      <c r="V73" s="299" t="s">
        <v>183</v>
      </c>
      <c r="W73" s="597">
        <v>2102.6</v>
      </c>
    </row>
    <row r="74" spans="1:35" ht="12.75" customHeight="1">
      <c r="A74" s="16"/>
      <c r="U74" s="437">
        <v>2022</v>
      </c>
      <c r="V74" s="596" t="s">
        <v>184</v>
      </c>
      <c r="W74" s="597">
        <v>2001.98</v>
      </c>
    </row>
    <row r="75" spans="1:35" ht="12.75" customHeight="1">
      <c r="A75" s="16"/>
      <c r="U75" s="24"/>
      <c r="V75" s="598" t="s">
        <v>185</v>
      </c>
      <c r="W75" s="597">
        <v>2080.19</v>
      </c>
    </row>
    <row r="76" spans="1:35" ht="12.75" customHeight="1">
      <c r="A76" s="16"/>
      <c r="U76" s="24"/>
      <c r="V76" s="598" t="s">
        <v>186</v>
      </c>
      <c r="W76" s="597">
        <v>2210.75</v>
      </c>
    </row>
    <row r="77" spans="1:35" ht="12.75" customHeight="1">
      <c r="A77" s="16"/>
      <c r="U77" s="24"/>
      <c r="V77" s="598" t="s">
        <v>187</v>
      </c>
      <c r="W77" s="597">
        <v>2175.5500000000002</v>
      </c>
      <c r="AI77" s="105"/>
    </row>
    <row r="78" spans="1:35" ht="12.75" customHeight="1">
      <c r="A78" s="16"/>
      <c r="U78" s="24"/>
      <c r="V78" s="598" t="s">
        <v>188</v>
      </c>
      <c r="W78" s="597">
        <v>2041.85</v>
      </c>
    </row>
    <row r="79" spans="1:35" ht="12.75" customHeight="1">
      <c r="A79" s="16"/>
      <c r="U79" s="24"/>
      <c r="V79" s="598" t="s">
        <v>189</v>
      </c>
      <c r="W79" s="597">
        <v>2030.39</v>
      </c>
    </row>
    <row r="80" spans="1:35" ht="12.75" customHeight="1">
      <c r="A80" s="16"/>
      <c r="U80" s="24"/>
      <c r="V80" s="598" t="s">
        <v>190</v>
      </c>
      <c r="W80" s="597">
        <v>2053.87</v>
      </c>
    </row>
    <row r="81" spans="1:32" ht="12.75" customHeight="1">
      <c r="A81" s="16"/>
      <c r="U81" s="24"/>
      <c r="V81" s="598" t="s">
        <v>191</v>
      </c>
      <c r="W81" s="597">
        <v>2043.59</v>
      </c>
    </row>
    <row r="82" spans="1:32" ht="12.75" customHeight="1">
      <c r="A82" s="16"/>
      <c r="U82" s="24"/>
      <c r="V82" s="598" t="s">
        <v>192</v>
      </c>
      <c r="W82" s="597">
        <v>2029.85</v>
      </c>
    </row>
    <row r="83" spans="1:32" ht="12.75" customHeight="1">
      <c r="U83" s="24"/>
      <c r="V83" s="598" t="s">
        <v>193</v>
      </c>
      <c r="W83" s="597">
        <v>2012.55</v>
      </c>
    </row>
    <row r="84" spans="1:32" ht="12.75" customHeight="1">
      <c r="U84" s="24"/>
      <c r="V84" s="598" t="s">
        <v>194</v>
      </c>
      <c r="W84" s="597">
        <v>1857.22</v>
      </c>
    </row>
    <row r="85" spans="1:32" ht="12.75" customHeight="1">
      <c r="U85" s="23"/>
      <c r="V85" s="599" t="s">
        <v>195</v>
      </c>
      <c r="W85" s="597">
        <v>1731.13</v>
      </c>
    </row>
    <row r="86" spans="1:32" ht="12.75" customHeight="1">
      <c r="U86" s="592">
        <v>2023</v>
      </c>
      <c r="V86" s="589" t="s">
        <v>196</v>
      </c>
      <c r="W86" s="597">
        <v>1625.51</v>
      </c>
    </row>
    <row r="87" spans="1:32" ht="12.75" customHeight="1">
      <c r="U87" s="593"/>
      <c r="V87" s="589" t="s">
        <v>197</v>
      </c>
      <c r="W87" s="597">
        <v>1595.35</v>
      </c>
      <c r="Z87" s="195"/>
    </row>
    <row r="88" spans="1:32" ht="12.75" customHeight="1">
      <c r="U88" s="594"/>
      <c r="V88" s="589" t="s">
        <v>236</v>
      </c>
      <c r="W88" s="597">
        <v>1672.11</v>
      </c>
    </row>
    <row r="89" spans="1:32" ht="12.75" customHeight="1">
      <c r="U89" s="595"/>
      <c r="V89" s="589" t="s">
        <v>237</v>
      </c>
      <c r="W89" s="597">
        <v>1684.84</v>
      </c>
    </row>
    <row r="90" spans="1:32" ht="12.75" customHeight="1">
      <c r="U90" s="595"/>
      <c r="V90" s="589" t="s">
        <v>238</v>
      </c>
    </row>
    <row r="91" spans="1:32" ht="12.75" customHeight="1">
      <c r="U91" s="595"/>
      <c r="V91" s="589" t="s">
        <v>239</v>
      </c>
    </row>
    <row r="92" spans="1:32" ht="12.75" customHeight="1">
      <c r="U92" s="595"/>
      <c r="V92" s="589" t="s">
        <v>240</v>
      </c>
      <c r="AA92" s="195"/>
      <c r="AF92" s="16"/>
    </row>
    <row r="93" spans="1:32" ht="12.75" customHeight="1">
      <c r="U93" s="24"/>
      <c r="V93" s="589" t="s">
        <v>241</v>
      </c>
      <c r="AF93" s="16"/>
    </row>
    <row r="94" spans="1:32" ht="12.75" customHeight="1">
      <c r="U94" s="24"/>
      <c r="V94" s="589" t="s">
        <v>242</v>
      </c>
      <c r="AF94" s="16"/>
    </row>
    <row r="95" spans="1:32" ht="12.75" customHeight="1">
      <c r="U95" s="24"/>
      <c r="V95" s="589" t="s">
        <v>243</v>
      </c>
      <c r="AF95" s="16"/>
    </row>
    <row r="96" spans="1:32" ht="12.75" customHeight="1">
      <c r="U96" s="24"/>
      <c r="V96" s="589" t="s">
        <v>244</v>
      </c>
      <c r="AF96" s="16"/>
    </row>
    <row r="97" spans="1:32" ht="12.75" customHeight="1">
      <c r="U97" s="23"/>
      <c r="V97" s="589" t="s">
        <v>245</v>
      </c>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A105" s="195"/>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9"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BI188"/>
  <sheetViews>
    <sheetView view="pageBreakPreview" zoomScaleNormal="100" zoomScaleSheetLayoutView="100" workbookViewId="0">
      <selection activeCell="G34" sqref="G34"/>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109" customWidth="1"/>
    <col min="27" max="27" width="11" style="109" customWidth="1"/>
    <col min="28" max="28" width="12.28515625" style="109" customWidth="1"/>
    <col min="29" max="41" width="14.7109375" style="109" customWidth="1"/>
    <col min="42" max="42" width="11.42578125" style="109" customWidth="1"/>
    <col min="43" max="43" width="10.42578125" style="109" bestFit="1" customWidth="1"/>
    <col min="44" max="44" width="9.42578125" style="109" bestFit="1" customWidth="1"/>
    <col min="45" max="45" width="11.42578125" style="109" bestFit="1" customWidth="1"/>
    <col min="46" max="46" width="9.85546875" style="109" bestFit="1" customWidth="1"/>
    <col min="47" max="47" width="11.85546875" style="109" bestFit="1" customWidth="1"/>
    <col min="48" max="48" width="11.42578125" style="109" customWidth="1"/>
    <col min="49" max="49" width="9.42578125" style="109" bestFit="1" customWidth="1"/>
    <col min="50" max="50" width="11.42578125" style="109" bestFit="1" customWidth="1"/>
    <col min="51" max="52" width="8.140625" style="109" bestFit="1" customWidth="1"/>
    <col min="53" max="53" width="5.5703125" style="109" bestFit="1" customWidth="1"/>
    <col min="54" max="54" width="6.85546875" style="109" bestFit="1" customWidth="1"/>
    <col min="55" max="55" width="11.42578125" style="110"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74"/>
      <c r="AA1" s="449" t="s">
        <v>80</v>
      </c>
      <c r="AB1" s="449" t="s">
        <v>81</v>
      </c>
      <c r="AC1" s="449" t="s">
        <v>249</v>
      </c>
      <c r="AD1" s="449" t="s">
        <v>250</v>
      </c>
      <c r="AE1" s="449" t="s">
        <v>251</v>
      </c>
      <c r="AF1" s="449" t="s">
        <v>252</v>
      </c>
      <c r="AG1" s="449" t="s">
        <v>253</v>
      </c>
      <c r="AH1" s="449" t="s">
        <v>254</v>
      </c>
      <c r="AI1" s="449" t="s">
        <v>255</v>
      </c>
      <c r="AJ1" s="449" t="s">
        <v>203</v>
      </c>
      <c r="AK1" s="449" t="s">
        <v>256</v>
      </c>
      <c r="AL1" s="449" t="s">
        <v>257</v>
      </c>
      <c r="AM1" s="449" t="s">
        <v>202</v>
      </c>
      <c r="AN1" s="449" t="s">
        <v>87</v>
      </c>
      <c r="AO1" s="449" t="s">
        <v>258</v>
      </c>
    </row>
    <row r="2" spans="1:52" ht="15.75">
      <c r="C2" s="29"/>
      <c r="AA2" s="450">
        <v>2018</v>
      </c>
      <c r="AB2" s="451" t="s">
        <v>259</v>
      </c>
      <c r="AC2" s="452">
        <v>1244.9377203524073</v>
      </c>
      <c r="AD2" s="452">
        <v>1211.9750093993237</v>
      </c>
      <c r="AE2" s="452">
        <v>791.49427129676553</v>
      </c>
      <c r="AF2" s="452">
        <v>675.30698828346669</v>
      </c>
      <c r="AG2" s="452">
        <v>603.45144511966828</v>
      </c>
      <c r="AH2" s="452">
        <v>1179.8771409278174</v>
      </c>
      <c r="AI2" s="452">
        <v>1147.7334912137239</v>
      </c>
      <c r="AJ2" s="452">
        <v>1367.2641787828934</v>
      </c>
      <c r="AK2" s="452">
        <v>1314.3867269358188</v>
      </c>
      <c r="AL2" s="452">
        <v>881.64906266228866</v>
      </c>
      <c r="AM2" s="452">
        <v>1001.727901603603</v>
      </c>
      <c r="AN2" s="452">
        <v>830.73716086907916</v>
      </c>
      <c r="AO2" s="452">
        <v>988.8134341021622</v>
      </c>
    </row>
    <row r="3" spans="1:52" ht="15.75">
      <c r="C3" s="29"/>
      <c r="AA3" s="254"/>
      <c r="AB3" s="150" t="s">
        <v>260</v>
      </c>
      <c r="AC3" s="146">
        <v>1205.0977916058805</v>
      </c>
      <c r="AD3" s="146">
        <v>1166.3925502521067</v>
      </c>
      <c r="AE3" s="146">
        <v>773.78298207632838</v>
      </c>
      <c r="AF3" s="146">
        <v>655.58766545592266</v>
      </c>
      <c r="AG3" s="146">
        <v>546.85441345239281</v>
      </c>
      <c r="AH3" s="146">
        <v>1147.1418164357174</v>
      </c>
      <c r="AI3" s="146">
        <v>1079.6468291819958</v>
      </c>
      <c r="AJ3" s="146">
        <v>1323.194807968694</v>
      </c>
      <c r="AK3" s="146">
        <v>1269.8799395792907</v>
      </c>
      <c r="AL3" s="146">
        <v>890.7376785457194</v>
      </c>
      <c r="AM3" s="146">
        <v>973.20387533792439</v>
      </c>
      <c r="AN3" s="146">
        <v>844.4255873649696</v>
      </c>
      <c r="AO3" s="146">
        <v>932.65503427282329</v>
      </c>
    </row>
    <row r="4" spans="1:52" ht="15.75">
      <c r="A4" s="29"/>
      <c r="AA4" s="254"/>
      <c r="AB4" s="150" t="s">
        <v>261</v>
      </c>
      <c r="AC4" s="146">
        <v>1215</v>
      </c>
      <c r="AD4" s="146">
        <v>1161</v>
      </c>
      <c r="AE4" s="146">
        <v>763</v>
      </c>
      <c r="AF4" s="146">
        <v>641</v>
      </c>
      <c r="AG4" s="146">
        <v>528</v>
      </c>
      <c r="AH4" s="146">
        <v>1122</v>
      </c>
      <c r="AI4" s="146">
        <v>1051</v>
      </c>
      <c r="AJ4" s="146">
        <v>1345</v>
      </c>
      <c r="AK4" s="146">
        <v>1200</v>
      </c>
      <c r="AL4" s="146">
        <v>887</v>
      </c>
      <c r="AM4" s="146">
        <v>946</v>
      </c>
      <c r="AN4" s="146">
        <v>831</v>
      </c>
      <c r="AO4" s="146">
        <v>906</v>
      </c>
      <c r="AP4" s="147"/>
      <c r="AQ4" s="147"/>
    </row>
    <row r="5" spans="1:52">
      <c r="AA5" s="254"/>
      <c r="AB5" s="150" t="s">
        <v>262</v>
      </c>
      <c r="AC5" s="146">
        <v>1210.3537823566128</v>
      </c>
      <c r="AD5" s="146">
        <v>1140.9782265158212</v>
      </c>
      <c r="AE5" s="146">
        <v>726.49689563709092</v>
      </c>
      <c r="AF5" s="146">
        <v>621.23315039754857</v>
      </c>
      <c r="AG5" s="146">
        <v>502.33024665837706</v>
      </c>
      <c r="AH5" s="146">
        <v>1122.1453478734006</v>
      </c>
      <c r="AI5" s="146">
        <v>1012.5066988087464</v>
      </c>
      <c r="AJ5" s="146">
        <v>1264.8710616037226</v>
      </c>
      <c r="AK5" s="146">
        <v>1159.2795651101476</v>
      </c>
      <c r="AL5" s="146">
        <v>888.95784405757706</v>
      </c>
      <c r="AM5" s="146">
        <v>912.93785930670288</v>
      </c>
      <c r="AN5" s="146">
        <v>830.75183084872515</v>
      </c>
      <c r="AO5" s="146">
        <v>919.17435299526699</v>
      </c>
      <c r="AP5" s="147"/>
      <c r="AQ5" s="147"/>
    </row>
    <row r="6" spans="1:52">
      <c r="AA6" s="254"/>
      <c r="AB6" s="150" t="s">
        <v>263</v>
      </c>
      <c r="AC6" s="146">
        <v>1214.98</v>
      </c>
      <c r="AD6" s="146">
        <v>1107.81</v>
      </c>
      <c r="AE6" s="146">
        <v>731.53</v>
      </c>
      <c r="AF6" s="146">
        <v>635.65</v>
      </c>
      <c r="AG6" s="146">
        <v>473.18</v>
      </c>
      <c r="AH6" s="146">
        <v>1124.8599999999999</v>
      </c>
      <c r="AI6" s="146">
        <v>1018.99</v>
      </c>
      <c r="AJ6" s="146">
        <v>1233.1099999999999</v>
      </c>
      <c r="AK6" s="146">
        <v>1141.1199999999999</v>
      </c>
      <c r="AL6" s="146">
        <v>877.93</v>
      </c>
      <c r="AM6" s="146">
        <v>1153.74</v>
      </c>
      <c r="AN6" s="146">
        <v>829.7</v>
      </c>
      <c r="AO6" s="146">
        <v>955.5</v>
      </c>
      <c r="AP6" s="147"/>
      <c r="AQ6" s="147"/>
      <c r="AR6" s="893"/>
      <c r="AS6" s="893"/>
      <c r="AT6" s="893"/>
      <c r="AU6" s="893"/>
      <c r="AV6" s="893"/>
      <c r="AW6" s="893"/>
      <c r="AX6" s="893"/>
      <c r="AY6" s="893"/>
      <c r="AZ6" s="893"/>
    </row>
    <row r="7" spans="1:52">
      <c r="AA7" s="254"/>
      <c r="AB7" s="150" t="s">
        <v>264</v>
      </c>
      <c r="AC7" s="146">
        <v>1213.6341004966873</v>
      </c>
      <c r="AD7" s="146">
        <v>1081.4857685953796</v>
      </c>
      <c r="AE7" s="146">
        <v>734.25997488542771</v>
      </c>
      <c r="AF7" s="146">
        <v>620.03349828068372</v>
      </c>
      <c r="AG7" s="146">
        <v>512.63188302660808</v>
      </c>
      <c r="AH7" s="146">
        <v>1139.09499770723</v>
      </c>
      <c r="AI7" s="146">
        <v>1004.9544432594647</v>
      </c>
      <c r="AJ7" s="146">
        <v>1200.0037706556009</v>
      </c>
      <c r="AK7" s="146">
        <v>1133.7883663776292</v>
      </c>
      <c r="AL7" s="146">
        <v>886.03251784418535</v>
      </c>
      <c r="AM7" s="146">
        <v>937.23673995718434</v>
      </c>
      <c r="AN7" s="146">
        <v>835.04833416976146</v>
      </c>
      <c r="AO7" s="146">
        <v>985.76653538801543</v>
      </c>
      <c r="AP7" s="147"/>
      <c r="AQ7" s="147"/>
      <c r="AR7" s="893"/>
      <c r="AS7" s="893"/>
      <c r="AT7" s="893"/>
      <c r="AU7" s="893"/>
      <c r="AV7" s="893"/>
      <c r="AW7" s="893"/>
      <c r="AX7" s="893"/>
      <c r="AY7" s="893"/>
      <c r="AZ7" s="893"/>
    </row>
    <row r="8" spans="1:52">
      <c r="AA8" s="254"/>
      <c r="AB8" s="150" t="s">
        <v>265</v>
      </c>
      <c r="AC8" s="146">
        <v>1248.6199999999999</v>
      </c>
      <c r="AD8" s="146">
        <v>1141.47</v>
      </c>
      <c r="AE8" s="146">
        <v>814.78</v>
      </c>
      <c r="AF8" s="146">
        <v>684.45</v>
      </c>
      <c r="AG8" s="146">
        <v>609.80999999999995</v>
      </c>
      <c r="AH8" s="146">
        <v>1179.8800000000001</v>
      </c>
      <c r="AI8" s="146">
        <v>1053.06</v>
      </c>
      <c r="AJ8" s="146">
        <v>1271.6600000000001</v>
      </c>
      <c r="AK8" s="146">
        <v>1228.6500000000001</v>
      </c>
      <c r="AL8" s="146">
        <v>912.86</v>
      </c>
      <c r="AM8" s="146">
        <v>1077.78</v>
      </c>
      <c r="AN8" s="146">
        <v>899.48</v>
      </c>
      <c r="AO8" s="146">
        <v>991.74</v>
      </c>
      <c r="AP8" s="147"/>
      <c r="AQ8" s="147"/>
    </row>
    <row r="9" spans="1:52">
      <c r="AA9" s="254"/>
      <c r="AB9" s="150" t="s">
        <v>266</v>
      </c>
      <c r="AC9" s="146">
        <v>1347.0982869631312</v>
      </c>
      <c r="AD9" s="146">
        <v>1311.5259753320988</v>
      </c>
      <c r="AE9" s="146">
        <v>898.05617309232605</v>
      </c>
      <c r="AF9" s="146">
        <v>816.84071275724375</v>
      </c>
      <c r="AG9" s="146">
        <v>579.47308776994771</v>
      </c>
      <c r="AH9" s="146">
        <v>1286.0713732944032</v>
      </c>
      <c r="AI9" s="146">
        <v>1247.8755069682045</v>
      </c>
      <c r="AJ9" s="146">
        <v>1545.6943624251594</v>
      </c>
      <c r="AK9" s="146">
        <v>1503.1369315398233</v>
      </c>
      <c r="AL9" s="146">
        <v>933.19006809010045</v>
      </c>
      <c r="AM9" s="146">
        <v>1172.2233784783837</v>
      </c>
      <c r="AN9" s="146">
        <v>982.44573746641231</v>
      </c>
      <c r="AO9" s="146">
        <v>1129.1487614547259</v>
      </c>
      <c r="AP9" s="147"/>
      <c r="AQ9" s="147"/>
    </row>
    <row r="10" spans="1:52">
      <c r="AA10" s="254"/>
      <c r="AB10" s="150" t="s">
        <v>267</v>
      </c>
      <c r="AC10" s="146">
        <v>1260.2952963645851</v>
      </c>
      <c r="AD10" s="146">
        <v>1179.7166373252785</v>
      </c>
      <c r="AE10" s="146">
        <v>870.11363387287633</v>
      </c>
      <c r="AF10" s="146">
        <v>700.16191790719006</v>
      </c>
      <c r="AG10" s="146">
        <v>600.30353724378472</v>
      </c>
      <c r="AH10" s="146">
        <v>1207.3804773072636</v>
      </c>
      <c r="AI10" s="146">
        <v>1083.7178688755805</v>
      </c>
      <c r="AJ10" s="146">
        <v>1302.6263267903605</v>
      </c>
      <c r="AK10" s="146">
        <v>1180.3769282065668</v>
      </c>
      <c r="AL10" s="146">
        <v>919.43223581076222</v>
      </c>
      <c r="AM10" s="146">
        <v>1107.157738434526</v>
      </c>
      <c r="AN10" s="146">
        <v>909.82169561987348</v>
      </c>
      <c r="AO10" s="146">
        <v>1025.3609036666044</v>
      </c>
      <c r="AP10" s="147"/>
      <c r="AQ10" s="147"/>
    </row>
    <row r="11" spans="1:52">
      <c r="AA11" s="254"/>
      <c r="AB11" s="150" t="s">
        <v>268</v>
      </c>
      <c r="AC11" s="146">
        <v>1250.1404648834807</v>
      </c>
      <c r="AD11" s="146">
        <v>1160.5856677607862</v>
      </c>
      <c r="AE11" s="146">
        <v>851.69246448689444</v>
      </c>
      <c r="AF11" s="146">
        <v>715.08420972849308</v>
      </c>
      <c r="AG11" s="146">
        <v>651.63964345145473</v>
      </c>
      <c r="AH11" s="146">
        <v>1187.2711941802495</v>
      </c>
      <c r="AI11" s="146">
        <v>1115.3851512464323</v>
      </c>
      <c r="AJ11" s="146">
        <v>1306.5980404607462</v>
      </c>
      <c r="AK11" s="146">
        <v>1214.0272732700196</v>
      </c>
      <c r="AL11" s="146">
        <v>920.4482611982105</v>
      </c>
      <c r="AM11" s="146">
        <v>1106.4112268070562</v>
      </c>
      <c r="AN11" s="146">
        <v>905.75892189993226</v>
      </c>
      <c r="AO11" s="146">
        <v>1011.6602951847055</v>
      </c>
      <c r="AP11" s="147"/>
      <c r="AQ11" s="148"/>
    </row>
    <row r="12" spans="1:52">
      <c r="AA12" s="254"/>
      <c r="AB12" s="150" t="s">
        <v>269</v>
      </c>
      <c r="AC12" s="146">
        <v>1227</v>
      </c>
      <c r="AD12" s="146">
        <v>1143</v>
      </c>
      <c r="AE12" s="146">
        <v>773</v>
      </c>
      <c r="AF12" s="146">
        <v>661.02081081619406</v>
      </c>
      <c r="AG12" s="146">
        <v>557</v>
      </c>
      <c r="AH12" s="146">
        <v>1139</v>
      </c>
      <c r="AI12" s="146">
        <v>1082</v>
      </c>
      <c r="AJ12" s="146">
        <v>1269</v>
      </c>
      <c r="AK12" s="146">
        <v>1196</v>
      </c>
      <c r="AL12" s="146">
        <v>895.14622166409595</v>
      </c>
      <c r="AM12" s="146">
        <v>1024.5158690011792</v>
      </c>
      <c r="AN12" s="146">
        <v>862.82839837070139</v>
      </c>
      <c r="AO12" s="146">
        <v>978.10258938175616</v>
      </c>
      <c r="AP12" s="147"/>
      <c r="AQ12" s="148"/>
    </row>
    <row r="13" spans="1:52">
      <c r="AA13" s="255"/>
      <c r="AB13" s="151" t="s">
        <v>270</v>
      </c>
      <c r="AC13" s="149">
        <v>1193.228308727744</v>
      </c>
      <c r="AD13" s="149">
        <v>1093.2327973908623</v>
      </c>
      <c r="AE13" s="149">
        <v>699.39784261995237</v>
      </c>
      <c r="AF13" s="149">
        <v>569.37787496593137</v>
      </c>
      <c r="AG13" s="149">
        <v>459.30237507850131</v>
      </c>
      <c r="AH13" s="149">
        <v>1118.554292895958</v>
      </c>
      <c r="AI13" s="149">
        <v>1046.1822553515808</v>
      </c>
      <c r="AJ13" s="149">
        <v>1193.1936392912191</v>
      </c>
      <c r="AK13" s="149">
        <v>1114.5372114252759</v>
      </c>
      <c r="AL13" s="149">
        <v>825.33283752193165</v>
      </c>
      <c r="AM13" s="149">
        <v>922.9465217132298</v>
      </c>
      <c r="AN13" s="149">
        <v>763.03145652156502</v>
      </c>
      <c r="AO13" s="149">
        <v>1020.3320976625814</v>
      </c>
      <c r="AP13" s="147"/>
      <c r="AQ13" s="148"/>
    </row>
    <row r="14" spans="1:52">
      <c r="AA14" s="453">
        <v>2019</v>
      </c>
      <c r="AB14" s="451" t="s">
        <v>204</v>
      </c>
      <c r="AC14" s="454">
        <v>1150.52</v>
      </c>
      <c r="AD14" s="454">
        <v>1085.3422457144688</v>
      </c>
      <c r="AE14" s="454">
        <v>708.80057364710183</v>
      </c>
      <c r="AF14" s="454">
        <v>616.88839941316814</v>
      </c>
      <c r="AG14" s="454">
        <v>502.92524105560915</v>
      </c>
      <c r="AH14" s="454">
        <v>1083.2431969792478</v>
      </c>
      <c r="AI14" s="454">
        <v>1018.722329123957</v>
      </c>
      <c r="AJ14" s="454">
        <v>1183.9390948755583</v>
      </c>
      <c r="AK14" s="454">
        <v>1112.9124889884556</v>
      </c>
      <c r="AL14" s="452">
        <v>803.43181110889395</v>
      </c>
      <c r="AM14" s="452">
        <v>901.85897993849005</v>
      </c>
      <c r="AN14" s="452">
        <v>749.93344690545268</v>
      </c>
      <c r="AO14" s="455">
        <v>872.89148533435616</v>
      </c>
      <c r="AP14" s="147"/>
      <c r="AQ14" s="148"/>
    </row>
    <row r="15" spans="1:52">
      <c r="AA15" s="256"/>
      <c r="AB15" s="150" t="s">
        <v>260</v>
      </c>
      <c r="AC15" s="339">
        <v>1113.3699999999999</v>
      </c>
      <c r="AD15" s="339">
        <v>1033.99</v>
      </c>
      <c r="AE15" s="339">
        <v>691.28</v>
      </c>
      <c r="AF15" s="339">
        <v>614.96</v>
      </c>
      <c r="AG15" s="339">
        <v>467.33</v>
      </c>
      <c r="AH15" s="339">
        <v>1044.22</v>
      </c>
      <c r="AI15" s="339">
        <v>975</v>
      </c>
      <c r="AJ15" s="339">
        <v>1133.1300000000001</v>
      </c>
      <c r="AK15" s="339">
        <v>1025.98</v>
      </c>
      <c r="AL15" s="146"/>
      <c r="AM15" s="146"/>
      <c r="AN15" s="146"/>
      <c r="AO15" s="258"/>
      <c r="AP15" s="147"/>
      <c r="AQ15" s="148"/>
    </row>
    <row r="16" spans="1:52">
      <c r="AA16" s="256"/>
      <c r="AB16" s="150" t="s">
        <v>261</v>
      </c>
      <c r="AC16" s="339">
        <v>1102.28</v>
      </c>
      <c r="AD16" s="339">
        <v>995.62</v>
      </c>
      <c r="AE16" s="339">
        <v>665.86</v>
      </c>
      <c r="AF16" s="339"/>
      <c r="AG16" s="339">
        <v>421.93</v>
      </c>
      <c r="AH16" s="339">
        <v>1004.87</v>
      </c>
      <c r="AI16" s="339">
        <v>892.81</v>
      </c>
      <c r="AJ16" s="339">
        <v>1109.6400000000001</v>
      </c>
      <c r="AK16" s="339">
        <v>974.72</v>
      </c>
      <c r="AL16" s="146"/>
      <c r="AM16" s="146"/>
      <c r="AN16" s="146"/>
      <c r="AO16" s="258"/>
      <c r="AP16" s="147"/>
      <c r="AQ16" s="148"/>
    </row>
    <row r="17" spans="1:43">
      <c r="AA17" s="256"/>
      <c r="AB17" s="150" t="s">
        <v>262</v>
      </c>
      <c r="AC17" s="339">
        <v>1128.47</v>
      </c>
      <c r="AD17" s="339">
        <v>961.18</v>
      </c>
      <c r="AE17" s="339">
        <v>660.5</v>
      </c>
      <c r="AF17" s="339"/>
      <c r="AG17" s="339">
        <v>423.05</v>
      </c>
      <c r="AH17" s="339">
        <v>993</v>
      </c>
      <c r="AI17" s="339">
        <v>831.23</v>
      </c>
      <c r="AJ17" s="339">
        <v>1044.71</v>
      </c>
      <c r="AK17" s="339">
        <v>920.84</v>
      </c>
      <c r="AL17" s="146"/>
      <c r="AM17" s="146"/>
      <c r="AN17" s="146"/>
      <c r="AO17" s="258"/>
      <c r="AP17" s="147"/>
      <c r="AQ17" s="148"/>
    </row>
    <row r="18" spans="1:43">
      <c r="AA18" s="256"/>
      <c r="AB18" s="150" t="s">
        <v>263</v>
      </c>
      <c r="AC18" s="339">
        <v>1142.3223370996991</v>
      </c>
      <c r="AD18" s="339">
        <v>975.00668309631396</v>
      </c>
      <c r="AE18" s="339">
        <v>656.41175286937414</v>
      </c>
      <c r="AF18" s="339">
        <v>517.98293001466266</v>
      </c>
      <c r="AG18" s="339">
        <v>385.52176270067287</v>
      </c>
      <c r="AH18" s="339">
        <v>1037.7667731080157</v>
      </c>
      <c r="AI18" s="339">
        <v>847.84992211775796</v>
      </c>
      <c r="AJ18" s="339">
        <v>1046.8595379287863</v>
      </c>
      <c r="AK18" s="339">
        <v>900.9612324901351</v>
      </c>
      <c r="AL18" s="146">
        <v>755.80685655035245</v>
      </c>
      <c r="AM18" s="146">
        <v>787.42810375245131</v>
      </c>
      <c r="AN18" s="146">
        <v>701.47832963047847</v>
      </c>
      <c r="AO18" s="258">
        <v>850.98013752881684</v>
      </c>
      <c r="AP18" s="147"/>
      <c r="AQ18" s="148"/>
    </row>
    <row r="19" spans="1:43">
      <c r="AA19" s="256"/>
      <c r="AB19" s="150" t="s">
        <v>264</v>
      </c>
      <c r="AC19" s="339">
        <v>1174.7339539134925</v>
      </c>
      <c r="AD19" s="339">
        <v>1005.1291156601344</v>
      </c>
      <c r="AE19" s="339">
        <v>723.2424079851844</v>
      </c>
      <c r="AF19" s="339">
        <v>559.99645643581778</v>
      </c>
      <c r="AG19" s="339">
        <v>475.47178459105942</v>
      </c>
      <c r="AH19" s="339">
        <v>1079.3174342229029</v>
      </c>
      <c r="AI19" s="339">
        <v>863.75522615390423</v>
      </c>
      <c r="AJ19" s="339">
        <v>1013.5734253717709</v>
      </c>
      <c r="AK19" s="339">
        <v>924.0492938578036</v>
      </c>
      <c r="AL19" s="146">
        <v>737.31082587983997</v>
      </c>
      <c r="AM19" s="146">
        <v>859.62132266740116</v>
      </c>
      <c r="AN19" s="146">
        <v>757.94842690433995</v>
      </c>
      <c r="AO19" s="258">
        <v>973.95988903357886</v>
      </c>
      <c r="AP19" s="147"/>
      <c r="AQ19" s="148"/>
    </row>
    <row r="20" spans="1:43">
      <c r="B20" s="192"/>
      <c r="AA20" s="256"/>
      <c r="AB20" s="150" t="s">
        <v>265</v>
      </c>
      <c r="AC20" s="339">
        <v>1226</v>
      </c>
      <c r="AD20" s="339">
        <v>1059</v>
      </c>
      <c r="AE20" s="339">
        <v>837</v>
      </c>
      <c r="AF20" s="339">
        <v>643</v>
      </c>
      <c r="AG20" s="339">
        <v>635</v>
      </c>
      <c r="AH20" s="339">
        <v>1151</v>
      </c>
      <c r="AI20" s="339">
        <v>947</v>
      </c>
      <c r="AJ20" s="339">
        <v>1112</v>
      </c>
      <c r="AK20" s="339">
        <v>994</v>
      </c>
      <c r="AL20" s="146">
        <v>757</v>
      </c>
      <c r="AM20" s="146">
        <v>951</v>
      </c>
      <c r="AN20" s="146">
        <v>828</v>
      </c>
      <c r="AO20" s="258">
        <v>1043</v>
      </c>
      <c r="AP20" s="147"/>
      <c r="AQ20" s="148"/>
    </row>
    <row r="21" spans="1:43">
      <c r="AA21" s="256"/>
      <c r="AB21" s="150" t="s">
        <v>266</v>
      </c>
      <c r="AC21" s="339">
        <v>1259.4779887329491</v>
      </c>
      <c r="AD21" s="339">
        <v>1118.1080402611071</v>
      </c>
      <c r="AE21" s="339">
        <v>866.20834791471862</v>
      </c>
      <c r="AF21" s="339">
        <v>630.6165091769625</v>
      </c>
      <c r="AG21" s="339">
        <v>625.56267568647934</v>
      </c>
      <c r="AH21" s="339">
        <v>1182.2595968369517</v>
      </c>
      <c r="AI21" s="339">
        <v>957.72470337851394</v>
      </c>
      <c r="AJ21" s="339">
        <v>1153.0811988387104</v>
      </c>
      <c r="AK21" s="339">
        <v>1036.3631511769252</v>
      </c>
      <c r="AL21" s="146">
        <v>764.34328011244133</v>
      </c>
      <c r="AM21" s="146">
        <v>1005.9053471574844</v>
      </c>
      <c r="AN21" s="146">
        <v>849.38427911718588</v>
      </c>
      <c r="AO21" s="258">
        <v>1097.285555567998</v>
      </c>
      <c r="AP21" s="147"/>
      <c r="AQ21" s="148"/>
    </row>
    <row r="22" spans="1:43">
      <c r="AA22" s="256"/>
      <c r="AB22" s="150" t="s">
        <v>267</v>
      </c>
      <c r="AC22" s="339">
        <v>1302.3001821523353</v>
      </c>
      <c r="AD22" s="339">
        <v>1114.8452285754072</v>
      </c>
      <c r="AE22" s="339">
        <v>866.41509770511755</v>
      </c>
      <c r="AF22" s="339">
        <v>547.93337975894281</v>
      </c>
      <c r="AG22" s="339">
        <v>568.02270722114906</v>
      </c>
      <c r="AH22" s="339">
        <v>1215.9427730195976</v>
      </c>
      <c r="AI22" s="339">
        <v>930.76662564077708</v>
      </c>
      <c r="AJ22" s="339">
        <v>1123.1920650042739</v>
      </c>
      <c r="AK22" s="339">
        <v>1020.01009556267</v>
      </c>
      <c r="AL22" s="146">
        <v>742.62587724928574</v>
      </c>
      <c r="AM22" s="146">
        <v>956.74951825267226</v>
      </c>
      <c r="AN22" s="146">
        <v>855.65603702429178</v>
      </c>
      <c r="AO22" s="258">
        <v>1123.7200734155876</v>
      </c>
      <c r="AP22" s="147"/>
      <c r="AQ22" s="148"/>
    </row>
    <row r="23" spans="1:43">
      <c r="AA23" s="256"/>
      <c r="AB23" s="150" t="s">
        <v>268</v>
      </c>
      <c r="AC23" s="339">
        <v>1322.5584316988486</v>
      </c>
      <c r="AD23" s="339">
        <v>1111.2421291887122</v>
      </c>
      <c r="AE23" s="339">
        <v>952.65280867133777</v>
      </c>
      <c r="AF23" s="339">
        <v>598.63231567236835</v>
      </c>
      <c r="AG23" s="339">
        <v>673.33452854296888</v>
      </c>
      <c r="AH23" s="339">
        <v>1217.8173143107708</v>
      </c>
      <c r="AI23" s="339">
        <v>963.16784863265025</v>
      </c>
      <c r="AJ23" s="339">
        <v>1102.2596221617123</v>
      </c>
      <c r="AK23" s="339">
        <v>1003.6863592776754</v>
      </c>
      <c r="AL23" s="146">
        <v>690.26011703206677</v>
      </c>
      <c r="AM23" s="146">
        <v>1052.3662829093148</v>
      </c>
      <c r="AN23" s="146">
        <v>934.84486396410432</v>
      </c>
      <c r="AO23" s="258">
        <v>1170.922510544515</v>
      </c>
      <c r="AP23" s="147"/>
      <c r="AQ23" s="148"/>
    </row>
    <row r="24" spans="1:43">
      <c r="AA24" s="256"/>
      <c r="AB24" s="150" t="s">
        <v>269</v>
      </c>
      <c r="AC24" s="339">
        <v>1286.1456344032895</v>
      </c>
      <c r="AD24" s="339">
        <v>1071.0927673376962</v>
      </c>
      <c r="AE24" s="339">
        <v>873.21716144085349</v>
      </c>
      <c r="AF24" s="339">
        <v>581.47937190328241</v>
      </c>
      <c r="AG24" s="339">
        <v>593.77585583729558</v>
      </c>
      <c r="AH24" s="339">
        <v>1159.0176554722323</v>
      </c>
      <c r="AI24" s="339">
        <v>935.04612302522264</v>
      </c>
      <c r="AJ24" s="339">
        <v>1072.7373603442013</v>
      </c>
      <c r="AK24" s="339">
        <v>964.11803060088289</v>
      </c>
      <c r="AL24" s="146">
        <v>744.57185039231399</v>
      </c>
      <c r="AM24" s="146">
        <v>987.11878810234248</v>
      </c>
      <c r="AN24" s="146">
        <v>850.96926348321301</v>
      </c>
      <c r="AO24" s="258">
        <v>1174.5602243778724</v>
      </c>
      <c r="AP24" s="147"/>
      <c r="AQ24" s="148"/>
    </row>
    <row r="25" spans="1:43">
      <c r="AA25" s="259"/>
      <c r="AB25" s="151" t="s">
        <v>270</v>
      </c>
      <c r="AC25" s="340">
        <v>1262.7654257803547</v>
      </c>
      <c r="AD25" s="340">
        <v>1022.3404254600141</v>
      </c>
      <c r="AE25" s="340">
        <v>765.33785887978036</v>
      </c>
      <c r="AF25" s="340">
        <v>531.55805764861009</v>
      </c>
      <c r="AG25" s="340">
        <v>487.71166057002284</v>
      </c>
      <c r="AH25" s="340">
        <v>1125.7338356586456</v>
      </c>
      <c r="AI25" s="340">
        <v>909.04766422044042</v>
      </c>
      <c r="AJ25" s="340">
        <v>1022.1145451184774</v>
      </c>
      <c r="AK25" s="340">
        <v>941.94080456708127</v>
      </c>
      <c r="AL25" s="149">
        <v>698.10098895120109</v>
      </c>
      <c r="AM25" s="149">
        <v>912.15460398944811</v>
      </c>
      <c r="AN25" s="149">
        <v>761.81053047775151</v>
      </c>
      <c r="AO25" s="149">
        <v>1253.4886081720047</v>
      </c>
      <c r="AP25" s="147"/>
      <c r="AQ25" s="148"/>
    </row>
    <row r="26" spans="1:43">
      <c r="AA26" s="453">
        <v>2020</v>
      </c>
      <c r="AB26" s="451" t="s">
        <v>204</v>
      </c>
      <c r="AC26" s="454">
        <v>1182.5486074690564</v>
      </c>
      <c r="AD26" s="454">
        <v>1013.1226478077317</v>
      </c>
      <c r="AE26" s="454">
        <v>678.88187798006561</v>
      </c>
      <c r="AF26" s="454">
        <v>492.52866688941913</v>
      </c>
      <c r="AG26" s="454">
        <v>420.35657583996664</v>
      </c>
      <c r="AH26" s="454">
        <v>1084.8843741563262</v>
      </c>
      <c r="AI26" s="454">
        <v>884.10912988552684</v>
      </c>
      <c r="AJ26" s="454">
        <v>1059.2372983898131</v>
      </c>
      <c r="AK26" s="454">
        <v>922.2517159297164</v>
      </c>
      <c r="AL26" s="452">
        <v>659.17284176519922</v>
      </c>
      <c r="AM26" s="452">
        <v>853.24698765111089</v>
      </c>
      <c r="AN26" s="452">
        <v>723.72853942466497</v>
      </c>
      <c r="AO26" s="452">
        <v>1235.8480621630194</v>
      </c>
      <c r="AP26" s="147"/>
      <c r="AQ26" s="148"/>
    </row>
    <row r="27" spans="1:43">
      <c r="AA27" s="256"/>
      <c r="AB27" s="150" t="s">
        <v>260</v>
      </c>
      <c r="AC27" s="339">
        <v>1179.32</v>
      </c>
      <c r="AD27" s="339">
        <v>1026.03</v>
      </c>
      <c r="AE27" s="339">
        <v>718.88</v>
      </c>
      <c r="AF27" s="339">
        <v>521.24</v>
      </c>
      <c r="AG27" s="339">
        <v>493.35</v>
      </c>
      <c r="AH27" s="339">
        <v>1087.03</v>
      </c>
      <c r="AI27" s="339">
        <v>895.62</v>
      </c>
      <c r="AJ27" s="339">
        <v>1046.97</v>
      </c>
      <c r="AK27" s="339">
        <v>933.12</v>
      </c>
      <c r="AL27" s="146"/>
      <c r="AM27" s="146"/>
      <c r="AN27" s="146"/>
      <c r="AO27" s="146"/>
      <c r="AP27" s="147"/>
      <c r="AQ27" s="148"/>
    </row>
    <row r="28" spans="1:43">
      <c r="AA28" s="256"/>
      <c r="AB28" s="150" t="s">
        <v>261</v>
      </c>
      <c r="AC28" s="339">
        <v>1186.9685114940019</v>
      </c>
      <c r="AD28" s="339">
        <v>982.7835914300116</v>
      </c>
      <c r="AE28" s="339">
        <v>685.17841172507531</v>
      </c>
      <c r="AF28" s="339">
        <v>497.34165050590627</v>
      </c>
      <c r="AG28" s="339">
        <v>408.35337700259043</v>
      </c>
      <c r="AH28" s="339">
        <v>1055.4688836707203</v>
      </c>
      <c r="AI28" s="339">
        <v>847.72285400600651</v>
      </c>
      <c r="AJ28" s="339">
        <v>987.1229264951769</v>
      </c>
      <c r="AK28" s="339">
        <v>824.79753363071234</v>
      </c>
      <c r="AL28" s="146">
        <v>668.3406672092384</v>
      </c>
      <c r="AM28" s="146">
        <v>854.53812829775211</v>
      </c>
      <c r="AN28" s="146">
        <v>702.37644074838113</v>
      </c>
      <c r="AO28" s="146">
        <v>907.38420245134012</v>
      </c>
      <c r="AP28" s="147"/>
      <c r="AQ28" s="148"/>
    </row>
    <row r="29" spans="1:43">
      <c r="A29" s="67"/>
      <c r="AA29" s="256"/>
      <c r="AB29" s="150" t="s">
        <v>262</v>
      </c>
      <c r="AC29" s="339">
        <v>1168.3821705789146</v>
      </c>
      <c r="AD29" s="339">
        <v>963.80645586775529</v>
      </c>
      <c r="AE29" s="339">
        <v>658.48780496145446</v>
      </c>
      <c r="AF29" s="339">
        <v>470.39175025807145</v>
      </c>
      <c r="AG29" s="339">
        <v>373.08257543276517</v>
      </c>
      <c r="AH29" s="339">
        <v>1025.5163459311359</v>
      </c>
      <c r="AI29" s="339">
        <v>804.76810185574493</v>
      </c>
      <c r="AJ29" s="339">
        <v>1011.9651072101628</v>
      </c>
      <c r="AK29" s="339">
        <v>828.068503393367</v>
      </c>
      <c r="AL29" s="146">
        <v>673.33062540048206</v>
      </c>
      <c r="AM29" s="146">
        <v>851.96433153703197</v>
      </c>
      <c r="AN29" s="146">
        <v>627.58855139504817</v>
      </c>
      <c r="AO29" s="146">
        <v>856.01689390117713</v>
      </c>
      <c r="AP29" s="147"/>
      <c r="AQ29" s="148"/>
    </row>
    <row r="30" spans="1:43">
      <c r="AA30" s="256"/>
      <c r="AB30" s="150" t="s">
        <v>263</v>
      </c>
      <c r="AC30" s="339">
        <v>1173.6151524008114</v>
      </c>
      <c r="AD30" s="339">
        <v>1006.5768482190971</v>
      </c>
      <c r="AE30" s="339">
        <v>694.80732236848485</v>
      </c>
      <c r="AF30" s="339">
        <v>519.22817401869338</v>
      </c>
      <c r="AG30" s="339">
        <v>407.12196007629632</v>
      </c>
      <c r="AH30" s="339">
        <v>1061.3699339023872</v>
      </c>
      <c r="AI30" s="339">
        <v>842.33648680948704</v>
      </c>
      <c r="AJ30" s="339">
        <v>1001.3814285869647</v>
      </c>
      <c r="AK30" s="339">
        <v>861.99786409744934</v>
      </c>
      <c r="AL30" s="146">
        <v>712.20922882868717</v>
      </c>
      <c r="AM30" s="146">
        <v>857.05825350339319</v>
      </c>
      <c r="AN30" s="146">
        <v>701.30541571102867</v>
      </c>
      <c r="AO30" s="146">
        <v>911.45454096250478</v>
      </c>
      <c r="AP30" s="147"/>
      <c r="AQ30" s="148"/>
    </row>
    <row r="31" spans="1:43">
      <c r="AA31" s="256"/>
      <c r="AB31" s="150" t="s">
        <v>264</v>
      </c>
      <c r="AC31" s="339">
        <v>1270.9732325875721</v>
      </c>
      <c r="AD31" s="339">
        <v>1060.9349542233781</v>
      </c>
      <c r="AE31" s="339">
        <v>787.24771255028691</v>
      </c>
      <c r="AF31" s="339">
        <v>605.37356606107141</v>
      </c>
      <c r="AG31" s="339">
        <v>576.08250714885287</v>
      </c>
      <c r="AH31" s="339">
        <v>1141.5781114541621</v>
      </c>
      <c r="AI31" s="339">
        <v>912.81012505695116</v>
      </c>
      <c r="AJ31" s="339">
        <v>1056.8213345432034</v>
      </c>
      <c r="AK31" s="339">
        <v>942.43222912019235</v>
      </c>
      <c r="AL31" s="146">
        <v>731.46252326293086</v>
      </c>
      <c r="AM31" s="146">
        <v>926.04609711307478</v>
      </c>
      <c r="AN31" s="146">
        <v>812.28137490078188</v>
      </c>
      <c r="AO31" s="146">
        <v>1117.0919602402282</v>
      </c>
      <c r="AP31" s="147"/>
      <c r="AQ31" s="148"/>
    </row>
    <row r="32" spans="1:43">
      <c r="AA32" s="256"/>
      <c r="AB32" s="150" t="s">
        <v>265</v>
      </c>
      <c r="AC32" s="341">
        <v>1353.7662481524044</v>
      </c>
      <c r="AD32" s="341">
        <v>1163.3935823450713</v>
      </c>
      <c r="AE32" s="341">
        <v>918.69300942325026</v>
      </c>
      <c r="AF32" s="341">
        <v>697.02669913845989</v>
      </c>
      <c r="AG32" s="341">
        <v>631.30515691108985</v>
      </c>
      <c r="AH32" s="341">
        <v>1242.818816479474</v>
      </c>
      <c r="AI32" s="341">
        <v>1078.7370904767572</v>
      </c>
      <c r="AJ32" s="341">
        <v>1154.8164844107396</v>
      </c>
      <c r="AK32" s="341">
        <v>1072.9698874230191</v>
      </c>
      <c r="AL32" s="338">
        <v>836.85052285183724</v>
      </c>
      <c r="AM32" s="338">
        <v>1054.8934994021026</v>
      </c>
      <c r="AN32" s="338">
        <v>904.71496292009533</v>
      </c>
      <c r="AO32" s="338">
        <v>1248.9644218944313</v>
      </c>
    </row>
    <row r="33" spans="4:41">
      <c r="AA33" s="256"/>
      <c r="AB33" s="150" t="s">
        <v>266</v>
      </c>
      <c r="AC33" s="341">
        <v>1556.2943240804457</v>
      </c>
      <c r="AD33" s="341">
        <v>1273.3536042321191</v>
      </c>
      <c r="AE33" s="341">
        <v>1018.6013028085773</v>
      </c>
      <c r="AF33" s="341">
        <v>747.84580669718218</v>
      </c>
      <c r="AG33" s="341">
        <v>682.70603686274876</v>
      </c>
      <c r="AH33" s="341">
        <v>1471.1077944476922</v>
      </c>
      <c r="AI33" s="341">
        <v>1155.1259295371856</v>
      </c>
      <c r="AJ33" s="341">
        <v>1300.9689106023768</v>
      </c>
      <c r="AK33" s="341">
        <v>1207.2523729425507</v>
      </c>
      <c r="AL33" s="338">
        <v>926.35261371507204</v>
      </c>
      <c r="AM33" s="338">
        <v>1191.3517020445292</v>
      </c>
      <c r="AN33" s="338">
        <v>1026.0337301137031</v>
      </c>
      <c r="AO33" s="338">
        <v>1459.1572938192369</v>
      </c>
    </row>
    <row r="34" spans="4:41">
      <c r="AA34" s="256"/>
      <c r="AB34" s="150" t="s">
        <v>267</v>
      </c>
      <c r="AC34" s="341">
        <v>1788.8145625377219</v>
      </c>
      <c r="AD34" s="341">
        <v>1342.1992787891415</v>
      </c>
      <c r="AE34" s="341">
        <v>1061.2817540578631</v>
      </c>
      <c r="AF34" s="341">
        <v>757.36171425338944</v>
      </c>
      <c r="AG34" s="341">
        <v>675.67404323960557</v>
      </c>
      <c r="AH34" s="341">
        <v>1597.680724197221</v>
      </c>
      <c r="AI34" s="341">
        <v>1203.9207057682861</v>
      </c>
      <c r="AJ34" s="341">
        <v>1380.2484521244992</v>
      </c>
      <c r="AK34" s="341">
        <v>1262.5743541341453</v>
      </c>
      <c r="AL34" s="341">
        <v>958.85630337607472</v>
      </c>
      <c r="AM34" s="341">
        <v>1169.2018756294137</v>
      </c>
      <c r="AN34" s="341">
        <v>1077.4177964815915</v>
      </c>
      <c r="AO34" s="341">
        <v>1470.011647368716</v>
      </c>
    </row>
    <row r="35" spans="4:41">
      <c r="AA35" s="256"/>
      <c r="AB35" s="150" t="s">
        <v>268</v>
      </c>
      <c r="AC35" s="341">
        <v>1798.8163502164387</v>
      </c>
      <c r="AD35" s="341">
        <v>1409.0497683125698</v>
      </c>
      <c r="AE35" s="341">
        <v>1174.8394252268124</v>
      </c>
      <c r="AF35" s="341">
        <v>911.8220790030731</v>
      </c>
      <c r="AG35" s="341">
        <v>804.55421433952461</v>
      </c>
      <c r="AH35" s="341">
        <v>1596.1014149963585</v>
      </c>
      <c r="AI35" s="341">
        <v>1262.0523872208171</v>
      </c>
      <c r="AJ35" s="341">
        <v>1451.7365339568307</v>
      </c>
      <c r="AK35" s="341">
        <v>1326.6961599462768</v>
      </c>
      <c r="AL35" s="341">
        <v>919.18342353257958</v>
      </c>
      <c r="AM35" s="341">
        <v>1321.8793795177546</v>
      </c>
      <c r="AN35" s="341">
        <v>1110.629364534153</v>
      </c>
      <c r="AO35" s="341">
        <v>1414.3708324766837</v>
      </c>
    </row>
    <row r="36" spans="4:41">
      <c r="Y36" s="109"/>
      <c r="AA36" s="256"/>
      <c r="AB36" s="150" t="s">
        <v>269</v>
      </c>
      <c r="AC36" s="341">
        <v>1754.0225999341226</v>
      </c>
      <c r="AD36" s="341">
        <v>1407.2536535100551</v>
      </c>
      <c r="AE36" s="341">
        <v>1031.1922328794587</v>
      </c>
      <c r="AF36" s="341">
        <v>854.14678988928085</v>
      </c>
      <c r="AG36" s="341">
        <v>750.39544726645136</v>
      </c>
      <c r="AH36" s="341">
        <v>1548.4106062437061</v>
      </c>
      <c r="AI36" s="341">
        <v>1249.0618309873205</v>
      </c>
      <c r="AJ36" s="341">
        <v>1423.6260501377446</v>
      </c>
      <c r="AK36" s="341">
        <v>1294.327948608214</v>
      </c>
      <c r="AL36" s="341">
        <v>892.61833481611461</v>
      </c>
      <c r="AM36" s="341">
        <v>1171.3001068096401</v>
      </c>
      <c r="AN36" s="341">
        <v>970.76117224415668</v>
      </c>
      <c r="AO36" s="341">
        <v>1383.9704600392063</v>
      </c>
    </row>
    <row r="37" spans="4:41">
      <c r="Y37" s="109"/>
      <c r="AA37" s="259"/>
      <c r="AB37" s="151" t="s">
        <v>270</v>
      </c>
      <c r="AC37" s="341">
        <v>1676.905432924535</v>
      </c>
      <c r="AD37" s="341">
        <v>1310.4883467949403</v>
      </c>
      <c r="AE37" s="341">
        <v>878.18043047885737</v>
      </c>
      <c r="AF37" s="341">
        <v>710.9651414084916</v>
      </c>
      <c r="AG37" s="341">
        <v>583.26226697682523</v>
      </c>
      <c r="AH37" s="341">
        <v>1513.7414993887778</v>
      </c>
      <c r="AI37" s="341">
        <v>1207.6110493973135</v>
      </c>
      <c r="AJ37" s="341">
        <v>1371.1291314131408</v>
      </c>
      <c r="AK37" s="341">
        <v>1229.8216728149703</v>
      </c>
      <c r="AL37" s="341">
        <v>887.28035414915598</v>
      </c>
      <c r="AM37" s="341">
        <v>1079.4709985795737</v>
      </c>
      <c r="AN37" s="341">
        <v>877.44804703593502</v>
      </c>
      <c r="AO37" s="341">
        <v>1385.8805988224885</v>
      </c>
    </row>
    <row r="38" spans="4:41">
      <c r="D38" s="310"/>
      <c r="Y38" s="109"/>
      <c r="AA38" s="453">
        <v>2021</v>
      </c>
      <c r="AB38" s="451" t="s">
        <v>204</v>
      </c>
      <c r="AC38" s="454">
        <v>1587.4442586701618</v>
      </c>
      <c r="AD38" s="454">
        <v>1333.9895113629061</v>
      </c>
      <c r="AE38" s="454">
        <v>938.42004548551779</v>
      </c>
      <c r="AF38" s="454">
        <v>750.76040200304078</v>
      </c>
      <c r="AG38" s="454">
        <v>685.04193125133668</v>
      </c>
      <c r="AH38" s="454">
        <v>1435.2069429721903</v>
      </c>
      <c r="AI38" s="454">
        <v>1238.2886440210668</v>
      </c>
      <c r="AJ38" s="454">
        <v>1368.5887597072588</v>
      </c>
      <c r="AK38" s="454">
        <v>1261.111680576224</v>
      </c>
      <c r="AL38" s="452">
        <v>921.58196940783819</v>
      </c>
      <c r="AM38" s="452">
        <v>1092.4302687668398</v>
      </c>
      <c r="AN38" s="452">
        <v>881.83934643115026</v>
      </c>
      <c r="AO38" s="452">
        <v>1364.1349890796423</v>
      </c>
    </row>
    <row r="39" spans="4:41">
      <c r="Y39" s="109"/>
      <c r="AA39" s="256"/>
      <c r="AB39" s="150" t="s">
        <v>260</v>
      </c>
      <c r="AC39" s="339">
        <v>1572.4770874700293</v>
      </c>
      <c r="AD39" s="339">
        <v>1296.0094471799914</v>
      </c>
      <c r="AE39" s="339">
        <v>917.46184893682016</v>
      </c>
      <c r="AF39" s="339">
        <v>724.15282023315399</v>
      </c>
      <c r="AG39" s="339">
        <v>605.15672872270466</v>
      </c>
      <c r="AH39" s="339">
        <v>1430.7730750045876</v>
      </c>
      <c r="AI39" s="339">
        <v>1191.2398512493053</v>
      </c>
      <c r="AJ39" s="339">
        <v>1352.5338659106176</v>
      </c>
      <c r="AK39" s="339">
        <v>1233.379147363479</v>
      </c>
      <c r="AL39" s="146">
        <v>955.08661745074744</v>
      </c>
      <c r="AM39" s="146">
        <v>1038.9789035220344</v>
      </c>
      <c r="AN39" s="146">
        <v>893.80967996253992</v>
      </c>
      <c r="AO39" s="146">
        <v>1272.7522086077406</v>
      </c>
    </row>
    <row r="40" spans="4:41">
      <c r="Y40" s="109"/>
      <c r="AA40" s="256"/>
      <c r="AB40" s="150" t="s">
        <v>261</v>
      </c>
      <c r="AC40" s="339">
        <v>1611.3416508629421</v>
      </c>
      <c r="AD40" s="339">
        <v>1348.9548023334917</v>
      </c>
      <c r="AE40" s="339">
        <v>907.34456897296104</v>
      </c>
      <c r="AF40" s="339">
        <v>726.22063962241327</v>
      </c>
      <c r="AG40" s="339">
        <v>590.66836153267946</v>
      </c>
      <c r="AH40" s="339">
        <v>1466.5475941322777</v>
      </c>
      <c r="AI40" s="339">
        <v>1206.7972477480198</v>
      </c>
      <c r="AJ40" s="339">
        <v>1355.1783661545869</v>
      </c>
      <c r="AK40" s="339">
        <v>1229.5937974622539</v>
      </c>
      <c r="AL40" s="146">
        <v>935.92943627469947</v>
      </c>
      <c r="AM40" s="146">
        <v>1047.9305029311724</v>
      </c>
      <c r="AN40" s="146">
        <v>914.93858963433706</v>
      </c>
      <c r="AO40" s="146">
        <v>1315.359876554312</v>
      </c>
    </row>
    <row r="41" spans="4:41">
      <c r="Y41" s="109"/>
      <c r="AA41" s="256"/>
      <c r="AB41" s="150" t="s">
        <v>262</v>
      </c>
      <c r="AC41" s="339">
        <v>1705.5679796963354</v>
      </c>
      <c r="AD41" s="339">
        <v>1427.9501741909985</v>
      </c>
      <c r="AE41" s="339">
        <v>847.15316704730571</v>
      </c>
      <c r="AF41" s="339">
        <v>691.6990603564501</v>
      </c>
      <c r="AG41" s="339">
        <v>526.91762733854148</v>
      </c>
      <c r="AH41" s="339">
        <v>1548.4815158678132</v>
      </c>
      <c r="AI41" s="339">
        <v>1305.6613235052262</v>
      </c>
      <c r="AJ41" s="339">
        <v>1424.3542821145254</v>
      </c>
      <c r="AK41" s="339">
        <v>1291.812338382495</v>
      </c>
      <c r="AL41" s="146">
        <v>906.09429500675003</v>
      </c>
      <c r="AM41" s="146">
        <v>1051.8886192091179</v>
      </c>
      <c r="AN41" s="146">
        <v>895.23023124636393</v>
      </c>
      <c r="AO41" s="146">
        <v>1319.1678853091701</v>
      </c>
    </row>
    <row r="42" spans="4:41">
      <c r="Y42" s="109"/>
      <c r="AA42" s="256"/>
      <c r="AB42" s="150" t="s">
        <v>263</v>
      </c>
      <c r="AC42" s="339">
        <v>1860.4823399025154</v>
      </c>
      <c r="AD42" s="339">
        <v>1517.7816589879028</v>
      </c>
      <c r="AE42" s="339">
        <v>966.22147088787244</v>
      </c>
      <c r="AF42" s="339">
        <v>775.10753496743212</v>
      </c>
      <c r="AG42" s="339">
        <v>573.38973215229976</v>
      </c>
      <c r="AH42" s="339">
        <v>1656.7374084216303</v>
      </c>
      <c r="AI42" s="339">
        <v>1377.4366080791929</v>
      </c>
      <c r="AJ42" s="339">
        <v>1484.6685136198998</v>
      </c>
      <c r="AK42" s="339">
        <v>1374.2065469948861</v>
      </c>
      <c r="AL42" s="146">
        <v>997.33806801433354</v>
      </c>
      <c r="AM42" s="146">
        <v>1132.5674251130463</v>
      </c>
      <c r="AN42" s="146">
        <v>976.01753979214243</v>
      </c>
      <c r="AO42" s="146">
        <v>1394.8632628718228</v>
      </c>
    </row>
    <row r="43" spans="4:41">
      <c r="Y43" s="109"/>
      <c r="AA43" s="256"/>
      <c r="AB43" s="150" t="s">
        <v>264</v>
      </c>
      <c r="AC43" s="339">
        <v>1967.5383066420657</v>
      </c>
      <c r="AD43" s="339">
        <v>1655.119899577802</v>
      </c>
      <c r="AE43" s="339">
        <v>1135.6012865563866</v>
      </c>
      <c r="AF43" s="339">
        <v>883.69178014720285</v>
      </c>
      <c r="AG43" s="339">
        <v>728.98475705035821</v>
      </c>
      <c r="AH43" s="339">
        <v>1786.0610802877284</v>
      </c>
      <c r="AI43" s="339">
        <v>1449.3969549620585</v>
      </c>
      <c r="AJ43" s="339">
        <v>1644.32861009369</v>
      </c>
      <c r="AK43" s="339">
        <v>1496.0809132567565</v>
      </c>
      <c r="AL43" s="146">
        <v>1079.1828801347806</v>
      </c>
      <c r="AM43" s="146">
        <v>1296.667772989487</v>
      </c>
      <c r="AN43" s="146">
        <v>1062.0253452113241</v>
      </c>
      <c r="AO43" s="146">
        <v>1443.8832554235778</v>
      </c>
    </row>
    <row r="44" spans="4:41">
      <c r="Y44" s="109"/>
      <c r="AA44" s="256"/>
      <c r="AB44" s="150" t="s">
        <v>265</v>
      </c>
      <c r="AC44" s="341">
        <v>2060.2046268287913</v>
      </c>
      <c r="AD44" s="341">
        <v>1828.2241569946916</v>
      </c>
      <c r="AE44" s="341">
        <v>1312.9673130444116</v>
      </c>
      <c r="AF44" s="341">
        <v>1071.8266191078033</v>
      </c>
      <c r="AG44" s="341">
        <v>957.31527115035681</v>
      </c>
      <c r="AH44" s="341">
        <v>1905.9969485026804</v>
      </c>
      <c r="AI44" s="341">
        <v>1596.6828978288947</v>
      </c>
      <c r="AJ44" s="341">
        <v>1776.2505385888637</v>
      </c>
      <c r="AK44" s="341">
        <v>1681.7548356128696</v>
      </c>
      <c r="AL44" s="338">
        <v>1135.6093764313989</v>
      </c>
      <c r="AM44" s="338">
        <v>1516.0525555399086</v>
      </c>
      <c r="AN44" s="338">
        <v>1233.6027698273351</v>
      </c>
      <c r="AO44" s="338">
        <v>1400.1992174661539</v>
      </c>
    </row>
    <row r="45" spans="4:41">
      <c r="Y45" s="109"/>
      <c r="AA45" s="256"/>
      <c r="AB45" s="150" t="s">
        <v>266</v>
      </c>
      <c r="AC45" s="341">
        <v>2327.0715765365312</v>
      </c>
      <c r="AD45" s="341">
        <v>2064.0560478477219</v>
      </c>
      <c r="AE45" s="341">
        <v>1417.5479003489268</v>
      </c>
      <c r="AF45" s="341">
        <v>1119.9931753848382</v>
      </c>
      <c r="AG45" s="341">
        <v>917.68156135834192</v>
      </c>
      <c r="AH45" s="341">
        <v>2199.5515060338043</v>
      </c>
      <c r="AI45" s="341">
        <v>1816.0352565329931</v>
      </c>
      <c r="AJ45" s="341">
        <v>2079.5781552591175</v>
      </c>
      <c r="AK45" s="341">
        <v>1966.4968881582959</v>
      </c>
      <c r="AL45" s="338">
        <v>1178.5318648961411</v>
      </c>
      <c r="AM45" s="338">
        <v>1675.7286622925915</v>
      </c>
      <c r="AN45" s="338">
        <v>1400.1715613650722</v>
      </c>
      <c r="AO45" s="338">
        <v>1455.5424163982505</v>
      </c>
    </row>
    <row r="46" spans="4:41">
      <c r="Y46" s="109"/>
      <c r="AA46" s="256"/>
      <c r="AB46" s="150" t="s">
        <v>267</v>
      </c>
      <c r="AC46" s="341">
        <v>2351.8280983092068</v>
      </c>
      <c r="AD46" s="341">
        <v>2094.489237085711</v>
      </c>
      <c r="AE46" s="341">
        <v>1450.6666453141602</v>
      </c>
      <c r="AF46" s="341">
        <v>1077.8400954605886</v>
      </c>
      <c r="AG46" s="341">
        <v>827.49016453419199</v>
      </c>
      <c r="AH46" s="341">
        <v>2169.2572407660864</v>
      </c>
      <c r="AI46" s="341">
        <v>1804.3400025476399</v>
      </c>
      <c r="AJ46" s="341">
        <v>2222.6162764832479</v>
      </c>
      <c r="AK46" s="341">
        <v>2072.289386639517</v>
      </c>
      <c r="AL46" s="341">
        <v>1266.48699857729</v>
      </c>
      <c r="AM46" s="341">
        <v>1700.3069897945779</v>
      </c>
      <c r="AN46" s="341">
        <v>1430.8568688435096</v>
      </c>
      <c r="AO46" s="341">
        <v>1521.6662651866955</v>
      </c>
    </row>
    <row r="47" spans="4:41">
      <c r="Y47" s="109"/>
      <c r="AA47" s="256"/>
      <c r="AB47" s="150" t="s">
        <v>268</v>
      </c>
      <c r="AC47" s="341">
        <v>2220.85</v>
      </c>
      <c r="AD47" s="341">
        <v>2093.66</v>
      </c>
      <c r="AE47" s="341">
        <v>1487.93</v>
      </c>
      <c r="AF47" s="341">
        <v>1176.3800000000001</v>
      </c>
      <c r="AG47" s="341">
        <v>984.97</v>
      </c>
      <c r="AH47" s="341">
        <v>2058.3000000000002</v>
      </c>
      <c r="AI47" s="341">
        <v>1862.7</v>
      </c>
      <c r="AJ47" s="341">
        <v>2168.06</v>
      </c>
      <c r="AK47" s="341">
        <v>2002.13</v>
      </c>
      <c r="AL47" s="341">
        <v>1336.69</v>
      </c>
      <c r="AM47" s="341">
        <v>1726.83</v>
      </c>
      <c r="AN47" s="341">
        <v>1467.4</v>
      </c>
      <c r="AO47" s="341">
        <v>1214.6400000000001</v>
      </c>
    </row>
    <row r="48" spans="4:41">
      <c r="Y48" s="109"/>
      <c r="AA48" s="256"/>
      <c r="AB48" s="150" t="s">
        <v>269</v>
      </c>
      <c r="AC48" s="341">
        <v>2099.4549783192251</v>
      </c>
      <c r="AD48" s="341">
        <v>1858.6359792855017</v>
      </c>
      <c r="AE48" s="341">
        <v>1445.8078670263228</v>
      </c>
      <c r="AF48" s="341">
        <v>1107.6927308489992</v>
      </c>
      <c r="AG48" s="341">
        <v>991.01890941820409</v>
      </c>
      <c r="AH48" s="341">
        <v>1982.6573319358986</v>
      </c>
      <c r="AI48" s="341">
        <v>1683.5166404155286</v>
      </c>
      <c r="AJ48" s="341">
        <v>2061.3831220481634</v>
      </c>
      <c r="AK48" s="341">
        <v>1892.4125225313605</v>
      </c>
      <c r="AL48" s="341">
        <v>1262.3492473108981</v>
      </c>
      <c r="AM48" s="341">
        <v>1695.2695207832187</v>
      </c>
      <c r="AN48" s="341">
        <v>1358.0350499414153</v>
      </c>
      <c r="AO48" s="341">
        <v>1149.4654280363739</v>
      </c>
    </row>
    <row r="49" spans="25:59">
      <c r="Y49" s="109"/>
      <c r="AA49" s="256"/>
      <c r="AB49" s="150" t="s">
        <v>270</v>
      </c>
      <c r="AC49" s="341">
        <v>1970.8911703473623</v>
      </c>
      <c r="AD49" s="341">
        <v>1804.5345657241012</v>
      </c>
      <c r="AE49" s="341">
        <v>1338.6300829997931</v>
      </c>
      <c r="AF49" s="341">
        <v>1068.7334612434845</v>
      </c>
      <c r="AG49" s="341">
        <v>859.07360514978041</v>
      </c>
      <c r="AH49" s="341">
        <v>1864.9939048791387</v>
      </c>
      <c r="AI49" s="341">
        <v>1685.0008929470837</v>
      </c>
      <c r="AJ49" s="341">
        <v>1891.9920583907865</v>
      </c>
      <c r="AK49" s="341">
        <v>1736.0588427914001</v>
      </c>
      <c r="AL49" s="341">
        <v>1216.5004674361385</v>
      </c>
      <c r="AM49" s="341">
        <v>1546.2226278947539</v>
      </c>
      <c r="AN49" s="341">
        <v>1273.2667505185868</v>
      </c>
      <c r="AO49" s="341">
        <v>1224.8898426197054</v>
      </c>
      <c r="AP49" s="257"/>
    </row>
    <row r="50" spans="25:59">
      <c r="Y50" s="109"/>
      <c r="AA50" s="452">
        <v>2022</v>
      </c>
      <c r="AB50" s="451" t="s">
        <v>204</v>
      </c>
      <c r="AC50" s="604">
        <v>1868.017970132765</v>
      </c>
      <c r="AD50" s="604">
        <v>1738.9114502941527</v>
      </c>
      <c r="AE50" s="604">
        <v>1291.5581578895756</v>
      </c>
      <c r="AF50" s="604">
        <v>973.32224153043251</v>
      </c>
      <c r="AG50" s="604">
        <v>913.76954315731302</v>
      </c>
      <c r="AH50" s="604">
        <v>1770.1397062780795</v>
      </c>
      <c r="AI50" s="604">
        <v>1502.464191626367</v>
      </c>
      <c r="AJ50" s="604">
        <v>1768.5395785674198</v>
      </c>
      <c r="AK50" s="604">
        <v>1604.7647183132894</v>
      </c>
      <c r="AL50" s="604">
        <v>1168.0164810093097</v>
      </c>
      <c r="AM50" s="604">
        <v>1379.8032043967971</v>
      </c>
      <c r="AN50" s="604">
        <v>1139.5056947729047</v>
      </c>
      <c r="AO50" s="604">
        <v>913.62533238592903</v>
      </c>
      <c r="AP50" s="257"/>
    </row>
    <row r="51" spans="25:59">
      <c r="Y51" s="109"/>
      <c r="AA51" s="146"/>
      <c r="AB51" s="150" t="s">
        <v>260</v>
      </c>
      <c r="AC51" s="341">
        <v>1963.0471177790434</v>
      </c>
      <c r="AD51" s="341">
        <v>1824.6158213987505</v>
      </c>
      <c r="AE51" s="341">
        <v>1301.3375562317785</v>
      </c>
      <c r="AF51" s="341">
        <v>981.44700884658198</v>
      </c>
      <c r="AG51" s="341">
        <v>764.35145202628587</v>
      </c>
      <c r="AH51" s="341">
        <v>1845.3825624609842</v>
      </c>
      <c r="AI51" s="341">
        <v>1620.4144794674933</v>
      </c>
      <c r="AJ51" s="341">
        <v>1927.7772344626617</v>
      </c>
      <c r="AK51" s="341">
        <v>1702.3809551872257</v>
      </c>
      <c r="AL51" s="341">
        <v>1208.5842347937455</v>
      </c>
      <c r="AM51" s="341">
        <v>1368.6173136232997</v>
      </c>
      <c r="AN51" s="341">
        <v>1169.5394049880485</v>
      </c>
      <c r="AO51" s="341">
        <v>957.98390826810066</v>
      </c>
      <c r="AP51" s="257"/>
    </row>
    <row r="52" spans="25:59">
      <c r="Y52" s="109"/>
      <c r="AA52" s="146"/>
      <c r="AB52" s="150" t="s">
        <v>261</v>
      </c>
      <c r="AC52" s="341">
        <v>2045.1894723477285</v>
      </c>
      <c r="AD52" s="341">
        <v>1904.7759739188468</v>
      </c>
      <c r="AE52" s="341">
        <v>1335.6144861937605</v>
      </c>
      <c r="AF52" s="341">
        <v>1074.3602353337653</v>
      </c>
      <c r="AG52" s="341">
        <v>802.51695922618103</v>
      </c>
      <c r="AH52" s="341">
        <v>1926.0073895328896</v>
      </c>
      <c r="AI52" s="341">
        <v>1663.3708553908671</v>
      </c>
      <c r="AJ52" s="341">
        <v>2053.6374018470901</v>
      </c>
      <c r="AK52" s="341">
        <v>1874.5678640157994</v>
      </c>
      <c r="AL52" s="341">
        <v>1181.2555479613884</v>
      </c>
      <c r="AM52" s="341">
        <v>1504.7652255441419</v>
      </c>
      <c r="AN52" s="341">
        <v>1311.3119942978819</v>
      </c>
      <c r="AO52" s="605">
        <v>887.59678967146147</v>
      </c>
      <c r="AP52" s="257"/>
    </row>
    <row r="53" spans="25:59">
      <c r="Y53" s="109"/>
      <c r="AA53" s="146"/>
      <c r="AB53" s="150" t="s">
        <v>262</v>
      </c>
      <c r="AC53" s="341">
        <v>2070.4617921838658</v>
      </c>
      <c r="AD53" s="341">
        <v>1943.5015735412323</v>
      </c>
      <c r="AE53" s="341">
        <v>1309.7392241269217</v>
      </c>
      <c r="AF53" s="341">
        <v>1073.1525509949342</v>
      </c>
      <c r="AG53" s="341">
        <v>781.00241442334197</v>
      </c>
      <c r="AH53" s="341">
        <v>1908.7795175131671</v>
      </c>
      <c r="AI53" s="341">
        <v>1696.9306419147592</v>
      </c>
      <c r="AJ53" s="341">
        <v>2054.0643950208332</v>
      </c>
      <c r="AK53" s="341">
        <v>1818.0812032408496</v>
      </c>
      <c r="AL53" s="341">
        <v>1137.8819708630592</v>
      </c>
      <c r="AM53" s="341">
        <v>1459.3678609873177</v>
      </c>
      <c r="AN53" s="341">
        <v>1259.6606413594966</v>
      </c>
      <c r="AO53" s="341">
        <v>1079.4820910089034</v>
      </c>
      <c r="AP53" s="257"/>
    </row>
    <row r="54" spans="25:59">
      <c r="Y54" s="109"/>
      <c r="AA54" s="146"/>
      <c r="AB54" s="150" t="s">
        <v>263</v>
      </c>
      <c r="AC54" s="341">
        <v>2019.6762406876778</v>
      </c>
      <c r="AD54" s="341">
        <v>1839.5551473941064</v>
      </c>
      <c r="AE54" s="341">
        <v>1295.8308846856671</v>
      </c>
      <c r="AF54" s="341">
        <v>1012.8376398670141</v>
      </c>
      <c r="AG54" s="341">
        <v>783.22648028027072</v>
      </c>
      <c r="AH54" s="341">
        <v>1831.2856290103234</v>
      </c>
      <c r="AI54" s="341">
        <v>1619.0443403230574</v>
      </c>
      <c r="AJ54" s="341">
        <v>1931.3971613616436</v>
      </c>
      <c r="AK54" s="341">
        <v>1719.0170165074787</v>
      </c>
      <c r="AL54" s="341">
        <v>1092.7473399472628</v>
      </c>
      <c r="AM54" s="341">
        <v>1402.2067636499346</v>
      </c>
      <c r="AN54" s="341">
        <v>1250.7675338260835</v>
      </c>
      <c r="AO54" s="341">
        <v>1213.4368949310717</v>
      </c>
      <c r="AP54" s="257"/>
    </row>
    <row r="55" spans="25:59">
      <c r="Y55" s="109"/>
      <c r="AA55" s="146"/>
      <c r="AB55" s="150" t="s">
        <v>264</v>
      </c>
      <c r="AC55" s="341">
        <v>2019.2162207037097</v>
      </c>
      <c r="AD55" s="341">
        <v>1807.2578280107125</v>
      </c>
      <c r="AE55" s="341">
        <v>1367.3893042734924</v>
      </c>
      <c r="AF55" s="341">
        <v>1106.1250194510794</v>
      </c>
      <c r="AG55" s="341">
        <v>813.18495882412401</v>
      </c>
      <c r="AH55" s="341">
        <v>1889.6503416655553</v>
      </c>
      <c r="AI55" s="341">
        <v>1568.1151634785228</v>
      </c>
      <c r="AJ55" s="341">
        <v>1827.1217934747442</v>
      </c>
      <c r="AK55" s="341">
        <v>1616.8444176829732</v>
      </c>
      <c r="AL55" s="341">
        <v>1132.6086318300559</v>
      </c>
      <c r="AM55" s="341">
        <v>1490.6185105440018</v>
      </c>
      <c r="AN55" s="341">
        <v>1319.1973808665475</v>
      </c>
      <c r="AO55" s="341">
        <v>1308.5458211847931</v>
      </c>
      <c r="AP55" s="257"/>
    </row>
    <row r="56" spans="25:59">
      <c r="Y56" s="109"/>
      <c r="AA56" s="146"/>
      <c r="AB56" s="150" t="s">
        <v>265</v>
      </c>
      <c r="AC56" s="341">
        <v>2045.3382414459202</v>
      </c>
      <c r="AD56" s="341">
        <v>1874.3387147633443</v>
      </c>
      <c r="AE56" s="341">
        <v>1533.6519629535387</v>
      </c>
      <c r="AF56" s="341">
        <v>1190.9401467953228</v>
      </c>
      <c r="AG56" s="341">
        <v>971.68813607586503</v>
      </c>
      <c r="AH56" s="341">
        <v>1908.3319404159622</v>
      </c>
      <c r="AI56" s="341">
        <v>1647.4993657041496</v>
      </c>
      <c r="AJ56" s="341">
        <v>1940.2615703005536</v>
      </c>
      <c r="AK56" s="341">
        <v>1652.2964222771841</v>
      </c>
      <c r="AL56" s="341">
        <v>1230.0769999396196</v>
      </c>
      <c r="AM56" s="341">
        <v>1636.6026964360894</v>
      </c>
      <c r="AN56" s="341">
        <v>1453.6737163972778</v>
      </c>
      <c r="AO56" s="341">
        <v>1369.6334141848663</v>
      </c>
      <c r="AP56" s="257"/>
    </row>
    <row r="57" spans="25:59">
      <c r="Y57" s="109"/>
      <c r="AA57" s="146"/>
      <c r="AB57" s="150" t="s">
        <v>266</v>
      </c>
      <c r="AC57" s="341">
        <v>2069.3131465883171</v>
      </c>
      <c r="AD57" s="341">
        <v>1957.6739343442539</v>
      </c>
      <c r="AE57" s="341">
        <v>1493.4605949290353</v>
      </c>
      <c r="AF57" s="341">
        <v>1142.6524171562014</v>
      </c>
      <c r="AG57" s="341">
        <v>927.67511493942118</v>
      </c>
      <c r="AH57" s="341">
        <v>1970.598636943758</v>
      </c>
      <c r="AI57" s="341">
        <v>1719.4169266711272</v>
      </c>
      <c r="AJ57" s="341">
        <v>2088.7614438718965</v>
      </c>
      <c r="AK57" s="341">
        <v>1881.9099272626966</v>
      </c>
      <c r="AL57" s="341">
        <v>1316.7911122830737</v>
      </c>
      <c r="AM57" s="341">
        <v>1773.4339312473892</v>
      </c>
      <c r="AN57" s="341">
        <v>1503.1204935689275</v>
      </c>
      <c r="AO57" s="341">
        <v>1425.6017274495412</v>
      </c>
      <c r="AP57" s="257"/>
    </row>
    <row r="58" spans="25:59">
      <c r="Y58" s="109"/>
      <c r="AA58" s="146"/>
      <c r="AB58" s="150" t="s">
        <v>267</v>
      </c>
      <c r="AC58" s="341">
        <v>2091.4300163868447</v>
      </c>
      <c r="AD58" s="341">
        <v>1967.809290115576</v>
      </c>
      <c r="AE58" s="341">
        <v>1487.6512399480596</v>
      </c>
      <c r="AF58" s="341">
        <v>1152.649135259536</v>
      </c>
      <c r="AG58" s="341">
        <v>824.87864456989792</v>
      </c>
      <c r="AH58" s="341">
        <v>1950.8839932610961</v>
      </c>
      <c r="AI58" s="341">
        <v>1734.226844085031</v>
      </c>
      <c r="AJ58" s="341">
        <v>2090.4920931594252</v>
      </c>
      <c r="AK58" s="341">
        <v>1878.7763059990766</v>
      </c>
      <c r="AL58" s="341">
        <v>1337.5491002439016</v>
      </c>
      <c r="AM58" s="341">
        <v>1772.2173699998987</v>
      </c>
      <c r="AN58" s="341">
        <v>1465.7689688929433</v>
      </c>
      <c r="AO58" s="341">
        <v>1410.5138737308059</v>
      </c>
      <c r="AP58" s="257"/>
    </row>
    <row r="59" spans="25:59">
      <c r="Y59" s="109"/>
      <c r="AA59" s="146"/>
      <c r="AB59" s="150" t="s">
        <v>268</v>
      </c>
      <c r="AC59" s="341">
        <v>2038.8539803576832</v>
      </c>
      <c r="AD59" s="341">
        <v>1888.8666480607214</v>
      </c>
      <c r="AE59" s="341">
        <v>1393.4563555142327</v>
      </c>
      <c r="AF59" s="341">
        <v>1147.8151588079177</v>
      </c>
      <c r="AG59" s="341">
        <v>799.46657761256392</v>
      </c>
      <c r="AH59" s="341">
        <v>1909.4186882412987</v>
      </c>
      <c r="AI59" s="341">
        <v>1772.2164518348854</v>
      </c>
      <c r="AJ59" s="341">
        <v>2067.6931818606859</v>
      </c>
      <c r="AK59" s="341">
        <v>1875.8857934174198</v>
      </c>
      <c r="AL59" s="341">
        <v>1305.3744735015539</v>
      </c>
      <c r="AM59" s="341">
        <v>1663.9890870109011</v>
      </c>
      <c r="AN59" s="341">
        <v>1478.406183148692</v>
      </c>
      <c r="AO59" s="341">
        <v>1127.5333668125138</v>
      </c>
      <c r="AP59" s="257"/>
      <c r="BD59" s="895"/>
      <c r="BE59" s="895"/>
      <c r="BF59" s="895"/>
      <c r="BG59" s="895"/>
    </row>
    <row r="60" spans="25:59">
      <c r="Y60" s="109"/>
      <c r="AA60" s="146"/>
      <c r="AB60" s="150" t="s">
        <v>269</v>
      </c>
      <c r="AC60" s="341">
        <v>1936.4623494332527</v>
      </c>
      <c r="AD60" s="341">
        <v>1790.9715635889331</v>
      </c>
      <c r="AE60" s="341">
        <v>1274.6844485321103</v>
      </c>
      <c r="AF60" s="341">
        <v>1045.6448873019349</v>
      </c>
      <c r="AG60" s="341">
        <v>669.15151017000517</v>
      </c>
      <c r="AH60" s="341">
        <v>1778.1040030518163</v>
      </c>
      <c r="AI60" s="341">
        <v>1607.9824812649936</v>
      </c>
      <c r="AJ60" s="341">
        <v>1907.9955422873529</v>
      </c>
      <c r="AK60" s="341">
        <v>1774.4111568879453</v>
      </c>
      <c r="AL60" s="341">
        <v>1214.6133588218574</v>
      </c>
      <c r="AM60" s="341">
        <v>1593.0063615638751</v>
      </c>
      <c r="AN60" s="341">
        <v>1305.4692650174434</v>
      </c>
      <c r="AO60" s="341">
        <v>1255.7818403832434</v>
      </c>
      <c r="AP60" s="257"/>
      <c r="BE60" s="152"/>
      <c r="BF60" s="152"/>
      <c r="BG60" s="80"/>
    </row>
    <row r="61" spans="25:59">
      <c r="Y61" s="109"/>
      <c r="AA61" s="149"/>
      <c r="AB61" s="151" t="s">
        <v>270</v>
      </c>
      <c r="AC61" s="606">
        <v>1818.9742595105474</v>
      </c>
      <c r="AD61" s="606">
        <v>1651.8444069433899</v>
      </c>
      <c r="AE61" s="606">
        <v>1220.4407533501565</v>
      </c>
      <c r="AF61" s="606">
        <v>980.67016144714557</v>
      </c>
      <c r="AG61" s="606">
        <v>772.15379481378363</v>
      </c>
      <c r="AH61" s="606">
        <v>1709.9125778707505</v>
      </c>
      <c r="AI61" s="606">
        <v>1551.6900414414959</v>
      </c>
      <c r="AJ61" s="606">
        <v>1774.3019340744656</v>
      </c>
      <c r="AK61" s="606">
        <v>1623.7399683766807</v>
      </c>
      <c r="AL61" s="606">
        <v>1161.6978060281776</v>
      </c>
      <c r="AM61" s="606">
        <v>1444.6731813274635</v>
      </c>
      <c r="AN61" s="606">
        <v>1228.8387782953271</v>
      </c>
      <c r="AO61" s="606">
        <v>1208.5023564644978</v>
      </c>
      <c r="AP61" s="257"/>
      <c r="AQ61" s="893"/>
      <c r="AR61" s="893"/>
      <c r="AS61" s="893"/>
      <c r="AT61" s="893"/>
      <c r="AU61" s="893"/>
      <c r="AV61" s="893"/>
      <c r="AW61" s="893"/>
      <c r="AX61" s="893"/>
      <c r="AY61" s="893"/>
      <c r="AZ61" s="893"/>
      <c r="BA61" s="893"/>
      <c r="BB61" s="893"/>
      <c r="BD61" s="153"/>
      <c r="BE61" s="38"/>
      <c r="BF61" s="38"/>
      <c r="BG61" s="18"/>
    </row>
    <row r="62" spans="25:59">
      <c r="Y62" s="109"/>
      <c r="AA62" s="452">
        <v>2023</v>
      </c>
      <c r="AB62" s="451" t="s">
        <v>204</v>
      </c>
      <c r="AC62" s="604">
        <v>1739.9765823656546</v>
      </c>
      <c r="AD62" s="604">
        <v>1501.065510590525</v>
      </c>
      <c r="AE62" s="604">
        <v>1191.3581923535792</v>
      </c>
      <c r="AF62" s="604">
        <v>896.38853246580913</v>
      </c>
      <c r="AG62" s="604">
        <v>786.06503012315534</v>
      </c>
      <c r="AH62" s="604">
        <v>1609.5846307798795</v>
      </c>
      <c r="AI62" s="604">
        <v>1429.0392773558287</v>
      </c>
      <c r="AJ62" s="604">
        <v>1609.1904543097207</v>
      </c>
      <c r="AK62" s="604">
        <v>1403.0598151247909</v>
      </c>
      <c r="AL62" s="604">
        <v>1123.9881069825683</v>
      </c>
      <c r="AM62" s="604">
        <v>1323.7443713421922</v>
      </c>
      <c r="AN62" s="604">
        <v>1169.2837737445971</v>
      </c>
      <c r="AO62" s="604">
        <v>1108.5195753191956</v>
      </c>
      <c r="AP62" s="257"/>
      <c r="AQ62" s="153"/>
      <c r="AR62" s="153"/>
      <c r="AS62" s="153"/>
      <c r="AT62" s="153"/>
      <c r="AU62" s="153"/>
      <c r="AV62" s="153"/>
      <c r="AW62" s="153"/>
      <c r="AX62" s="153"/>
      <c r="AY62" s="153"/>
      <c r="AZ62" s="153"/>
      <c r="BA62" s="153"/>
      <c r="BB62" s="153"/>
      <c r="BD62" s="153"/>
      <c r="BE62" s="38"/>
      <c r="BF62" s="38"/>
      <c r="BG62" s="18"/>
    </row>
    <row r="63" spans="25:59">
      <c r="Y63" s="109"/>
      <c r="AA63" s="146"/>
      <c r="AB63" s="150" t="s">
        <v>260</v>
      </c>
      <c r="AC63" s="341">
        <v>1744.2121220705435</v>
      </c>
      <c r="AD63" s="341">
        <v>1496.4495832934742</v>
      </c>
      <c r="AE63" s="341">
        <v>1133.9560269028093</v>
      </c>
      <c r="AF63" s="341">
        <v>819.90356906590864</v>
      </c>
      <c r="AG63" s="341">
        <v>684.00076907285552</v>
      </c>
      <c r="AH63" s="341">
        <v>1593.5929601511209</v>
      </c>
      <c r="AI63" s="341">
        <v>1309.1647599733724</v>
      </c>
      <c r="AJ63" s="341">
        <v>1667.7982871517365</v>
      </c>
      <c r="AK63" s="341">
        <v>1443.7269539973804</v>
      </c>
      <c r="AL63" s="341">
        <v>1130.6780771358619</v>
      </c>
      <c r="AM63" s="341">
        <v>1273.5403144126781</v>
      </c>
      <c r="AN63" s="341">
        <v>1159.9629614098039</v>
      </c>
      <c r="AO63" s="341">
        <v>1165.0024429277848</v>
      </c>
      <c r="AP63" s="257"/>
      <c r="AQ63" s="153"/>
      <c r="AR63" s="153"/>
      <c r="AS63" s="153"/>
      <c r="AT63" s="153"/>
      <c r="AU63" s="153"/>
      <c r="AV63" s="153"/>
      <c r="AW63" s="153"/>
      <c r="AX63" s="153"/>
      <c r="AY63" s="153"/>
      <c r="AZ63" s="153"/>
      <c r="BA63" s="153"/>
      <c r="BB63" s="110"/>
      <c r="BC63" s="153"/>
      <c r="BD63" s="38"/>
      <c r="BE63" s="38"/>
      <c r="BF63" s="18"/>
    </row>
    <row r="64" spans="25:59">
      <c r="Y64" s="109"/>
      <c r="AA64" s="146"/>
      <c r="AB64" s="150" t="s">
        <v>261</v>
      </c>
      <c r="AC64" s="341">
        <f>'[1]mes marzo reg-nac 2023'!$C$103</f>
        <v>1807.1398956509431</v>
      </c>
      <c r="AD64" s="341">
        <f>'[1]mes marzo reg-nac 2023'!$D$103</f>
        <v>1585.1297444291454</v>
      </c>
      <c r="AE64" s="341">
        <f>'[1]mes marzo reg-nac 2023'!$E$103</f>
        <v>1141.7971745336872</v>
      </c>
      <c r="AF64" s="341">
        <f>'[1]mes marzo reg-nac 2023'!$F$103</f>
        <v>920.21497572394867</v>
      </c>
      <c r="AG64" s="341">
        <f>'[1]mes marzo reg-nac 2023'!$G$103</f>
        <v>657.0490609999764</v>
      </c>
      <c r="AH64" s="341">
        <f>'[1]mes marzo reg-nac 2023'!$H$103</f>
        <v>1617.7628944325493</v>
      </c>
      <c r="AI64" s="341">
        <f>'[1]mes marzo reg-nac 2023'!$I$103</f>
        <v>1397.9685231378528</v>
      </c>
      <c r="AJ64" s="341">
        <f>'[1]mes marzo reg-nac 2023'!$J$103</f>
        <v>1708.5513638559805</v>
      </c>
      <c r="AK64" s="341">
        <f>'[1]mes marzo reg-nac 2023'!$K$103</f>
        <v>1521.7273281616735</v>
      </c>
      <c r="AL64" s="341">
        <f>'[1]mes marzo reg-nac 2023'!$L$103</f>
        <v>1114.5209579465236</v>
      </c>
      <c r="AM64" s="341">
        <f>'[1]mes marzo reg-nac 2023'!$M$103</f>
        <v>1291.3740546012662</v>
      </c>
      <c r="AN64" s="341">
        <f>'[1]mes marzo reg-nac 2023'!$N$103</f>
        <v>1171.0375594107013</v>
      </c>
      <c r="AO64" s="341">
        <f>'[1]mes marzo reg-nac 2023'!$O$103</f>
        <v>1186.7475767865012</v>
      </c>
      <c r="AP64" s="257"/>
      <c r="AQ64" s="153"/>
      <c r="AR64" s="153"/>
      <c r="AS64" s="153"/>
      <c r="AT64" s="153"/>
      <c r="AU64" s="153"/>
      <c r="AV64" s="153"/>
      <c r="AW64" s="153"/>
      <c r="AX64" s="153"/>
      <c r="AY64" s="153"/>
      <c r="AZ64" s="153"/>
      <c r="BA64" s="153"/>
      <c r="BB64" s="110"/>
      <c r="BC64" s="153"/>
      <c r="BD64" s="38"/>
      <c r="BE64" s="38"/>
      <c r="BF64" s="18"/>
    </row>
    <row r="65" spans="25:61">
      <c r="Y65" s="109"/>
      <c r="AA65" s="146"/>
      <c r="AB65" s="150" t="s">
        <v>262</v>
      </c>
      <c r="AC65" s="341">
        <v>1849.0726049864415</v>
      </c>
      <c r="AD65" s="341">
        <v>1615.8426159678804</v>
      </c>
      <c r="AE65" s="341">
        <v>1097.3085232835763</v>
      </c>
      <c r="AF65" s="341">
        <v>875.74203006957282</v>
      </c>
      <c r="AG65" s="341">
        <v>655.33798130875505</v>
      </c>
      <c r="AH65" s="341">
        <v>1666.465330114125</v>
      </c>
      <c r="AI65" s="341">
        <v>1383.7214426268158</v>
      </c>
      <c r="AJ65" s="341">
        <v>1642.6750421603681</v>
      </c>
      <c r="AK65" s="341">
        <v>1451.9971591439025</v>
      </c>
      <c r="AL65" s="341">
        <v>1071.5201456908183</v>
      </c>
      <c r="AM65" s="341">
        <v>1303.7264330604921</v>
      </c>
      <c r="AN65" s="341">
        <v>1141.702096601</v>
      </c>
      <c r="AO65" s="341">
        <v>1163.4619883542509</v>
      </c>
      <c r="AP65" s="257"/>
      <c r="AQ65" s="153"/>
      <c r="AR65" s="153"/>
      <c r="AS65" s="153"/>
      <c r="AT65" s="153"/>
      <c r="AU65" s="153"/>
      <c r="AV65" s="153"/>
      <c r="AW65" s="153"/>
      <c r="AX65" s="153"/>
      <c r="AY65" s="153"/>
      <c r="AZ65" s="153"/>
      <c r="BA65" s="153"/>
      <c r="BB65" s="110"/>
      <c r="BC65" s="153"/>
      <c r="BD65" s="38"/>
      <c r="BE65" s="38"/>
      <c r="BF65" s="18"/>
    </row>
    <row r="66" spans="25:61">
      <c r="Y66" s="109"/>
      <c r="AA66" s="146"/>
      <c r="AB66" s="150" t="s">
        <v>263</v>
      </c>
      <c r="AC66" s="341"/>
      <c r="AD66" s="341"/>
      <c r="AE66" s="341"/>
      <c r="AF66" s="341"/>
      <c r="AG66" s="341"/>
      <c r="AH66" s="341"/>
      <c r="AI66" s="341"/>
      <c r="AJ66" s="341"/>
      <c r="AK66" s="341"/>
      <c r="AL66" s="341"/>
      <c r="AM66" s="341"/>
      <c r="AN66" s="341"/>
      <c r="AO66" s="341"/>
      <c r="AP66" s="257"/>
      <c r="AQ66" s="153"/>
      <c r="AR66" s="153"/>
      <c r="AS66" s="153"/>
      <c r="AT66" s="153"/>
      <c r="AU66" s="153"/>
      <c r="AV66" s="153"/>
      <c r="AW66" s="153"/>
      <c r="AX66" s="153"/>
      <c r="AY66" s="153"/>
      <c r="AZ66" s="153"/>
      <c r="BA66" s="153"/>
      <c r="BB66" s="110"/>
      <c r="BC66" s="153"/>
      <c r="BD66" s="38"/>
      <c r="BE66" s="38"/>
      <c r="BF66" s="18"/>
    </row>
    <row r="67" spans="25:61">
      <c r="Y67" s="109"/>
      <c r="AA67" s="146"/>
      <c r="AB67" s="150" t="s">
        <v>264</v>
      </c>
      <c r="AC67" s="341"/>
      <c r="AD67" s="341"/>
      <c r="AE67" s="341"/>
      <c r="AF67" s="341"/>
      <c r="AG67" s="341"/>
      <c r="AH67" s="341"/>
      <c r="AI67" s="341"/>
      <c r="AJ67" s="341"/>
      <c r="AK67" s="341"/>
      <c r="AL67" s="341"/>
      <c r="AM67" s="341"/>
      <c r="AN67" s="341"/>
      <c r="AO67" s="341"/>
      <c r="AP67" s="257"/>
      <c r="AQ67" s="154"/>
      <c r="AR67" s="38"/>
      <c r="AS67" s="38"/>
      <c r="AT67" s="38"/>
      <c r="AU67" s="38"/>
      <c r="AV67" s="38"/>
      <c r="AW67" s="38"/>
      <c r="AX67" s="38"/>
      <c r="AY67" s="38"/>
      <c r="AZ67" s="38"/>
      <c r="BA67" s="38"/>
      <c r="BB67" s="38"/>
      <c r="BC67" s="16"/>
      <c r="BD67" s="153"/>
      <c r="BE67" s="38"/>
      <c r="BF67" s="38"/>
      <c r="BG67" s="155"/>
    </row>
    <row r="68" spans="25:61">
      <c r="AA68" s="146"/>
      <c r="AB68" s="150" t="s">
        <v>265</v>
      </c>
      <c r="AC68" s="341"/>
      <c r="AD68" s="341"/>
      <c r="AE68" s="341"/>
      <c r="AF68" s="341"/>
      <c r="AG68" s="341"/>
      <c r="AH68" s="341"/>
      <c r="AI68" s="341"/>
      <c r="AJ68" s="341"/>
      <c r="AK68" s="341"/>
      <c r="AL68" s="341"/>
      <c r="AM68" s="341"/>
      <c r="AN68" s="341"/>
      <c r="AO68" s="341"/>
      <c r="AP68" s="257"/>
      <c r="AQ68" s="154"/>
      <c r="AR68" s="38"/>
      <c r="AS68" s="38"/>
      <c r="AT68" s="38"/>
      <c r="AU68" s="38"/>
      <c r="AV68" s="38"/>
      <c r="AW68" s="38"/>
      <c r="AX68" s="38"/>
      <c r="AY68" s="38"/>
      <c r="AZ68" s="38"/>
      <c r="BA68" s="38"/>
      <c r="BB68" s="38"/>
      <c r="BC68" s="16"/>
      <c r="BD68" s="153"/>
      <c r="BE68" s="38"/>
      <c r="BF68" s="38"/>
      <c r="BG68" s="155"/>
    </row>
    <row r="69" spans="25:61">
      <c r="AA69" s="146"/>
      <c r="AB69" s="150" t="s">
        <v>266</v>
      </c>
      <c r="AC69" s="341"/>
      <c r="AD69" s="341"/>
      <c r="AE69" s="341"/>
      <c r="AF69" s="341"/>
      <c r="AG69" s="341"/>
      <c r="AH69" s="341"/>
      <c r="AI69" s="341"/>
      <c r="AJ69" s="341"/>
      <c r="AK69" s="341"/>
      <c r="AL69" s="341"/>
      <c r="AM69" s="341"/>
      <c r="AN69" s="341"/>
      <c r="AO69" s="341"/>
      <c r="AP69" s="257"/>
      <c r="AQ69" s="47"/>
      <c r="AR69" s="18"/>
      <c r="AS69" s="18"/>
      <c r="AT69" s="155"/>
      <c r="AU69" s="155"/>
      <c r="AV69" s="155"/>
      <c r="AW69" s="18"/>
      <c r="AX69" s="18"/>
      <c r="AY69" s="18"/>
      <c r="AZ69" s="155"/>
      <c r="BA69" s="155"/>
      <c r="BB69" s="155"/>
      <c r="BC69" s="16"/>
      <c r="BD69" s="153"/>
      <c r="BE69" s="38"/>
      <c r="BF69" s="38"/>
      <c r="BG69" s="155"/>
    </row>
    <row r="70" spans="25:61">
      <c r="AA70" s="146"/>
      <c r="AB70" s="150" t="s">
        <v>267</v>
      </c>
      <c r="AC70" s="341"/>
      <c r="AD70" s="341"/>
      <c r="AE70" s="341"/>
      <c r="AF70" s="341"/>
      <c r="AG70" s="341"/>
      <c r="AH70" s="341"/>
      <c r="AI70" s="341"/>
      <c r="AJ70" s="341"/>
      <c r="AK70" s="341"/>
      <c r="AL70" s="341"/>
      <c r="AM70" s="341"/>
      <c r="AN70" s="341"/>
      <c r="AO70" s="341"/>
      <c r="AP70" s="257"/>
      <c r="AQ70" s="894"/>
      <c r="AR70" s="894"/>
      <c r="AS70" s="894"/>
      <c r="AT70" s="894"/>
      <c r="AU70" s="894"/>
      <c r="AV70" s="894"/>
      <c r="AW70" s="894"/>
      <c r="AX70" s="894"/>
      <c r="AY70" s="894"/>
      <c r="AZ70" s="894"/>
      <c r="BA70" s="894"/>
      <c r="BB70" s="894"/>
      <c r="BC70" s="16"/>
      <c r="BD70" s="153"/>
      <c r="BE70" s="38"/>
      <c r="BF70" s="38"/>
      <c r="BG70" s="18"/>
    </row>
    <row r="71" spans="25:61">
      <c r="AA71" s="146"/>
      <c r="AB71" s="150" t="s">
        <v>268</v>
      </c>
      <c r="AC71" s="341"/>
      <c r="AD71" s="341"/>
      <c r="AE71" s="341"/>
      <c r="AF71" s="341"/>
      <c r="AG71" s="341"/>
      <c r="AH71" s="341"/>
      <c r="AI71" s="341"/>
      <c r="AJ71" s="341"/>
      <c r="AK71" s="341"/>
      <c r="AL71" s="341"/>
      <c r="AM71" s="341"/>
      <c r="AN71" s="341"/>
      <c r="AO71" s="341"/>
      <c r="AP71" s="257"/>
      <c r="AQ71" s="156"/>
      <c r="AR71" s="156"/>
      <c r="AS71" s="156"/>
      <c r="AT71" s="156"/>
      <c r="AU71" s="156"/>
      <c r="AV71" s="156"/>
      <c r="AW71" s="156"/>
      <c r="AX71" s="156"/>
      <c r="AY71" s="156"/>
      <c r="AZ71" s="156"/>
      <c r="BA71" s="156"/>
      <c r="BB71" s="156"/>
      <c r="BC71" s="16"/>
      <c r="BD71" s="153"/>
      <c r="BE71" s="38"/>
      <c r="BF71" s="38"/>
      <c r="BG71" s="18"/>
    </row>
    <row r="72" spans="25:61">
      <c r="AA72" s="146"/>
      <c r="AB72" s="150" t="s">
        <v>269</v>
      </c>
      <c r="AC72" s="341"/>
      <c r="AD72" s="341"/>
      <c r="AE72" s="341"/>
      <c r="AF72" s="341"/>
      <c r="AG72" s="341"/>
      <c r="AH72" s="341"/>
      <c r="AI72" s="341"/>
      <c r="AJ72" s="341"/>
      <c r="AK72" s="341"/>
      <c r="AL72" s="341"/>
      <c r="AM72" s="341"/>
      <c r="AN72" s="341"/>
      <c r="AO72" s="341"/>
      <c r="AP72" s="257"/>
      <c r="AQ72" s="156"/>
      <c r="AR72" s="156"/>
      <c r="AS72" s="156"/>
      <c r="AT72" s="156"/>
      <c r="AU72" s="156"/>
      <c r="AV72" s="156"/>
      <c r="AW72" s="156"/>
      <c r="AX72" s="156"/>
      <c r="AY72" s="156"/>
      <c r="AZ72" s="156"/>
      <c r="BA72" s="156"/>
      <c r="BB72" s="156"/>
      <c r="BC72" s="16"/>
      <c r="BD72" s="153"/>
      <c r="BE72" s="38"/>
      <c r="BF72" s="38"/>
      <c r="BG72" s="18"/>
    </row>
    <row r="73" spans="25:61">
      <c r="Z73" s="210"/>
      <c r="AA73" s="149"/>
      <c r="AB73" s="151" t="s">
        <v>270</v>
      </c>
      <c r="AC73" s="606"/>
      <c r="AD73" s="606"/>
      <c r="AE73" s="606"/>
      <c r="AF73" s="606"/>
      <c r="AG73" s="606"/>
      <c r="AH73" s="606"/>
      <c r="AI73" s="606"/>
      <c r="AJ73" s="606"/>
      <c r="AK73" s="606"/>
      <c r="AL73" s="606"/>
      <c r="AM73" s="606"/>
      <c r="AN73" s="606"/>
      <c r="AO73" s="606"/>
      <c r="AP73" s="257"/>
      <c r="AQ73" s="893"/>
      <c r="AR73" s="893"/>
      <c r="AS73" s="893"/>
      <c r="AT73" s="893"/>
      <c r="AU73" s="893"/>
      <c r="AV73" s="893"/>
      <c r="AW73" s="893"/>
      <c r="AX73" s="893"/>
      <c r="AY73" s="893"/>
      <c r="AZ73" s="893"/>
      <c r="BA73" s="893"/>
      <c r="BB73" s="893"/>
      <c r="BD73" s="153"/>
      <c r="BE73" s="38"/>
      <c r="BF73" s="38"/>
      <c r="BG73" s="18"/>
    </row>
    <row r="74" spans="25:61">
      <c r="Z74" s="210"/>
      <c r="AA74" s="257"/>
      <c r="AB74" s="257"/>
      <c r="AC74" s="257"/>
      <c r="AD74" s="257"/>
      <c r="AE74" s="257"/>
      <c r="AF74" s="257"/>
      <c r="AG74" s="257"/>
      <c r="AH74" s="257"/>
      <c r="AI74" s="257"/>
      <c r="AJ74" s="257"/>
      <c r="AK74" s="257"/>
      <c r="AL74" s="257"/>
      <c r="AM74" s="257"/>
      <c r="AN74" s="257"/>
      <c r="AO74" s="257"/>
      <c r="AP74" s="257"/>
      <c r="AQ74" s="153"/>
      <c r="AR74" s="153"/>
      <c r="AS74" s="153"/>
      <c r="AT74" s="153"/>
      <c r="AU74" s="153"/>
      <c r="AV74" s="153"/>
      <c r="AW74" s="153"/>
      <c r="AX74" s="153"/>
      <c r="AY74" s="153"/>
      <c r="AZ74" s="153"/>
      <c r="BA74" s="153"/>
      <c r="BB74" s="153"/>
      <c r="BD74" s="153"/>
      <c r="BE74" s="38"/>
      <c r="BF74" s="38"/>
      <c r="BG74" s="18"/>
    </row>
    <row r="75" spans="25:61">
      <c r="AA75" s="257"/>
      <c r="AB75" s="257"/>
      <c r="AC75" s="257"/>
      <c r="AD75" s="257"/>
      <c r="AE75" s="257"/>
      <c r="AF75" s="257"/>
      <c r="AG75" s="257"/>
      <c r="AH75" s="257"/>
      <c r="AI75" s="257"/>
      <c r="AJ75" s="257"/>
      <c r="AK75" s="257"/>
      <c r="AL75" s="257"/>
      <c r="AM75" s="257"/>
      <c r="AN75" s="257"/>
      <c r="AO75" s="257"/>
      <c r="AP75" s="257"/>
      <c r="AQ75" s="16"/>
      <c r="AR75" s="16"/>
      <c r="AS75" s="16"/>
      <c r="AT75" s="16"/>
      <c r="AU75" s="16"/>
      <c r="AV75" s="16"/>
      <c r="AW75" s="16"/>
      <c r="AX75" s="16"/>
      <c r="AY75" s="16"/>
      <c r="AZ75" s="16"/>
      <c r="BA75" s="16"/>
      <c r="BB75" s="16"/>
      <c r="BC75" s="16"/>
      <c r="BD75" s="153"/>
      <c r="BE75" s="38"/>
      <c r="BF75" s="38"/>
      <c r="BG75" s="18"/>
    </row>
    <row r="76" spans="25:61">
      <c r="AA76" s="257"/>
      <c r="AB76" s="257"/>
      <c r="AC76" s="257"/>
      <c r="AD76" s="257"/>
      <c r="AE76" s="257"/>
      <c r="AF76" s="257"/>
      <c r="AG76" s="257"/>
      <c r="AH76" s="257"/>
      <c r="AI76" s="257"/>
      <c r="AJ76" s="257"/>
      <c r="AK76" s="257"/>
      <c r="AL76" s="257"/>
      <c r="AM76" s="257"/>
      <c r="AN76" s="257"/>
      <c r="AO76" s="257"/>
      <c r="AP76" s="257"/>
      <c r="AQ76" s="16"/>
      <c r="AR76" s="16"/>
      <c r="AS76" s="16"/>
      <c r="AT76" s="16"/>
      <c r="AU76" s="16"/>
      <c r="AV76" s="16"/>
      <c r="AW76" s="16"/>
      <c r="AX76" s="16"/>
      <c r="AY76" s="16"/>
      <c r="AZ76" s="16"/>
      <c r="BA76" s="16"/>
      <c r="BB76" s="16"/>
      <c r="BC76" s="16"/>
      <c r="BD76" s="153"/>
      <c r="BE76" s="38"/>
      <c r="BF76" s="38"/>
      <c r="BG76" s="155"/>
    </row>
    <row r="77" spans="25:61">
      <c r="AA77" s="257"/>
      <c r="AB77" s="257"/>
      <c r="AC77" s="257"/>
      <c r="AD77" s="257"/>
      <c r="AE77" s="257"/>
      <c r="AF77" s="257"/>
      <c r="AG77" s="257"/>
      <c r="AH77" s="257"/>
      <c r="AI77" s="257"/>
      <c r="AJ77" s="257"/>
      <c r="AK77" s="257"/>
      <c r="AL77" s="257"/>
      <c r="AM77" s="257"/>
      <c r="AN77" s="257"/>
      <c r="AO77" s="257"/>
      <c r="AP77" s="257"/>
      <c r="AQ77" s="16"/>
      <c r="AR77" s="16"/>
      <c r="AS77" s="16"/>
      <c r="AT77" s="16"/>
      <c r="AU77" s="16"/>
      <c r="AV77" s="16"/>
      <c r="AW77" s="16"/>
      <c r="AX77" s="16"/>
      <c r="AY77" s="16"/>
      <c r="AZ77" s="16"/>
      <c r="BA77" s="16"/>
      <c r="BB77" s="16"/>
      <c r="BC77" s="16"/>
      <c r="BD77" s="153"/>
      <c r="BE77" s="38"/>
      <c r="BF77" s="38"/>
      <c r="BG77" s="155"/>
    </row>
    <row r="78" spans="25:61">
      <c r="AA78" s="257"/>
      <c r="AB78" s="257"/>
      <c r="AC78" s="257"/>
      <c r="AD78" s="257"/>
      <c r="AE78" s="257"/>
      <c r="AF78" s="257"/>
      <c r="AG78" s="257"/>
      <c r="AH78" s="257"/>
      <c r="AI78" s="257"/>
      <c r="AJ78" s="257"/>
      <c r="AK78" s="257"/>
      <c r="AL78" s="257"/>
      <c r="AM78" s="257"/>
      <c r="AN78" s="257"/>
      <c r="AO78" s="257"/>
      <c r="AP78" s="257"/>
      <c r="AQ78" s="16"/>
      <c r="AR78" s="16"/>
      <c r="AS78" s="16"/>
      <c r="AT78" s="16"/>
      <c r="AU78" s="16"/>
      <c r="AV78" s="16"/>
      <c r="AW78" s="16"/>
      <c r="AX78" s="16"/>
      <c r="AY78" s="16"/>
      <c r="AZ78" s="16"/>
      <c r="BA78" s="16"/>
      <c r="BB78" s="16"/>
      <c r="BC78" s="16"/>
      <c r="BD78" s="153"/>
      <c r="BE78" s="38"/>
      <c r="BF78" s="38"/>
      <c r="BG78" s="155"/>
    </row>
    <row r="79" spans="25:61">
      <c r="AA79" s="257"/>
      <c r="AB79" s="257"/>
      <c r="AC79" s="257"/>
      <c r="AD79" s="257"/>
      <c r="AE79" s="257"/>
      <c r="AF79" s="257"/>
      <c r="AG79" s="257"/>
      <c r="AH79" s="257"/>
      <c r="AI79" s="257"/>
      <c r="AJ79" s="257"/>
      <c r="AK79" s="257"/>
      <c r="AL79" s="257"/>
      <c r="AM79" s="257"/>
      <c r="AN79" s="257"/>
      <c r="AO79" s="257"/>
      <c r="AP79" s="257"/>
      <c r="AQ79" s="16"/>
      <c r="AR79" s="16"/>
      <c r="AS79" s="16"/>
      <c r="AT79" s="16"/>
      <c r="AU79" s="16"/>
      <c r="AV79" s="16"/>
      <c r="AW79" s="16"/>
      <c r="AX79" s="16"/>
      <c r="AY79" s="16"/>
      <c r="AZ79" s="16"/>
      <c r="BA79" s="16"/>
      <c r="BB79" s="16"/>
      <c r="BC79" s="16"/>
      <c r="BD79" s="894"/>
      <c r="BE79" s="894"/>
      <c r="BF79" s="894"/>
      <c r="BG79" s="894"/>
      <c r="BH79" s="145"/>
      <c r="BI79" s="145"/>
    </row>
    <row r="80" spans="25:61">
      <c r="AA80" s="257"/>
      <c r="AB80" s="257"/>
      <c r="AC80" s="257"/>
      <c r="AD80" s="257"/>
      <c r="AE80" s="257"/>
      <c r="AF80" s="257"/>
      <c r="AG80" s="257"/>
      <c r="AH80" s="257"/>
      <c r="AI80" s="257"/>
      <c r="AJ80" s="257"/>
      <c r="AK80" s="257"/>
      <c r="AL80" s="257"/>
      <c r="AM80" s="257"/>
      <c r="AN80" s="257"/>
      <c r="AO80" s="257"/>
      <c r="AP80" s="257"/>
      <c r="AQ80" s="16"/>
      <c r="AR80" s="16"/>
      <c r="AS80" s="16"/>
      <c r="AT80" s="16"/>
      <c r="AU80" s="16"/>
      <c r="AV80" s="16"/>
      <c r="AW80" s="16"/>
      <c r="AX80" s="16"/>
      <c r="AY80" s="16"/>
      <c r="AZ80" s="16"/>
      <c r="BA80" s="16"/>
      <c r="BB80" s="16"/>
      <c r="BC80" s="16"/>
    </row>
    <row r="81" spans="27:55">
      <c r="AA81" s="257"/>
      <c r="AB81" s="257"/>
      <c r="AC81" s="257"/>
      <c r="AD81" s="257"/>
      <c r="AE81" s="257"/>
      <c r="AF81" s="257"/>
      <c r="AG81" s="257"/>
      <c r="AH81" s="257"/>
      <c r="AI81" s="257"/>
      <c r="AJ81" s="257"/>
      <c r="AK81" s="257"/>
      <c r="AL81" s="257"/>
      <c r="AM81" s="257"/>
      <c r="AN81" s="257"/>
      <c r="AO81" s="257"/>
      <c r="AP81" s="257"/>
      <c r="AQ81" s="16"/>
      <c r="AR81" s="16"/>
      <c r="AS81" s="16"/>
      <c r="AT81" s="16"/>
      <c r="AU81" s="16"/>
      <c r="AV81" s="16"/>
      <c r="AW81" s="16"/>
      <c r="AX81" s="16"/>
      <c r="AY81" s="16"/>
      <c r="AZ81" s="16"/>
      <c r="BA81" s="16"/>
      <c r="BB81" s="16"/>
      <c r="BC81" s="16"/>
    </row>
    <row r="82" spans="27:55">
      <c r="AA82" s="257"/>
      <c r="AB82" s="257"/>
      <c r="AC82" s="257"/>
      <c r="AD82" s="257"/>
      <c r="AE82" s="257"/>
      <c r="AF82" s="257"/>
      <c r="AG82" s="257"/>
      <c r="AH82" s="257"/>
      <c r="AI82" s="257"/>
      <c r="AJ82" s="257"/>
      <c r="AK82" s="257"/>
      <c r="AL82" s="257"/>
      <c r="AM82" s="257"/>
      <c r="AN82" s="257"/>
      <c r="AO82" s="257"/>
      <c r="AP82" s="257"/>
      <c r="AQ82" s="16"/>
      <c r="AR82" s="16"/>
      <c r="AS82" s="16"/>
      <c r="AT82" s="16"/>
      <c r="AU82" s="16"/>
      <c r="AV82" s="16"/>
      <c r="AW82" s="16"/>
      <c r="AX82" s="16"/>
      <c r="AY82" s="16"/>
      <c r="AZ82" s="16"/>
      <c r="BA82" s="16"/>
      <c r="BB82" s="16"/>
      <c r="BC82" s="16"/>
    </row>
    <row r="83" spans="27:55">
      <c r="AA83" s="257"/>
      <c r="AB83" s="257"/>
      <c r="AC83" s="257"/>
      <c r="AD83" s="257"/>
      <c r="AE83" s="257"/>
      <c r="AF83" s="257"/>
      <c r="AG83" s="257"/>
      <c r="AH83" s="257"/>
      <c r="AI83" s="257"/>
      <c r="AJ83" s="257"/>
      <c r="AK83" s="257"/>
      <c r="AL83" s="257"/>
      <c r="AM83" s="257"/>
      <c r="AN83" s="257"/>
      <c r="AO83" s="257"/>
      <c r="AP83" s="257"/>
      <c r="AQ83" s="16"/>
      <c r="AR83" s="16"/>
      <c r="AS83" s="16"/>
      <c r="AT83" s="16"/>
      <c r="AU83" s="16"/>
      <c r="AV83" s="16"/>
      <c r="AW83" s="16"/>
      <c r="AX83" s="16"/>
      <c r="AY83" s="16"/>
      <c r="AZ83" s="16"/>
      <c r="BA83" s="16"/>
      <c r="BB83" s="16"/>
      <c r="BC83" s="16"/>
    </row>
    <row r="84" spans="27:55">
      <c r="AA84" s="257"/>
      <c r="AB84" s="257"/>
      <c r="AC84" s="257"/>
      <c r="AD84" s="257"/>
      <c r="AE84" s="257"/>
      <c r="AF84" s="257"/>
      <c r="AG84" s="257"/>
      <c r="AH84" s="257"/>
      <c r="AI84" s="257"/>
      <c r="AJ84" s="257"/>
      <c r="AK84" s="257"/>
      <c r="AL84" s="257"/>
      <c r="AM84" s="257"/>
      <c r="AN84" s="257"/>
      <c r="AO84" s="257"/>
      <c r="AP84" s="257"/>
      <c r="AQ84" s="16"/>
      <c r="AR84" s="16"/>
      <c r="AS84" s="16"/>
      <c r="AT84" s="16"/>
      <c r="AU84" s="16"/>
      <c r="AV84" s="16"/>
      <c r="AW84" s="16"/>
      <c r="AX84" s="16"/>
      <c r="AY84" s="16"/>
      <c r="AZ84" s="16"/>
      <c r="BA84" s="16"/>
      <c r="BB84" s="16"/>
      <c r="BC84" s="16"/>
    </row>
    <row r="85" spans="27:55">
      <c r="AA85" s="257"/>
      <c r="AB85" s="257"/>
      <c r="AC85" s="257"/>
      <c r="AD85" s="257"/>
      <c r="AE85" s="257"/>
      <c r="AF85" s="257"/>
      <c r="AG85" s="257"/>
      <c r="AH85" s="257"/>
      <c r="AI85" s="257"/>
      <c r="AJ85" s="257"/>
      <c r="AK85" s="257"/>
      <c r="AL85" s="257"/>
      <c r="AM85" s="257"/>
      <c r="AN85" s="257"/>
      <c r="AO85" s="257"/>
      <c r="AP85" s="257"/>
      <c r="AQ85" s="16"/>
      <c r="AR85" s="16"/>
      <c r="AS85" s="16"/>
      <c r="AT85" s="16"/>
      <c r="AU85" s="16"/>
      <c r="AV85" s="16"/>
      <c r="AW85" s="16"/>
      <c r="AX85" s="16"/>
      <c r="AY85" s="16"/>
      <c r="AZ85" s="16"/>
      <c r="BA85" s="16"/>
      <c r="BB85" s="16"/>
      <c r="BC85" s="16"/>
    </row>
    <row r="86" spans="27:55">
      <c r="AA86" s="257"/>
      <c r="AB86" s="257"/>
      <c r="AC86" s="257"/>
      <c r="AD86" s="257"/>
      <c r="AE86" s="257"/>
      <c r="AF86" s="257"/>
      <c r="AG86" s="257"/>
      <c r="AH86" s="257"/>
      <c r="AI86" s="257"/>
      <c r="AJ86" s="257"/>
      <c r="AK86" s="257"/>
      <c r="AL86" s="257"/>
      <c r="AM86" s="257"/>
      <c r="AN86" s="257"/>
      <c r="AO86" s="257"/>
      <c r="AP86" s="257"/>
      <c r="AQ86" s="16"/>
      <c r="AR86" s="16"/>
      <c r="AS86" s="16"/>
      <c r="AT86" s="16"/>
      <c r="AU86" s="16"/>
      <c r="AV86" s="16"/>
      <c r="AW86" s="16"/>
      <c r="AX86" s="16"/>
      <c r="AY86" s="16"/>
      <c r="AZ86" s="16"/>
      <c r="BA86" s="16"/>
      <c r="BB86" s="16"/>
      <c r="BC86" s="16"/>
    </row>
    <row r="87" spans="27:55">
      <c r="AA87" s="257"/>
      <c r="AB87" s="257"/>
      <c r="AC87" s="257"/>
      <c r="AD87" s="257"/>
      <c r="AE87" s="257"/>
      <c r="AF87" s="257"/>
      <c r="AG87" s="257"/>
      <c r="AH87" s="257"/>
      <c r="AI87" s="257"/>
      <c r="AJ87" s="257"/>
      <c r="AK87" s="257"/>
      <c r="AL87" s="257"/>
      <c r="AM87" s="257"/>
      <c r="AN87" s="257"/>
      <c r="AO87" s="257"/>
      <c r="AP87" s="257"/>
      <c r="AQ87" s="16"/>
      <c r="AR87" s="16"/>
      <c r="AS87" s="16"/>
      <c r="AT87" s="16"/>
      <c r="AU87" s="16"/>
      <c r="AV87" s="16"/>
      <c r="AW87" s="16"/>
      <c r="AX87" s="16"/>
      <c r="AY87" s="16"/>
      <c r="AZ87" s="16"/>
      <c r="BA87" s="16"/>
      <c r="BB87" s="16"/>
      <c r="BC87" s="16"/>
    </row>
    <row r="88" spans="27:55">
      <c r="AA88" s="257"/>
      <c r="AB88" s="257"/>
      <c r="AC88" s="257"/>
      <c r="AD88" s="257"/>
      <c r="AE88" s="257"/>
      <c r="AF88" s="257"/>
      <c r="AG88" s="257"/>
      <c r="AH88" s="257"/>
      <c r="AI88" s="257"/>
      <c r="AJ88" s="257"/>
      <c r="AK88" s="257"/>
      <c r="AL88" s="257"/>
      <c r="AM88" s="257"/>
      <c r="AN88" s="257"/>
      <c r="AO88" s="257"/>
      <c r="AP88" s="257"/>
      <c r="AQ88" s="16"/>
      <c r="AR88" s="16"/>
      <c r="AS88" s="16"/>
      <c r="AT88" s="16"/>
      <c r="AU88" s="16"/>
      <c r="AV88" s="16"/>
      <c r="AW88" s="16"/>
      <c r="AX88" s="16"/>
      <c r="AY88" s="16"/>
      <c r="AZ88" s="16"/>
      <c r="BA88" s="16"/>
      <c r="BB88" s="16"/>
      <c r="BC88" s="16"/>
    </row>
    <row r="89" spans="27:55">
      <c r="AA89" s="257"/>
      <c r="AB89" s="257"/>
      <c r="AC89" s="257"/>
      <c r="AD89" s="257"/>
      <c r="AE89" s="257"/>
      <c r="AF89" s="257"/>
      <c r="AG89" s="257"/>
      <c r="AH89" s="257"/>
      <c r="AI89" s="257"/>
      <c r="AJ89" s="257"/>
      <c r="AK89" s="257"/>
      <c r="AL89" s="257"/>
      <c r="AM89" s="257"/>
      <c r="AN89" s="257"/>
      <c r="AO89" s="257"/>
      <c r="AP89" s="257"/>
      <c r="AQ89" s="16"/>
      <c r="AR89" s="16"/>
      <c r="AS89" s="16"/>
      <c r="AT89" s="16"/>
      <c r="AU89" s="16"/>
      <c r="AV89" s="16"/>
      <c r="AW89" s="16"/>
      <c r="AX89" s="16"/>
      <c r="AY89" s="16"/>
      <c r="AZ89" s="16"/>
      <c r="BA89" s="16"/>
      <c r="BB89" s="16"/>
      <c r="BC89" s="16"/>
    </row>
    <row r="90" spans="27:55">
      <c r="AA90" s="257"/>
      <c r="AB90" s="257"/>
      <c r="AC90" s="257"/>
      <c r="AD90" s="257"/>
      <c r="AE90" s="257"/>
      <c r="AF90" s="257"/>
      <c r="AG90" s="257"/>
      <c r="AH90" s="257"/>
      <c r="AI90" s="257"/>
      <c r="AJ90" s="257"/>
      <c r="AK90" s="257"/>
      <c r="AL90" s="257"/>
      <c r="AM90" s="257"/>
      <c r="AN90" s="257"/>
      <c r="AO90" s="257"/>
      <c r="AP90" s="257"/>
      <c r="AQ90" s="16"/>
      <c r="AR90" s="16"/>
      <c r="AS90" s="16"/>
      <c r="AT90" s="16"/>
      <c r="AU90" s="16"/>
      <c r="AV90" s="16"/>
      <c r="AW90" s="16"/>
      <c r="AX90" s="16"/>
      <c r="AY90" s="16"/>
      <c r="AZ90" s="16"/>
      <c r="BA90" s="16"/>
      <c r="BB90" s="16"/>
      <c r="BC90" s="16"/>
    </row>
    <row r="91" spans="27:55">
      <c r="AA91" s="257"/>
      <c r="AB91" s="257"/>
      <c r="AC91" s="257"/>
      <c r="AD91" s="257"/>
      <c r="AE91" s="257"/>
      <c r="AF91" s="257"/>
      <c r="AG91" s="257"/>
      <c r="AH91" s="257"/>
      <c r="AI91" s="257"/>
      <c r="AJ91" s="257"/>
      <c r="AK91" s="257"/>
      <c r="AL91" s="257"/>
      <c r="AM91" s="257"/>
      <c r="AN91" s="257"/>
      <c r="AO91" s="257"/>
      <c r="AP91" s="257"/>
      <c r="AQ91" s="16"/>
      <c r="AR91" s="16"/>
      <c r="AS91" s="16"/>
      <c r="AT91" s="16"/>
      <c r="AU91" s="16"/>
      <c r="AV91" s="16"/>
      <c r="AW91" s="16"/>
      <c r="AX91" s="16"/>
      <c r="AY91" s="16"/>
      <c r="AZ91" s="16"/>
      <c r="BA91" s="16"/>
      <c r="BB91" s="16"/>
      <c r="BC91" s="16"/>
    </row>
    <row r="92" spans="27:55">
      <c r="AA92" s="257"/>
      <c r="AB92" s="257"/>
      <c r="AC92" s="257"/>
      <c r="AD92" s="257"/>
      <c r="AE92" s="257"/>
      <c r="AF92" s="257"/>
      <c r="AG92" s="257"/>
      <c r="AH92" s="257"/>
      <c r="AI92" s="257"/>
      <c r="AJ92" s="257"/>
      <c r="AK92" s="257"/>
      <c r="AL92" s="257"/>
      <c r="AM92" s="257"/>
      <c r="AN92" s="257"/>
      <c r="AO92" s="257"/>
      <c r="AP92" s="257"/>
      <c r="AQ92" s="16"/>
      <c r="AR92" s="16"/>
      <c r="AS92" s="16"/>
      <c r="AT92" s="16"/>
      <c r="AU92" s="16"/>
      <c r="AV92" s="16"/>
      <c r="AW92" s="16"/>
      <c r="AX92" s="16"/>
      <c r="AY92" s="16"/>
      <c r="AZ92" s="16"/>
      <c r="BA92" s="16"/>
      <c r="BB92" s="16"/>
      <c r="BC92" s="16"/>
    </row>
    <row r="93" spans="27:55">
      <c r="AA93" s="257"/>
      <c r="AB93" s="257"/>
      <c r="AC93" s="257"/>
      <c r="AD93" s="257"/>
      <c r="AE93" s="257"/>
      <c r="AF93" s="257"/>
      <c r="AG93" s="257"/>
      <c r="AH93" s="257"/>
      <c r="AI93" s="257"/>
      <c r="AJ93" s="257"/>
      <c r="AK93" s="257"/>
      <c r="AL93" s="257"/>
      <c r="AM93" s="257"/>
      <c r="AN93" s="257"/>
      <c r="AO93" s="257"/>
      <c r="AP93" s="257"/>
      <c r="AQ93" s="16"/>
      <c r="AR93" s="16"/>
      <c r="AS93" s="16"/>
      <c r="AT93" s="16"/>
      <c r="AU93" s="16"/>
      <c r="AV93" s="16"/>
      <c r="AW93" s="16"/>
      <c r="AX93" s="16"/>
      <c r="AY93" s="16"/>
      <c r="AZ93" s="16"/>
      <c r="BA93" s="16"/>
      <c r="BB93" s="16"/>
      <c r="BC93" s="16"/>
    </row>
    <row r="94" spans="27:55">
      <c r="AA94" s="257"/>
      <c r="AB94" s="257"/>
      <c r="AC94" s="257"/>
      <c r="AD94" s="257"/>
      <c r="AE94" s="257"/>
      <c r="AF94" s="257"/>
      <c r="AG94" s="257"/>
      <c r="AH94" s="257"/>
      <c r="AI94" s="257"/>
      <c r="AJ94" s="257"/>
      <c r="AK94" s="257"/>
      <c r="AL94" s="257"/>
      <c r="AM94" s="257"/>
      <c r="AN94" s="257"/>
      <c r="AO94" s="257"/>
      <c r="AP94" s="257"/>
      <c r="AQ94" s="16"/>
      <c r="AR94" s="16"/>
      <c r="AS94" s="16"/>
      <c r="AT94" s="16"/>
      <c r="AU94" s="16"/>
      <c r="AV94" s="16"/>
      <c r="AW94" s="16"/>
      <c r="AX94" s="16"/>
      <c r="AY94" s="16"/>
      <c r="AZ94" s="16"/>
      <c r="BA94" s="16"/>
      <c r="BB94" s="16"/>
      <c r="BC94" s="16"/>
    </row>
    <row r="95" spans="27:55">
      <c r="AA95" s="257"/>
      <c r="AB95" s="257"/>
      <c r="AC95" s="257"/>
      <c r="AD95" s="257"/>
      <c r="AE95" s="257"/>
      <c r="AF95" s="257"/>
      <c r="AG95" s="257"/>
      <c r="AH95" s="257"/>
      <c r="AI95" s="257"/>
      <c r="AJ95" s="257"/>
      <c r="AK95" s="257"/>
      <c r="AL95" s="257"/>
      <c r="AM95" s="257"/>
      <c r="AN95" s="257"/>
      <c r="AO95" s="257"/>
      <c r="AP95" s="257"/>
      <c r="AQ95" s="16"/>
      <c r="AR95" s="16"/>
      <c r="AS95" s="16"/>
      <c r="AT95" s="16"/>
      <c r="AU95" s="16"/>
      <c r="AV95" s="16"/>
      <c r="AW95" s="16"/>
      <c r="AX95" s="16"/>
      <c r="AY95" s="16"/>
      <c r="AZ95" s="16"/>
      <c r="BA95" s="16"/>
      <c r="BB95" s="16"/>
      <c r="BC95" s="16"/>
    </row>
    <row r="96" spans="27:55">
      <c r="AA96" s="257"/>
      <c r="AB96" s="257"/>
      <c r="AC96" s="257"/>
      <c r="AD96" s="257"/>
      <c r="AE96" s="257"/>
      <c r="AF96" s="257"/>
      <c r="AG96" s="257"/>
      <c r="AH96" s="257"/>
      <c r="AI96" s="257"/>
      <c r="AJ96" s="257"/>
      <c r="AK96" s="257"/>
      <c r="AL96" s="257"/>
      <c r="AM96" s="257"/>
      <c r="AN96" s="257"/>
      <c r="AO96" s="257"/>
      <c r="AP96" s="257"/>
      <c r="AQ96" s="16"/>
      <c r="AR96" s="16"/>
      <c r="AS96" s="16"/>
      <c r="AT96" s="16"/>
      <c r="AU96" s="16"/>
      <c r="AV96" s="16"/>
      <c r="AW96" s="16"/>
      <c r="AX96" s="16"/>
      <c r="AY96" s="16"/>
      <c r="AZ96" s="16"/>
      <c r="BA96" s="16"/>
      <c r="BB96" s="16"/>
      <c r="BC96" s="16"/>
    </row>
    <row r="97" spans="27:55">
      <c r="AA97" s="257"/>
      <c r="AB97" s="257"/>
      <c r="AC97" s="257"/>
      <c r="AD97" s="257"/>
      <c r="AE97" s="257"/>
      <c r="AF97" s="257"/>
      <c r="AG97" s="257"/>
      <c r="AH97" s="257"/>
      <c r="AI97" s="257"/>
      <c r="AJ97" s="257"/>
      <c r="AK97" s="257"/>
      <c r="AL97" s="257"/>
      <c r="AM97" s="257"/>
      <c r="AN97" s="257"/>
      <c r="AO97" s="257"/>
      <c r="AP97" s="257"/>
      <c r="AQ97" s="16"/>
      <c r="AR97" s="16"/>
      <c r="AS97" s="16"/>
      <c r="AT97" s="16"/>
      <c r="AU97" s="16"/>
      <c r="AV97" s="16"/>
      <c r="AW97" s="16"/>
      <c r="AX97" s="16"/>
      <c r="AY97" s="16"/>
      <c r="AZ97" s="16"/>
      <c r="BA97" s="16"/>
      <c r="BB97" s="16"/>
      <c r="BC97" s="16"/>
    </row>
    <row r="98" spans="27:55">
      <c r="AA98" s="257"/>
      <c r="AB98" s="257"/>
      <c r="AC98" s="257"/>
      <c r="AD98" s="257"/>
      <c r="AE98" s="257"/>
      <c r="AF98" s="257"/>
      <c r="AG98" s="257"/>
      <c r="AH98" s="257"/>
      <c r="AI98" s="257"/>
      <c r="AJ98" s="257"/>
      <c r="AK98" s="257"/>
      <c r="AL98" s="257"/>
      <c r="AM98" s="257"/>
      <c r="AN98" s="257"/>
      <c r="AO98" s="257"/>
      <c r="AP98" s="257"/>
      <c r="AQ98" s="16"/>
      <c r="AR98" s="16"/>
      <c r="AS98" s="16"/>
      <c r="AT98" s="16"/>
      <c r="AU98" s="16"/>
      <c r="AV98" s="16"/>
      <c r="AW98" s="16"/>
      <c r="AX98" s="16"/>
      <c r="AY98" s="16"/>
      <c r="AZ98" s="16"/>
      <c r="BA98" s="16"/>
      <c r="BB98" s="16"/>
      <c r="BC98" s="16"/>
    </row>
    <row r="99" spans="27:55">
      <c r="AA99" s="257"/>
      <c r="AB99" s="257"/>
      <c r="AC99" s="257"/>
      <c r="AD99" s="257"/>
      <c r="AE99" s="257"/>
      <c r="AF99" s="257"/>
      <c r="AG99" s="257"/>
      <c r="AH99" s="257"/>
      <c r="AI99" s="257"/>
      <c r="AJ99" s="257"/>
      <c r="AK99" s="257"/>
      <c r="AL99" s="257"/>
      <c r="AM99" s="257"/>
      <c r="AN99" s="257"/>
      <c r="AO99" s="257"/>
      <c r="AP99" s="257"/>
      <c r="AQ99" s="16"/>
      <c r="AR99" s="16"/>
      <c r="AS99" s="16"/>
      <c r="AT99" s="16"/>
      <c r="AU99" s="16"/>
      <c r="AV99" s="16"/>
      <c r="AW99" s="16"/>
      <c r="AX99" s="16"/>
      <c r="AY99" s="16"/>
      <c r="AZ99" s="16"/>
      <c r="BA99" s="16"/>
      <c r="BB99" s="16"/>
      <c r="BC99" s="16"/>
    </row>
    <row r="100" spans="27:55">
      <c r="AA100" s="257"/>
      <c r="AB100" s="257"/>
      <c r="AC100" s="257"/>
      <c r="AD100" s="257"/>
      <c r="AE100" s="257"/>
      <c r="AF100" s="257"/>
      <c r="AG100" s="257"/>
      <c r="AH100" s="257"/>
      <c r="AI100" s="257"/>
      <c r="AJ100" s="257"/>
      <c r="AK100" s="257"/>
      <c r="AL100" s="257"/>
      <c r="AM100" s="257"/>
      <c r="AN100" s="257"/>
      <c r="AO100" s="257"/>
      <c r="AP100" s="257"/>
      <c r="AQ100" s="16"/>
      <c r="AR100" s="16"/>
      <c r="AS100" s="16"/>
      <c r="AT100" s="16"/>
      <c r="AU100" s="16"/>
      <c r="AV100" s="16"/>
      <c r="AW100" s="16"/>
      <c r="AX100" s="16"/>
      <c r="AY100" s="16"/>
      <c r="AZ100" s="16"/>
      <c r="BA100" s="16"/>
      <c r="BB100" s="16"/>
      <c r="BC100" s="16"/>
    </row>
    <row r="101" spans="27:55">
      <c r="AA101" s="257"/>
      <c r="AB101" s="257"/>
      <c r="AC101" s="257"/>
      <c r="AD101" s="257"/>
      <c r="AE101" s="257"/>
      <c r="AF101" s="257"/>
      <c r="AG101" s="257"/>
      <c r="AH101" s="257"/>
      <c r="AI101" s="257"/>
      <c r="AJ101" s="257"/>
      <c r="AK101" s="257"/>
      <c r="AL101" s="257"/>
      <c r="AM101" s="257"/>
      <c r="AN101" s="257"/>
      <c r="AO101" s="257"/>
      <c r="AP101" s="257"/>
      <c r="AQ101" s="16"/>
      <c r="AR101" s="16"/>
      <c r="AS101" s="16"/>
      <c r="AT101" s="16"/>
      <c r="AU101" s="16"/>
      <c r="AV101" s="16"/>
      <c r="AW101" s="16"/>
      <c r="AX101" s="16"/>
      <c r="AY101" s="16"/>
      <c r="AZ101" s="16"/>
      <c r="BA101" s="16"/>
      <c r="BB101" s="16"/>
      <c r="BC101" s="16"/>
    </row>
    <row r="102" spans="27:55">
      <c r="AA102" s="257"/>
      <c r="AB102" s="257"/>
      <c r="AC102" s="257"/>
      <c r="AD102" s="257"/>
      <c r="AE102" s="257"/>
      <c r="AF102" s="257"/>
      <c r="AG102" s="257"/>
      <c r="AH102" s="257"/>
      <c r="AI102" s="257"/>
      <c r="AJ102" s="257"/>
      <c r="AK102" s="257"/>
      <c r="AL102" s="257"/>
      <c r="AM102" s="257"/>
      <c r="AN102" s="257"/>
      <c r="AO102" s="257"/>
      <c r="AP102" s="257"/>
    </row>
    <row r="103" spans="27:55">
      <c r="AA103" s="257"/>
      <c r="AB103" s="257"/>
      <c r="AC103" s="257"/>
      <c r="AD103" s="257"/>
      <c r="AE103" s="257"/>
      <c r="AF103" s="257"/>
      <c r="AG103" s="257"/>
      <c r="AH103" s="257"/>
      <c r="AI103" s="257"/>
      <c r="AJ103" s="257"/>
      <c r="AK103" s="257"/>
      <c r="AL103" s="257"/>
      <c r="AM103" s="257"/>
      <c r="AN103" s="257"/>
      <c r="AO103" s="257"/>
      <c r="AP103" s="257"/>
    </row>
    <row r="104" spans="27:55">
      <c r="AA104" s="257"/>
      <c r="AB104" s="257"/>
      <c r="AC104" s="257"/>
      <c r="AD104" s="257"/>
      <c r="AE104" s="257"/>
      <c r="AF104" s="257"/>
      <c r="AG104" s="257"/>
      <c r="AH104" s="257"/>
      <c r="AI104" s="257"/>
      <c r="AJ104" s="257"/>
      <c r="AK104" s="257"/>
      <c r="AL104" s="257"/>
      <c r="AM104" s="257"/>
      <c r="AN104" s="257"/>
      <c r="AO104" s="257"/>
      <c r="AP104" s="257"/>
    </row>
    <row r="105" spans="27:55">
      <c r="AA105" s="257"/>
      <c r="AB105" s="257"/>
      <c r="AC105" s="257"/>
      <c r="AD105" s="257"/>
      <c r="AE105" s="257"/>
      <c r="AF105" s="257"/>
      <c r="AG105" s="257"/>
      <c r="AH105" s="257"/>
      <c r="AI105" s="257"/>
      <c r="AJ105" s="257"/>
      <c r="AK105" s="257"/>
      <c r="AL105" s="257"/>
      <c r="AM105" s="257"/>
      <c r="AN105" s="257"/>
      <c r="AO105" s="257"/>
      <c r="AP105" s="257"/>
    </row>
    <row r="106" spans="27:55">
      <c r="AA106" s="257"/>
      <c r="AB106" s="257"/>
      <c r="AC106" s="257"/>
      <c r="AD106" s="257"/>
      <c r="AE106" s="257"/>
      <c r="AF106" s="257"/>
      <c r="AG106" s="257"/>
      <c r="AH106" s="257"/>
      <c r="AI106" s="257"/>
      <c r="AJ106" s="257"/>
      <c r="AK106" s="257"/>
      <c r="AL106" s="257"/>
      <c r="AM106" s="257"/>
      <c r="AN106" s="257"/>
      <c r="AO106" s="257"/>
      <c r="AP106" s="257"/>
    </row>
    <row r="107" spans="27:55">
      <c r="AA107" s="257"/>
      <c r="AB107" s="257"/>
      <c r="AC107" s="257"/>
      <c r="AD107" s="257"/>
      <c r="AE107" s="257"/>
      <c r="AF107" s="257"/>
      <c r="AG107" s="257"/>
      <c r="AH107" s="257"/>
      <c r="AI107" s="257"/>
      <c r="AJ107" s="257"/>
      <c r="AK107" s="257"/>
      <c r="AL107" s="257"/>
      <c r="AM107" s="257"/>
      <c r="AN107" s="257"/>
      <c r="AO107" s="257"/>
      <c r="AP107" s="257"/>
    </row>
    <row r="108" spans="27:55">
      <c r="AA108" s="257"/>
      <c r="AB108" s="257"/>
      <c r="AC108" s="257"/>
      <c r="AD108" s="257"/>
      <c r="AE108" s="257"/>
      <c r="AF108" s="257"/>
      <c r="AG108" s="257"/>
      <c r="AH108" s="257"/>
      <c r="AI108" s="257"/>
      <c r="AJ108" s="257"/>
      <c r="AK108" s="257"/>
      <c r="AL108" s="257"/>
      <c r="AM108" s="257"/>
      <c r="AN108" s="257"/>
      <c r="AO108" s="257"/>
      <c r="AP108" s="257"/>
    </row>
    <row r="109" spans="27:55">
      <c r="AA109" s="257"/>
      <c r="AB109" s="257"/>
      <c r="AC109" s="257"/>
      <c r="AD109" s="257"/>
      <c r="AE109" s="257"/>
      <c r="AF109" s="257"/>
      <c r="AG109" s="257"/>
      <c r="AH109" s="257"/>
      <c r="AI109" s="257"/>
      <c r="AJ109" s="257"/>
      <c r="AK109" s="257"/>
      <c r="AL109" s="257"/>
      <c r="AM109" s="257"/>
      <c r="AN109" s="257"/>
      <c r="AO109" s="257"/>
      <c r="AP109" s="257"/>
    </row>
    <row r="110" spans="27:55">
      <c r="AA110" s="257"/>
      <c r="AB110" s="257"/>
      <c r="AC110" s="257"/>
      <c r="AD110" s="257"/>
      <c r="AE110" s="257"/>
      <c r="AF110" s="257"/>
      <c r="AG110" s="257"/>
      <c r="AH110" s="257"/>
      <c r="AI110" s="257"/>
      <c r="AJ110" s="257"/>
      <c r="AK110" s="257"/>
      <c r="AL110" s="257"/>
      <c r="AM110" s="257"/>
      <c r="AN110" s="257"/>
      <c r="AO110" s="257"/>
      <c r="AP110" s="257"/>
    </row>
    <row r="111" spans="27:55">
      <c r="AA111" s="257"/>
      <c r="AB111" s="257"/>
      <c r="AC111" s="257"/>
      <c r="AD111" s="257"/>
      <c r="AE111" s="257"/>
      <c r="AF111" s="257"/>
      <c r="AG111" s="257"/>
      <c r="AH111" s="257"/>
      <c r="AI111" s="257"/>
      <c r="AJ111" s="257"/>
      <c r="AK111" s="257"/>
      <c r="AL111" s="257"/>
      <c r="AM111" s="257"/>
      <c r="AN111" s="257"/>
      <c r="AO111" s="257"/>
      <c r="AP111" s="257"/>
    </row>
    <row r="112" spans="27:55">
      <c r="AA112" s="257"/>
      <c r="AB112" s="257"/>
      <c r="AC112" s="257"/>
      <c r="AD112" s="257"/>
      <c r="AE112" s="257"/>
      <c r="AF112" s="257"/>
      <c r="AG112" s="257"/>
      <c r="AH112" s="257"/>
      <c r="AI112" s="257"/>
      <c r="AJ112" s="257"/>
      <c r="AK112" s="257"/>
      <c r="AL112" s="257"/>
      <c r="AM112" s="257"/>
      <c r="AN112" s="257"/>
      <c r="AO112" s="257"/>
      <c r="AP112" s="257"/>
    </row>
    <row r="113" spans="27:42">
      <c r="AA113" s="257"/>
      <c r="AB113" s="257"/>
      <c r="AC113" s="257"/>
      <c r="AD113" s="257"/>
      <c r="AE113" s="257"/>
      <c r="AF113" s="257"/>
      <c r="AG113" s="257"/>
      <c r="AH113" s="257"/>
      <c r="AI113" s="257"/>
      <c r="AJ113" s="257"/>
      <c r="AK113" s="257"/>
      <c r="AL113" s="257"/>
      <c r="AM113" s="257"/>
      <c r="AN113" s="257"/>
      <c r="AO113" s="257"/>
      <c r="AP113" s="257"/>
    </row>
    <row r="114" spans="27:42">
      <c r="AA114" s="257"/>
      <c r="AB114" s="257"/>
      <c r="AC114" s="257"/>
      <c r="AD114" s="257"/>
      <c r="AE114" s="257"/>
      <c r="AF114" s="257"/>
      <c r="AG114" s="257"/>
      <c r="AH114" s="257"/>
      <c r="AI114" s="257"/>
      <c r="AJ114" s="257"/>
      <c r="AK114" s="257"/>
      <c r="AL114" s="257"/>
      <c r="AM114" s="257"/>
      <c r="AN114" s="257"/>
      <c r="AO114" s="257"/>
      <c r="AP114" s="257"/>
    </row>
    <row r="115" spans="27:42">
      <c r="AA115" s="257"/>
      <c r="AB115" s="257"/>
      <c r="AC115" s="257"/>
      <c r="AD115" s="257"/>
      <c r="AE115" s="257"/>
      <c r="AF115" s="257"/>
      <c r="AG115" s="257"/>
      <c r="AH115" s="257"/>
      <c r="AI115" s="257"/>
      <c r="AJ115" s="257"/>
      <c r="AK115" s="257"/>
      <c r="AL115" s="257"/>
      <c r="AM115" s="257"/>
      <c r="AN115" s="257"/>
      <c r="AO115" s="257"/>
      <c r="AP115" s="257"/>
    </row>
    <row r="116" spans="27:42">
      <c r="AA116" s="257"/>
      <c r="AB116" s="257"/>
      <c r="AC116" s="257"/>
      <c r="AD116" s="257"/>
      <c r="AE116" s="257"/>
      <c r="AF116" s="257"/>
      <c r="AG116" s="257"/>
      <c r="AH116" s="257"/>
      <c r="AI116" s="257"/>
      <c r="AJ116" s="257"/>
      <c r="AK116" s="257"/>
      <c r="AL116" s="257"/>
      <c r="AM116" s="257"/>
      <c r="AN116" s="257"/>
      <c r="AO116" s="257"/>
      <c r="AP116" s="257"/>
    </row>
    <row r="117" spans="27:42">
      <c r="AA117" s="257"/>
      <c r="AB117" s="257"/>
      <c r="AC117" s="257"/>
      <c r="AD117" s="257"/>
      <c r="AE117" s="257"/>
      <c r="AF117" s="257"/>
      <c r="AG117" s="257"/>
      <c r="AH117" s="257"/>
      <c r="AI117" s="257"/>
      <c r="AJ117" s="257"/>
      <c r="AK117" s="257"/>
      <c r="AL117" s="257"/>
      <c r="AM117" s="257"/>
      <c r="AN117" s="257"/>
      <c r="AO117" s="257"/>
      <c r="AP117" s="257"/>
    </row>
    <row r="118" spans="27:42">
      <c r="AA118" s="257"/>
      <c r="AB118" s="257"/>
      <c r="AC118" s="257"/>
      <c r="AD118" s="257"/>
      <c r="AE118" s="257"/>
      <c r="AF118" s="257"/>
      <c r="AG118" s="257"/>
      <c r="AH118" s="257"/>
      <c r="AI118" s="257"/>
      <c r="AJ118" s="257"/>
      <c r="AK118" s="257"/>
      <c r="AL118" s="257"/>
      <c r="AM118" s="257"/>
      <c r="AN118" s="257"/>
      <c r="AO118" s="257"/>
      <c r="AP118" s="257"/>
    </row>
    <row r="119" spans="27:42">
      <c r="AA119" s="257"/>
      <c r="AB119" s="257"/>
      <c r="AC119" s="257"/>
      <c r="AD119" s="257"/>
      <c r="AE119" s="257"/>
      <c r="AF119" s="257"/>
      <c r="AG119" s="257"/>
      <c r="AH119" s="257"/>
      <c r="AI119" s="257"/>
      <c r="AJ119" s="257"/>
      <c r="AK119" s="257"/>
      <c r="AL119" s="257"/>
      <c r="AM119" s="257"/>
      <c r="AN119" s="257"/>
      <c r="AO119" s="257"/>
      <c r="AP119" s="257"/>
    </row>
    <row r="120" spans="27:42">
      <c r="AA120" s="257"/>
      <c r="AB120" s="257"/>
      <c r="AC120" s="257"/>
      <c r="AD120" s="257"/>
      <c r="AE120" s="257"/>
      <c r="AF120" s="257"/>
      <c r="AG120" s="257"/>
      <c r="AH120" s="257"/>
      <c r="AI120" s="257"/>
      <c r="AJ120" s="257"/>
      <c r="AK120" s="257"/>
      <c r="AL120" s="257"/>
      <c r="AM120" s="257"/>
      <c r="AN120" s="257"/>
      <c r="AO120" s="257"/>
      <c r="AP120" s="257"/>
    </row>
    <row r="121" spans="27:42">
      <c r="AA121" s="257"/>
      <c r="AB121" s="257"/>
      <c r="AC121" s="257"/>
      <c r="AD121" s="257"/>
      <c r="AE121" s="257"/>
      <c r="AF121" s="257"/>
      <c r="AG121" s="257"/>
      <c r="AH121" s="257"/>
      <c r="AI121" s="257"/>
      <c r="AJ121" s="257"/>
      <c r="AK121" s="257"/>
      <c r="AL121" s="257"/>
      <c r="AM121" s="257"/>
      <c r="AN121" s="257"/>
      <c r="AO121" s="257"/>
      <c r="AP121" s="257"/>
    </row>
    <row r="122" spans="27:42">
      <c r="AA122" s="257"/>
      <c r="AB122" s="257"/>
      <c r="AC122" s="257"/>
      <c r="AD122" s="257"/>
      <c r="AE122" s="257"/>
      <c r="AF122" s="257"/>
      <c r="AG122" s="257"/>
      <c r="AH122" s="257"/>
      <c r="AI122" s="257"/>
      <c r="AJ122" s="257"/>
      <c r="AK122" s="257"/>
      <c r="AL122" s="257"/>
      <c r="AM122" s="257"/>
      <c r="AN122" s="257"/>
      <c r="AO122" s="257"/>
      <c r="AP122" s="257"/>
    </row>
    <row r="123" spans="27:42">
      <c r="AA123" s="257"/>
      <c r="AB123" s="257"/>
      <c r="AC123" s="257"/>
      <c r="AD123" s="257"/>
      <c r="AE123" s="257"/>
      <c r="AF123" s="257"/>
      <c r="AG123" s="257"/>
      <c r="AH123" s="257"/>
      <c r="AI123" s="257"/>
      <c r="AJ123" s="257"/>
      <c r="AK123" s="257"/>
      <c r="AL123" s="257"/>
      <c r="AM123" s="257"/>
      <c r="AN123" s="257"/>
      <c r="AO123" s="257"/>
      <c r="AP123" s="257"/>
    </row>
    <row r="124" spans="27:42">
      <c r="AA124" s="257"/>
      <c r="AB124" s="257"/>
      <c r="AC124" s="257"/>
      <c r="AD124" s="257"/>
      <c r="AE124" s="257"/>
      <c r="AF124" s="257"/>
      <c r="AG124" s="257"/>
      <c r="AH124" s="257"/>
      <c r="AI124" s="257"/>
      <c r="AJ124" s="257"/>
      <c r="AK124" s="257"/>
      <c r="AL124" s="257"/>
      <c r="AM124" s="257"/>
      <c r="AN124" s="257"/>
      <c r="AO124" s="257"/>
      <c r="AP124" s="257"/>
    </row>
    <row r="125" spans="27:42">
      <c r="AA125" s="257"/>
      <c r="AB125" s="257"/>
      <c r="AC125" s="257"/>
      <c r="AD125" s="257"/>
      <c r="AE125" s="257"/>
      <c r="AF125" s="257"/>
      <c r="AG125" s="257"/>
      <c r="AH125" s="257"/>
      <c r="AI125" s="257"/>
      <c r="AJ125" s="257"/>
      <c r="AK125" s="257"/>
      <c r="AL125" s="257"/>
      <c r="AM125" s="257"/>
      <c r="AN125" s="257"/>
      <c r="AO125" s="257"/>
      <c r="AP125" s="257"/>
    </row>
    <row r="126" spans="27:42">
      <c r="AA126" s="257"/>
      <c r="AB126" s="257"/>
      <c r="AC126" s="257"/>
      <c r="AD126" s="257"/>
      <c r="AE126" s="257"/>
      <c r="AF126" s="257"/>
      <c r="AG126" s="257"/>
      <c r="AH126" s="257"/>
      <c r="AI126" s="257"/>
      <c r="AJ126" s="257"/>
      <c r="AK126" s="257"/>
      <c r="AL126" s="257"/>
      <c r="AM126" s="257"/>
      <c r="AN126" s="257"/>
      <c r="AO126" s="257"/>
      <c r="AP126" s="257"/>
    </row>
    <row r="127" spans="27:42">
      <c r="AA127" s="257"/>
      <c r="AB127" s="257"/>
      <c r="AC127" s="257"/>
      <c r="AD127" s="257"/>
      <c r="AE127" s="257"/>
      <c r="AF127" s="257"/>
      <c r="AG127" s="257"/>
      <c r="AH127" s="257"/>
      <c r="AI127" s="257"/>
      <c r="AJ127" s="257"/>
      <c r="AK127" s="257"/>
      <c r="AL127" s="257"/>
      <c r="AM127" s="257"/>
      <c r="AN127" s="257"/>
      <c r="AO127" s="257"/>
      <c r="AP127" s="257"/>
    </row>
    <row r="128" spans="27:42">
      <c r="AA128" s="257"/>
      <c r="AB128" s="257"/>
      <c r="AC128" s="257"/>
      <c r="AD128" s="257"/>
      <c r="AE128" s="257"/>
      <c r="AF128" s="257"/>
      <c r="AG128" s="257"/>
      <c r="AH128" s="257"/>
      <c r="AI128" s="257"/>
      <c r="AJ128" s="257"/>
      <c r="AK128" s="257"/>
      <c r="AL128" s="257"/>
      <c r="AM128" s="257"/>
      <c r="AN128" s="257"/>
      <c r="AO128" s="257"/>
      <c r="AP128" s="257"/>
    </row>
    <row r="129" spans="1:61">
      <c r="AA129" s="257"/>
      <c r="AB129" s="257"/>
      <c r="AC129" s="257"/>
      <c r="AD129" s="257"/>
      <c r="AE129" s="257"/>
      <c r="AF129" s="257"/>
      <c r="AG129" s="257"/>
      <c r="AH129" s="257"/>
      <c r="AI129" s="257"/>
      <c r="AJ129" s="257"/>
      <c r="AK129" s="257"/>
      <c r="AL129" s="257"/>
      <c r="AM129" s="257"/>
      <c r="AN129" s="257"/>
      <c r="AO129" s="257"/>
      <c r="AP129" s="257"/>
    </row>
    <row r="130" spans="1:61">
      <c r="AA130" s="257"/>
      <c r="AB130" s="257"/>
      <c r="AC130" s="257"/>
      <c r="AD130" s="257"/>
      <c r="AE130" s="257"/>
      <c r="AF130" s="257"/>
      <c r="AG130" s="257"/>
      <c r="AH130" s="257"/>
      <c r="AI130" s="257"/>
      <c r="AJ130" s="257"/>
      <c r="AK130" s="257"/>
      <c r="AL130" s="257"/>
      <c r="AM130" s="257"/>
      <c r="AN130" s="257"/>
      <c r="AO130" s="257"/>
      <c r="AP130" s="257"/>
    </row>
    <row r="131" spans="1:61">
      <c r="AA131" s="257"/>
      <c r="AB131" s="257"/>
      <c r="AC131" s="257"/>
      <c r="AD131" s="257"/>
      <c r="AE131" s="257"/>
      <c r="AF131" s="257"/>
      <c r="AG131" s="257"/>
      <c r="AH131" s="257"/>
      <c r="AI131" s="257"/>
      <c r="AJ131" s="257"/>
      <c r="AK131" s="257"/>
      <c r="AL131" s="257"/>
      <c r="AM131" s="257"/>
      <c r="AN131" s="257"/>
      <c r="AO131" s="257"/>
      <c r="AP131" s="257"/>
    </row>
    <row r="132" spans="1:61">
      <c r="AA132" s="257"/>
      <c r="AB132" s="257"/>
      <c r="AC132" s="257"/>
      <c r="AD132" s="257"/>
      <c r="AE132" s="257"/>
      <c r="AF132" s="257"/>
      <c r="AG132" s="257"/>
      <c r="AH132" s="257"/>
      <c r="AI132" s="257"/>
      <c r="AJ132" s="257"/>
      <c r="AK132" s="257"/>
      <c r="AL132" s="257"/>
      <c r="AM132" s="257"/>
      <c r="AN132" s="257"/>
      <c r="AO132" s="257"/>
      <c r="AP132" s="257"/>
    </row>
    <row r="133" spans="1:61" s="109"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57"/>
      <c r="AB133" s="257"/>
      <c r="AC133" s="257"/>
      <c r="AD133" s="257"/>
      <c r="AE133" s="257"/>
      <c r="AF133" s="257"/>
      <c r="AG133" s="257"/>
      <c r="AH133" s="257"/>
      <c r="AI133" s="257"/>
      <c r="AJ133" s="257"/>
      <c r="AK133" s="257"/>
      <c r="AL133" s="257"/>
      <c r="AM133" s="257"/>
      <c r="AN133" s="257"/>
      <c r="AO133" s="257"/>
      <c r="AP133" s="257"/>
      <c r="BC133" s="110"/>
      <c r="BD133" s="16"/>
      <c r="BE133" s="16"/>
      <c r="BF133" s="16"/>
      <c r="BG133" s="16"/>
      <c r="BH133" s="16"/>
      <c r="BI133" s="16"/>
    </row>
    <row r="134" spans="1:61" s="109" customFormat="1" ht="13.5"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57"/>
      <c r="AB134" s="257"/>
      <c r="AC134" s="257"/>
      <c r="AD134" s="257"/>
      <c r="AE134" s="257"/>
      <c r="AF134" s="257"/>
      <c r="AG134" s="257"/>
      <c r="AH134" s="257"/>
      <c r="AI134" s="257"/>
      <c r="AJ134" s="257"/>
      <c r="AK134" s="257"/>
      <c r="AL134" s="257"/>
      <c r="AM134" s="257"/>
      <c r="AN134" s="257"/>
      <c r="AO134" s="257"/>
      <c r="AP134" s="257"/>
      <c r="BC134" s="110"/>
      <c r="BD134" s="16"/>
      <c r="BE134" s="16"/>
      <c r="BF134" s="16"/>
      <c r="BG134" s="16"/>
      <c r="BH134" s="16"/>
      <c r="BI134" s="16"/>
    </row>
    <row r="135" spans="1:61" s="109" customFormat="1" ht="13.5" thickBot="1">
      <c r="A135" s="202">
        <v>1193.228308727744</v>
      </c>
      <c r="B135" s="203">
        <v>1093.2327973908623</v>
      </c>
      <c r="C135" s="203">
        <v>699.39784261995237</v>
      </c>
      <c r="D135" s="203">
        <v>569.37787496593137</v>
      </c>
      <c r="E135" s="203">
        <v>459.30237507850131</v>
      </c>
      <c r="F135" s="203">
        <v>1118.554292895958</v>
      </c>
      <c r="G135" s="203">
        <v>1046.1822553515808</v>
      </c>
      <c r="H135" s="203">
        <v>1193.1936392912191</v>
      </c>
      <c r="I135" s="203">
        <v>1114.5372114252759</v>
      </c>
      <c r="J135" s="203">
        <v>825.33283752193165</v>
      </c>
      <c r="K135" s="203">
        <v>922.9465217132298</v>
      </c>
      <c r="L135" s="203">
        <v>763.03145652156502</v>
      </c>
      <c r="M135" s="204">
        <v>1020.3320976625814</v>
      </c>
      <c r="N135" s="20"/>
      <c r="O135" s="20"/>
      <c r="P135" s="20"/>
      <c r="Q135" s="20"/>
      <c r="R135" s="20"/>
      <c r="S135" s="20"/>
      <c r="T135" s="20"/>
      <c r="U135" s="20"/>
      <c r="V135" s="20"/>
      <c r="W135" s="20"/>
      <c r="X135" s="20"/>
      <c r="Y135" s="20"/>
      <c r="AA135" s="257"/>
      <c r="AB135" s="257"/>
      <c r="AC135" s="257"/>
      <c r="AD135" s="257"/>
      <c r="AE135" s="257"/>
      <c r="AF135" s="257"/>
      <c r="AG135" s="257"/>
      <c r="AH135" s="257"/>
      <c r="AI135" s="257"/>
      <c r="AJ135" s="257"/>
      <c r="AK135" s="257"/>
      <c r="AL135" s="257"/>
      <c r="AM135" s="257"/>
      <c r="AN135" s="257"/>
      <c r="AO135" s="257"/>
      <c r="AP135" s="257"/>
      <c r="BC135" s="110"/>
      <c r="BD135" s="16"/>
      <c r="BE135" s="16"/>
      <c r="BF135" s="16"/>
      <c r="BG135" s="16"/>
      <c r="BH135" s="16"/>
      <c r="BI135" s="16"/>
    </row>
    <row r="136" spans="1:61" s="109" customFormat="1" ht="13.5" thickBot="1">
      <c r="A136" s="202"/>
      <c r="B136" s="203"/>
      <c r="C136" s="203"/>
      <c r="D136" s="203"/>
      <c r="E136" s="203"/>
      <c r="F136" s="203"/>
      <c r="G136" s="203"/>
      <c r="H136" s="203"/>
      <c r="I136" s="203"/>
      <c r="J136" s="203"/>
      <c r="K136" s="203"/>
      <c r="L136" s="203"/>
      <c r="M136" s="204"/>
      <c r="N136" s="20"/>
      <c r="O136" s="20"/>
      <c r="P136" s="20"/>
      <c r="Q136" s="20"/>
      <c r="R136" s="20"/>
      <c r="S136" s="20"/>
      <c r="T136" s="20"/>
      <c r="U136" s="20"/>
      <c r="V136" s="20"/>
      <c r="W136" s="20"/>
      <c r="X136" s="20"/>
      <c r="Y136" s="20"/>
      <c r="AA136" s="257"/>
      <c r="AB136" s="257"/>
      <c r="AC136" s="257"/>
      <c r="AD136" s="257"/>
      <c r="AE136" s="257"/>
      <c r="AF136" s="257"/>
      <c r="AG136" s="257"/>
      <c r="AH136" s="257"/>
      <c r="AI136" s="257"/>
      <c r="AJ136" s="257"/>
      <c r="AK136" s="257"/>
      <c r="AL136" s="257"/>
      <c r="AM136" s="257"/>
      <c r="AN136" s="257"/>
      <c r="AO136" s="257"/>
      <c r="AP136" s="257"/>
      <c r="BC136" s="110"/>
      <c r="BD136" s="16"/>
      <c r="BE136" s="16"/>
      <c r="BF136" s="16"/>
      <c r="BG136" s="16"/>
      <c r="BH136" s="16"/>
      <c r="BI136" s="16"/>
    </row>
    <row r="137" spans="1:61" s="109" customFormat="1" ht="13.5" thickBot="1">
      <c r="A137" s="202"/>
      <c r="B137" s="203"/>
      <c r="C137" s="203"/>
      <c r="D137" s="203"/>
      <c r="E137" s="203"/>
      <c r="F137" s="203"/>
      <c r="G137" s="203"/>
      <c r="H137" s="203"/>
      <c r="I137" s="203"/>
      <c r="J137" s="203"/>
      <c r="K137" s="203"/>
      <c r="L137" s="203"/>
      <c r="M137" s="204"/>
      <c r="N137" s="20"/>
      <c r="O137" s="20"/>
      <c r="P137" s="20"/>
      <c r="Q137" s="20"/>
      <c r="R137" s="20"/>
      <c r="S137" s="20"/>
      <c r="T137" s="20"/>
      <c r="U137" s="20"/>
      <c r="V137" s="20"/>
      <c r="W137" s="20"/>
      <c r="X137" s="20"/>
      <c r="Y137" s="20"/>
      <c r="AA137" s="257"/>
      <c r="AB137" s="257"/>
      <c r="AC137" s="257"/>
      <c r="AD137" s="257"/>
      <c r="AE137" s="257"/>
      <c r="AF137" s="257"/>
      <c r="AG137" s="257"/>
      <c r="AH137" s="257"/>
      <c r="AI137" s="257"/>
      <c r="AJ137" s="257"/>
      <c r="AK137" s="257"/>
      <c r="AL137" s="257"/>
      <c r="AM137" s="257"/>
      <c r="AN137" s="257"/>
      <c r="AO137" s="257"/>
      <c r="AP137" s="257"/>
      <c r="BC137" s="110"/>
      <c r="BD137" s="16"/>
      <c r="BE137" s="16"/>
      <c r="BF137" s="16"/>
      <c r="BG137" s="16"/>
      <c r="BH137" s="16"/>
      <c r="BI137" s="16"/>
    </row>
    <row r="138" spans="1:61" s="109" customFormat="1" ht="13.5" thickBot="1">
      <c r="A138" s="202"/>
      <c r="B138" s="203"/>
      <c r="C138" s="203"/>
      <c r="D138" s="203"/>
      <c r="E138" s="203"/>
      <c r="F138" s="203"/>
      <c r="G138" s="203"/>
      <c r="H138" s="203"/>
      <c r="I138" s="203"/>
      <c r="J138" s="203"/>
      <c r="K138" s="203"/>
      <c r="L138" s="203"/>
      <c r="M138" s="204"/>
      <c r="N138" s="20"/>
      <c r="O138" s="20"/>
      <c r="P138" s="20"/>
      <c r="Q138" s="20"/>
      <c r="R138" s="20"/>
      <c r="S138" s="20"/>
      <c r="T138" s="20"/>
      <c r="U138" s="20"/>
      <c r="V138" s="20"/>
      <c r="W138" s="20"/>
      <c r="X138" s="20"/>
      <c r="Y138" s="20"/>
      <c r="AA138" s="257"/>
      <c r="AB138" s="257"/>
      <c r="AC138" s="257"/>
      <c r="AD138" s="257"/>
      <c r="AE138" s="257"/>
      <c r="AF138" s="257"/>
      <c r="AG138" s="257"/>
      <c r="AH138" s="257"/>
      <c r="AI138" s="257"/>
      <c r="AJ138" s="257"/>
      <c r="AK138" s="257"/>
      <c r="AL138" s="257"/>
      <c r="AM138" s="257"/>
      <c r="AN138" s="257"/>
      <c r="AO138" s="257"/>
      <c r="AP138" s="257"/>
      <c r="BC138" s="110"/>
      <c r="BD138" s="16"/>
      <c r="BE138" s="16"/>
      <c r="BF138" s="16"/>
      <c r="BG138" s="16"/>
      <c r="BH138" s="16"/>
      <c r="BI138" s="16"/>
    </row>
    <row r="139" spans="1:61" s="109" customFormat="1" ht="13.5" thickBot="1">
      <c r="A139" s="202"/>
      <c r="B139" s="203"/>
      <c r="C139" s="203"/>
      <c r="D139" s="203"/>
      <c r="E139" s="203"/>
      <c r="F139" s="203"/>
      <c r="G139" s="203"/>
      <c r="H139" s="203"/>
      <c r="I139" s="203"/>
      <c r="J139" s="203"/>
      <c r="K139" s="203"/>
      <c r="L139" s="203"/>
      <c r="M139" s="204"/>
      <c r="N139" s="20"/>
      <c r="O139" s="20"/>
      <c r="P139" s="20"/>
      <c r="Q139" s="20"/>
      <c r="R139" s="20"/>
      <c r="S139" s="20"/>
      <c r="T139" s="20"/>
      <c r="U139" s="20"/>
      <c r="V139" s="20"/>
      <c r="W139" s="20"/>
      <c r="X139" s="20"/>
      <c r="Y139" s="20"/>
      <c r="AA139" s="257"/>
      <c r="AB139" s="257"/>
      <c r="AC139" s="257"/>
      <c r="AD139" s="257"/>
      <c r="AE139" s="257"/>
      <c r="AF139" s="257"/>
      <c r="AG139" s="257"/>
      <c r="AH139" s="257"/>
      <c r="AI139" s="257"/>
      <c r="AJ139" s="257"/>
      <c r="AK139" s="257"/>
      <c r="AL139" s="257"/>
      <c r="AM139" s="257"/>
      <c r="AN139" s="257"/>
      <c r="AO139" s="257"/>
      <c r="AP139" s="257"/>
      <c r="BC139" s="110"/>
      <c r="BD139" s="16"/>
      <c r="BE139" s="16"/>
      <c r="BF139" s="16"/>
      <c r="BG139" s="16"/>
      <c r="BH139" s="16"/>
      <c r="BI139" s="16"/>
    </row>
    <row r="140" spans="1:61" s="109" customFormat="1" ht="13.5" thickBot="1">
      <c r="A140" s="202"/>
      <c r="B140" s="203"/>
      <c r="C140" s="203"/>
      <c r="D140" s="203"/>
      <c r="E140" s="203"/>
      <c r="F140" s="203"/>
      <c r="G140" s="203"/>
      <c r="H140" s="203"/>
      <c r="I140" s="203"/>
      <c r="J140" s="203"/>
      <c r="K140" s="203"/>
      <c r="L140" s="203"/>
      <c r="M140" s="204"/>
      <c r="N140" s="20"/>
      <c r="O140" s="20"/>
      <c r="P140" s="20"/>
      <c r="Q140" s="20"/>
      <c r="R140" s="20"/>
      <c r="S140" s="20"/>
      <c r="T140" s="20"/>
      <c r="U140" s="20"/>
      <c r="V140" s="20"/>
      <c r="W140" s="20"/>
      <c r="X140" s="20"/>
      <c r="Y140" s="20"/>
      <c r="AA140" s="257"/>
      <c r="AB140" s="257"/>
      <c r="AC140" s="257"/>
      <c r="AD140" s="257"/>
      <c r="AE140" s="257"/>
      <c r="AF140" s="257"/>
      <c r="AG140" s="257"/>
      <c r="AH140" s="257"/>
      <c r="AI140" s="257"/>
      <c r="AJ140" s="257"/>
      <c r="AK140" s="257"/>
      <c r="AL140" s="257"/>
      <c r="AM140" s="257"/>
      <c r="AN140" s="257"/>
      <c r="AO140" s="257"/>
      <c r="AP140" s="257"/>
      <c r="BC140" s="110"/>
      <c r="BD140" s="16"/>
      <c r="BE140" s="16"/>
      <c r="BF140" s="16"/>
      <c r="BG140" s="16"/>
      <c r="BH140" s="16"/>
      <c r="BI140" s="16"/>
    </row>
    <row r="141" spans="1:61" s="109" customFormat="1" ht="13.5" thickBot="1">
      <c r="A141" s="202"/>
      <c r="B141" s="203"/>
      <c r="C141" s="203"/>
      <c r="D141" s="203"/>
      <c r="E141" s="203"/>
      <c r="F141" s="203"/>
      <c r="G141" s="203"/>
      <c r="H141" s="203"/>
      <c r="I141" s="203"/>
      <c r="J141" s="203"/>
      <c r="K141" s="203"/>
      <c r="L141" s="203"/>
      <c r="M141" s="204"/>
      <c r="N141" s="20"/>
      <c r="O141" s="20"/>
      <c r="P141" s="20"/>
      <c r="Q141" s="20"/>
      <c r="R141" s="20"/>
      <c r="S141" s="20"/>
      <c r="T141" s="20"/>
      <c r="U141" s="20"/>
      <c r="V141" s="20"/>
      <c r="W141" s="20"/>
      <c r="X141" s="20"/>
      <c r="Y141" s="20"/>
      <c r="AA141" s="257"/>
      <c r="AB141" s="257"/>
      <c r="AC141" s="257"/>
      <c r="AD141" s="257"/>
      <c r="AE141" s="257"/>
      <c r="AF141" s="257"/>
      <c r="AG141" s="257"/>
      <c r="AH141" s="257"/>
      <c r="AI141" s="257"/>
      <c r="AJ141" s="257"/>
      <c r="AK141" s="257"/>
      <c r="AL141" s="257"/>
      <c r="AM141" s="257"/>
      <c r="AN141" s="257"/>
      <c r="AO141" s="257"/>
      <c r="AP141" s="257"/>
      <c r="BC141" s="110"/>
      <c r="BD141" s="16"/>
      <c r="BE141" s="16"/>
      <c r="BF141" s="16"/>
      <c r="BG141" s="16"/>
      <c r="BH141" s="16"/>
      <c r="BI141" s="16"/>
    </row>
    <row r="142" spans="1:61" s="109" customFormat="1" ht="13.5" thickBot="1">
      <c r="A142" s="202"/>
      <c r="B142" s="203"/>
      <c r="C142" s="203"/>
      <c r="D142" s="203"/>
      <c r="E142" s="203"/>
      <c r="F142" s="203"/>
      <c r="G142" s="203"/>
      <c r="H142" s="203"/>
      <c r="I142" s="203"/>
      <c r="J142" s="203"/>
      <c r="K142" s="203"/>
      <c r="L142" s="203"/>
      <c r="M142" s="204"/>
      <c r="N142" s="20"/>
      <c r="O142" s="20"/>
      <c r="P142" s="20"/>
      <c r="Q142" s="20"/>
      <c r="R142" s="20"/>
      <c r="S142" s="20"/>
      <c r="T142" s="20"/>
      <c r="U142" s="20"/>
      <c r="V142" s="20"/>
      <c r="W142" s="20"/>
      <c r="X142" s="20"/>
      <c r="Y142" s="20"/>
      <c r="AA142" s="257"/>
      <c r="AB142" s="257"/>
      <c r="AC142" s="257"/>
      <c r="AD142" s="257"/>
      <c r="AE142" s="257"/>
      <c r="AF142" s="257"/>
      <c r="AG142" s="257"/>
      <c r="AH142" s="257"/>
      <c r="AI142" s="257"/>
      <c r="AJ142" s="257"/>
      <c r="AK142" s="257"/>
      <c r="AL142" s="257"/>
      <c r="AM142" s="257"/>
      <c r="AN142" s="257"/>
      <c r="AO142" s="257"/>
      <c r="AP142" s="257"/>
      <c r="BC142" s="110"/>
      <c r="BD142" s="16"/>
      <c r="BE142" s="16"/>
      <c r="BF142" s="16"/>
      <c r="BG142" s="16"/>
      <c r="BH142" s="16"/>
      <c r="BI142" s="16"/>
    </row>
    <row r="143" spans="1:61" s="109" customFormat="1" ht="13.5" thickBot="1">
      <c r="A143" s="202"/>
      <c r="B143" s="203"/>
      <c r="C143" s="203"/>
      <c r="D143" s="203"/>
      <c r="E143" s="203"/>
      <c r="F143" s="203"/>
      <c r="G143" s="203"/>
      <c r="H143" s="203"/>
      <c r="I143" s="203"/>
      <c r="J143" s="203"/>
      <c r="K143" s="203"/>
      <c r="L143" s="203"/>
      <c r="M143" s="204"/>
      <c r="N143" s="20"/>
      <c r="O143" s="20"/>
      <c r="P143" s="20"/>
      <c r="Q143" s="20"/>
      <c r="R143" s="20"/>
      <c r="S143" s="20"/>
      <c r="T143" s="20"/>
      <c r="U143" s="20"/>
      <c r="V143" s="20"/>
      <c r="W143" s="20"/>
      <c r="X143" s="20"/>
      <c r="Y143" s="20"/>
      <c r="AA143" s="257"/>
      <c r="AB143" s="257"/>
      <c r="AC143" s="257"/>
      <c r="AD143" s="257"/>
      <c r="AE143" s="257"/>
      <c r="AF143" s="257"/>
      <c r="AG143" s="257"/>
      <c r="AH143" s="257"/>
      <c r="AI143" s="257"/>
      <c r="AJ143" s="257"/>
      <c r="AK143" s="257"/>
      <c r="AL143" s="257"/>
      <c r="AM143" s="257"/>
      <c r="AN143" s="257"/>
      <c r="AO143" s="257"/>
      <c r="AP143" s="257"/>
      <c r="BC143" s="110"/>
      <c r="BD143" s="16"/>
      <c r="BE143" s="16"/>
      <c r="BF143" s="16"/>
      <c r="BG143" s="16"/>
      <c r="BH143" s="16"/>
      <c r="BI143" s="16"/>
    </row>
    <row r="144" spans="1:61" s="109" customFormat="1" ht="13.5" thickBot="1">
      <c r="A144" s="202"/>
      <c r="B144" s="203"/>
      <c r="C144" s="203"/>
      <c r="D144" s="203"/>
      <c r="E144" s="203"/>
      <c r="F144" s="203"/>
      <c r="G144" s="203"/>
      <c r="H144" s="203"/>
      <c r="I144" s="203"/>
      <c r="J144" s="203"/>
      <c r="K144" s="203"/>
      <c r="L144" s="203"/>
      <c r="M144" s="204"/>
      <c r="N144" s="20"/>
      <c r="O144" s="20"/>
      <c r="P144" s="20"/>
      <c r="Q144" s="20"/>
      <c r="R144" s="20"/>
      <c r="S144" s="20"/>
      <c r="T144" s="20"/>
      <c r="U144" s="20"/>
      <c r="V144" s="20"/>
      <c r="W144" s="20"/>
      <c r="X144" s="20"/>
      <c r="Y144" s="20"/>
      <c r="AA144" s="257"/>
      <c r="AB144" s="257"/>
      <c r="AC144" s="257"/>
      <c r="AD144" s="257"/>
      <c r="AE144" s="257"/>
      <c r="AF144" s="257"/>
      <c r="AG144" s="257"/>
      <c r="AH144" s="257"/>
      <c r="AI144" s="257"/>
      <c r="AJ144" s="257"/>
      <c r="AK144" s="257"/>
      <c r="AL144" s="257"/>
      <c r="AM144" s="257"/>
      <c r="AN144" s="257"/>
      <c r="AO144" s="257"/>
      <c r="AP144" s="257"/>
      <c r="BC144" s="110"/>
      <c r="BD144" s="16"/>
      <c r="BE144" s="16"/>
      <c r="BF144" s="16"/>
      <c r="BG144" s="16"/>
      <c r="BH144" s="16"/>
      <c r="BI144" s="16"/>
    </row>
    <row r="145" spans="1:61" s="109" customFormat="1">
      <c r="A145" s="202">
        <v>1260.2952963645851</v>
      </c>
      <c r="B145" s="203">
        <v>1179.7166373252785</v>
      </c>
      <c r="C145" s="203">
        <v>870.11363387287633</v>
      </c>
      <c r="D145" s="203">
        <v>700.16191790719006</v>
      </c>
      <c r="E145" s="203">
        <v>600.30353724378472</v>
      </c>
      <c r="F145" s="203">
        <v>1207.3804773072636</v>
      </c>
      <c r="G145" s="203">
        <v>1083.7178688755805</v>
      </c>
      <c r="H145" s="203">
        <v>1302.6263267903605</v>
      </c>
      <c r="I145" s="203">
        <v>1180.3769282065668</v>
      </c>
      <c r="J145" s="203">
        <v>919.43223581076222</v>
      </c>
      <c r="K145" s="203">
        <v>1107.157738434526</v>
      </c>
      <c r="L145" s="203">
        <v>909.82169561987348</v>
      </c>
      <c r="M145" s="204">
        <v>1025.3609036666044</v>
      </c>
      <c r="N145" s="20"/>
      <c r="O145" s="20"/>
      <c r="P145" s="20"/>
      <c r="Q145" s="20"/>
      <c r="R145" s="20"/>
      <c r="S145" s="20"/>
      <c r="T145" s="20"/>
      <c r="U145" s="20"/>
      <c r="V145" s="20"/>
      <c r="W145" s="20"/>
      <c r="X145" s="20"/>
      <c r="Y145" s="20"/>
      <c r="AA145" s="257"/>
      <c r="AB145" s="257"/>
      <c r="AC145" s="257"/>
      <c r="AD145" s="257"/>
      <c r="AE145" s="257"/>
      <c r="AF145" s="257"/>
      <c r="AG145" s="257"/>
      <c r="AH145" s="257"/>
      <c r="AI145" s="257"/>
      <c r="AJ145" s="257"/>
      <c r="AK145" s="257"/>
      <c r="AL145" s="257"/>
      <c r="AM145" s="257"/>
      <c r="AN145" s="257"/>
      <c r="AO145" s="257"/>
      <c r="AP145" s="257"/>
      <c r="BC145" s="110"/>
      <c r="BD145" s="16"/>
      <c r="BE145" s="16"/>
      <c r="BF145" s="16"/>
      <c r="BG145" s="16"/>
      <c r="BH145" s="16"/>
      <c r="BI145" s="16"/>
    </row>
    <row r="146" spans="1:61" s="109"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57"/>
      <c r="AB146" s="257"/>
      <c r="AC146" s="257"/>
      <c r="AD146" s="257"/>
      <c r="AE146" s="257"/>
      <c r="AF146" s="257"/>
      <c r="AG146" s="257"/>
      <c r="AH146" s="257"/>
      <c r="AI146" s="257"/>
      <c r="AJ146" s="257"/>
      <c r="AK146" s="257"/>
      <c r="AL146" s="257"/>
      <c r="AM146" s="257"/>
      <c r="AN146" s="257"/>
      <c r="AO146" s="257"/>
      <c r="AP146" s="257"/>
      <c r="BC146" s="110"/>
      <c r="BD146" s="16"/>
      <c r="BE146" s="16"/>
      <c r="BF146" s="16"/>
      <c r="BG146" s="16"/>
      <c r="BH146" s="16"/>
      <c r="BI146" s="16"/>
    </row>
    <row r="147" spans="1:61" s="109"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57"/>
      <c r="AB147" s="257"/>
      <c r="AC147" s="257"/>
      <c r="AD147" s="257"/>
      <c r="AE147" s="257"/>
      <c r="AF147" s="257"/>
      <c r="AG147" s="257"/>
      <c r="AH147" s="257"/>
      <c r="AI147" s="257"/>
      <c r="AJ147" s="257"/>
      <c r="AK147" s="257"/>
      <c r="AL147" s="257"/>
      <c r="AM147" s="257"/>
      <c r="AN147" s="257"/>
      <c r="AO147" s="257"/>
      <c r="AP147" s="257"/>
      <c r="BC147" s="110"/>
      <c r="BD147" s="16"/>
      <c r="BE147" s="16"/>
      <c r="BF147" s="16"/>
      <c r="BG147" s="16"/>
      <c r="BH147" s="16"/>
      <c r="BI147" s="16"/>
    </row>
    <row r="148" spans="1:61" s="109"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57"/>
      <c r="AB148" s="257"/>
      <c r="AC148" s="257"/>
      <c r="AD148" s="257"/>
      <c r="AE148" s="257"/>
      <c r="AF148" s="257"/>
      <c r="AG148" s="257"/>
      <c r="AH148" s="257"/>
      <c r="AI148" s="257"/>
      <c r="AJ148" s="257"/>
      <c r="AK148" s="257"/>
      <c r="AL148" s="257"/>
      <c r="AM148" s="257"/>
      <c r="AN148" s="257"/>
      <c r="AO148" s="257"/>
      <c r="AP148" s="257"/>
      <c r="BC148" s="110"/>
      <c r="BD148" s="16"/>
      <c r="BE148" s="16"/>
      <c r="BF148" s="16"/>
      <c r="BG148" s="16"/>
      <c r="BH148" s="16"/>
      <c r="BI148" s="16"/>
    </row>
    <row r="149" spans="1:61" s="109"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57"/>
      <c r="AB149" s="257"/>
      <c r="AC149" s="257"/>
      <c r="AD149" s="257"/>
      <c r="AE149" s="257"/>
      <c r="AF149" s="257"/>
      <c r="AG149" s="257"/>
      <c r="AH149" s="257"/>
      <c r="AI149" s="257"/>
      <c r="AJ149" s="257"/>
      <c r="AK149" s="257"/>
      <c r="AL149" s="257"/>
      <c r="AM149" s="257"/>
      <c r="AN149" s="257"/>
      <c r="AO149" s="257"/>
      <c r="AP149" s="257"/>
      <c r="BC149" s="110"/>
      <c r="BD149" s="16"/>
      <c r="BE149" s="16"/>
      <c r="BF149" s="16"/>
      <c r="BG149" s="16"/>
      <c r="BH149" s="16"/>
      <c r="BI149" s="16"/>
    </row>
    <row r="150" spans="1:61" s="109"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57"/>
      <c r="AB150" s="257"/>
      <c r="AC150" s="257"/>
      <c r="AD150" s="257"/>
      <c r="AE150" s="257"/>
      <c r="AF150" s="257"/>
      <c r="AG150" s="257"/>
      <c r="AH150" s="257"/>
      <c r="AI150" s="257"/>
      <c r="AJ150" s="257"/>
      <c r="AK150" s="257"/>
      <c r="AL150" s="257"/>
      <c r="AM150" s="257"/>
      <c r="AN150" s="257"/>
      <c r="AO150" s="257"/>
      <c r="AP150" s="257"/>
      <c r="BC150" s="110"/>
      <c r="BD150" s="16"/>
      <c r="BE150" s="16"/>
      <c r="BF150" s="16"/>
      <c r="BG150" s="16"/>
      <c r="BH150" s="16"/>
      <c r="BI150" s="16"/>
    </row>
    <row r="151" spans="1:61" s="109"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57"/>
      <c r="AB151" s="257"/>
      <c r="AC151" s="257"/>
      <c r="AD151" s="257"/>
      <c r="AE151" s="257"/>
      <c r="AF151" s="257"/>
      <c r="AG151" s="257"/>
      <c r="AH151" s="257"/>
      <c r="AI151" s="257"/>
      <c r="AJ151" s="257"/>
      <c r="AK151" s="257"/>
      <c r="AL151" s="257"/>
      <c r="AM151" s="257"/>
      <c r="AN151" s="257"/>
      <c r="AO151" s="257"/>
      <c r="AP151" s="257"/>
      <c r="BC151" s="110"/>
      <c r="BD151" s="16"/>
      <c r="BE151" s="16"/>
      <c r="BF151" s="16"/>
      <c r="BG151" s="16"/>
      <c r="BH151" s="16"/>
      <c r="BI151" s="16"/>
    </row>
    <row r="152" spans="1:61" s="109"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57"/>
      <c r="AB152" s="257"/>
      <c r="AC152" s="257"/>
      <c r="AD152" s="257"/>
      <c r="AE152" s="257"/>
      <c r="AF152" s="257"/>
      <c r="AG152" s="257"/>
      <c r="AH152" s="257"/>
      <c r="AI152" s="257"/>
      <c r="AJ152" s="257"/>
      <c r="AK152" s="257"/>
      <c r="AL152" s="257"/>
      <c r="AM152" s="257"/>
      <c r="AN152" s="257"/>
      <c r="AO152" s="257"/>
      <c r="AP152" s="257"/>
      <c r="BC152" s="110"/>
      <c r="BD152" s="16"/>
      <c r="BE152" s="16"/>
      <c r="BF152" s="16"/>
      <c r="BG152" s="16"/>
      <c r="BH152" s="16"/>
      <c r="BI152" s="16"/>
    </row>
    <row r="153" spans="1:61" s="109"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57"/>
      <c r="AB153" s="257"/>
      <c r="AC153" s="257"/>
      <c r="AD153" s="257"/>
      <c r="AE153" s="257"/>
      <c r="AF153" s="257"/>
      <c r="AG153" s="257"/>
      <c r="AH153" s="257"/>
      <c r="AI153" s="257"/>
      <c r="AJ153" s="257"/>
      <c r="AK153" s="257"/>
      <c r="AL153" s="257"/>
      <c r="AM153" s="257"/>
      <c r="AN153" s="257"/>
      <c r="AO153" s="257"/>
      <c r="AP153" s="257"/>
      <c r="BC153" s="110"/>
      <c r="BD153" s="16"/>
      <c r="BE153" s="16"/>
      <c r="BF153" s="16"/>
      <c r="BG153" s="16"/>
      <c r="BH153" s="16"/>
      <c r="BI153" s="16"/>
    </row>
    <row r="154" spans="1:61" s="109"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7"/>
      <c r="BC154" s="110"/>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7"/>
    </row>
    <row r="157" spans="1:61">
      <c r="AC157" s="157"/>
    </row>
    <row r="158" spans="1:61">
      <c r="AC158" s="157"/>
    </row>
    <row r="159" spans="1:61">
      <c r="AC159" s="157"/>
    </row>
    <row r="160" spans="1:61">
      <c r="AC160" s="157"/>
    </row>
    <row r="161" spans="29:55">
      <c r="AC161" s="157"/>
    </row>
    <row r="162" spans="29:55">
      <c r="AC162" s="157"/>
    </row>
    <row r="163" spans="29:55">
      <c r="AC163" s="157"/>
    </row>
    <row r="164" spans="29:55">
      <c r="AC164" s="157"/>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0"/>
      <c r="AO179" s="16"/>
    </row>
    <row r="180" spans="1:61">
      <c r="AN180" s="110"/>
      <c r="AO180" s="16"/>
    </row>
    <row r="181" spans="1:61">
      <c r="AN181" s="110"/>
      <c r="AO181" s="16"/>
    </row>
    <row r="182" spans="1:61">
      <c r="AN182" s="110"/>
      <c r="AO182" s="16"/>
    </row>
    <row r="183" spans="1:61">
      <c r="AN183" s="110"/>
      <c r="AO183" s="16"/>
    </row>
    <row r="184" spans="1:61">
      <c r="AN184" s="110"/>
      <c r="AO184" s="16"/>
    </row>
    <row r="185" spans="1:61">
      <c r="AN185" s="110"/>
      <c r="AO185" s="16"/>
    </row>
    <row r="186" spans="1:61">
      <c r="AN186" s="110"/>
      <c r="AO186" s="16"/>
    </row>
    <row r="187" spans="1:61" s="109"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0"/>
      <c r="AO187" s="16"/>
      <c r="BC187" s="110"/>
      <c r="BD187" s="16"/>
      <c r="BE187" s="16"/>
      <c r="BF187" s="16"/>
      <c r="BG187" s="16"/>
      <c r="BH187" s="16"/>
      <c r="BI187" s="16"/>
    </row>
    <row r="188" spans="1:61" s="109"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0"/>
      <c r="AO188" s="16"/>
      <c r="BC188" s="110"/>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D38"/>
  <sheetViews>
    <sheetView view="pageBreakPreview" zoomScaleNormal="100" zoomScaleSheetLayoutView="100" workbookViewId="0">
      <selection activeCell="G36" sqref="G36"/>
    </sheetView>
  </sheetViews>
  <sheetFormatPr baseColWidth="10" defaultColWidth="11.42578125" defaultRowHeight="12.75"/>
  <cols>
    <col min="1" max="1" width="108.42578125" style="20" customWidth="1"/>
    <col min="2" max="16384" width="11.42578125" style="16"/>
  </cols>
  <sheetData>
    <row r="1" spans="1:3" ht="12.75" customHeight="1">
      <c r="C1" s="139"/>
    </row>
    <row r="2" spans="1:3" ht="12.75" customHeight="1">
      <c r="C2" s="158"/>
    </row>
    <row r="3" spans="1:3" ht="12.75" customHeight="1">
      <c r="C3" s="158"/>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2"/>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7"/>
    </row>
    <row r="38" spans="1:4">
      <c r="D38" s="188"/>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FFC000"/>
    <pageSetUpPr fitToPage="1"/>
  </sheetPr>
  <dimension ref="A1:P38"/>
  <sheetViews>
    <sheetView view="pageBreakPreview" zoomScaleNormal="100" zoomScaleSheetLayoutView="100" workbookViewId="0">
      <selection activeCell="D6" sqref="D6"/>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63" customWidth="1"/>
  </cols>
  <sheetData>
    <row r="1" spans="1:16" ht="15" customHeight="1" thickBot="1">
      <c r="A1" s="896" t="s">
        <v>271</v>
      </c>
      <c r="B1" s="897"/>
      <c r="C1" s="897"/>
      <c r="D1" s="897"/>
      <c r="E1" s="897"/>
      <c r="F1" s="897"/>
      <c r="G1" s="897"/>
      <c r="H1" s="897"/>
      <c r="I1" s="897"/>
      <c r="J1" s="897"/>
      <c r="K1" s="897"/>
      <c r="L1" s="897"/>
      <c r="M1" s="898"/>
    </row>
    <row r="2" spans="1:16" ht="15" customHeight="1">
      <c r="A2" s="896" t="s">
        <v>272</v>
      </c>
      <c r="B2" s="897"/>
      <c r="C2" s="897"/>
      <c r="D2" s="897"/>
      <c r="E2" s="897"/>
      <c r="F2" s="897"/>
      <c r="G2" s="897"/>
      <c r="H2" s="897"/>
      <c r="I2" s="897"/>
      <c r="J2" s="897"/>
      <c r="K2" s="897"/>
      <c r="L2" s="897"/>
      <c r="M2" s="898"/>
    </row>
    <row r="3" spans="1:16" s="3" customFormat="1" ht="17.25" customHeight="1">
      <c r="A3" s="904" t="s">
        <v>273</v>
      </c>
      <c r="B3" s="906" t="s">
        <v>274</v>
      </c>
      <c r="C3" s="907"/>
      <c r="D3" s="907"/>
      <c r="E3" s="907"/>
      <c r="F3" s="906" t="s">
        <v>275</v>
      </c>
      <c r="G3" s="907"/>
      <c r="H3" s="907"/>
      <c r="I3" s="907"/>
      <c r="J3" s="907"/>
      <c r="K3" s="899" t="s">
        <v>276</v>
      </c>
      <c r="L3" s="899"/>
      <c r="M3" s="900"/>
      <c r="O3" s="165"/>
      <c r="P3" s="165"/>
    </row>
    <row r="4" spans="1:16" s="3" customFormat="1" ht="15" customHeight="1">
      <c r="A4" s="905"/>
      <c r="B4" s="906">
        <v>2022</v>
      </c>
      <c r="C4" s="914" t="s">
        <v>480</v>
      </c>
      <c r="D4" s="915"/>
      <c r="E4" s="916"/>
      <c r="F4" s="906">
        <v>2022</v>
      </c>
      <c r="G4" s="914" t="str">
        <f>C4</f>
        <v>Ene - ab</v>
      </c>
      <c r="H4" s="915"/>
      <c r="I4" s="915"/>
      <c r="J4" s="916"/>
      <c r="K4" s="901" t="str">
        <f>G4</f>
        <v>Ene - ab</v>
      </c>
      <c r="L4" s="902"/>
      <c r="M4" s="903"/>
      <c r="O4" s="166"/>
      <c r="P4" s="165"/>
    </row>
    <row r="5" spans="1:16" s="3" customFormat="1" ht="15" customHeight="1">
      <c r="A5" s="904"/>
      <c r="B5" s="913"/>
      <c r="C5" s="497">
        <v>2022</v>
      </c>
      <c r="D5" s="642">
        <v>2023</v>
      </c>
      <c r="E5" s="645" t="s">
        <v>277</v>
      </c>
      <c r="F5" s="913"/>
      <c r="G5" s="497">
        <v>2022</v>
      </c>
      <c r="H5" s="642">
        <v>2023</v>
      </c>
      <c r="I5" s="645" t="s">
        <v>277</v>
      </c>
      <c r="J5" s="645" t="s">
        <v>278</v>
      </c>
      <c r="K5" s="643">
        <v>2022</v>
      </c>
      <c r="L5" s="643">
        <v>2023</v>
      </c>
      <c r="M5" s="644" t="s">
        <v>277</v>
      </c>
      <c r="O5" s="165"/>
      <c r="P5" s="165"/>
    </row>
    <row r="6" spans="1:16" s="3" customFormat="1" ht="15" customHeight="1">
      <c r="A6" s="565" t="s">
        <v>279</v>
      </c>
      <c r="B6" s="563">
        <v>22288</v>
      </c>
      <c r="C6" s="563">
        <v>6559</v>
      </c>
      <c r="D6" s="563">
        <v>7312</v>
      </c>
      <c r="E6" s="564">
        <v>11.5</v>
      </c>
      <c r="F6" s="563">
        <v>114287</v>
      </c>
      <c r="G6" s="563">
        <v>34640</v>
      </c>
      <c r="H6" s="563">
        <v>31237</v>
      </c>
      <c r="I6" s="564">
        <v>-9.8000000000000007</v>
      </c>
      <c r="J6" s="564">
        <v>86.1</v>
      </c>
      <c r="K6" s="617">
        <f>(G6/C6)*1000</f>
        <v>5281.2928800121972</v>
      </c>
      <c r="L6" s="617">
        <f t="shared" ref="K6:L9" si="0">(H6/D6)*1000</f>
        <v>4272.0185995623633</v>
      </c>
      <c r="M6" s="621">
        <f>100*(L6-K6)/K6</f>
        <v>-19.110363757131815</v>
      </c>
      <c r="N6" s="670"/>
      <c r="O6" s="165"/>
      <c r="P6" s="165"/>
    </row>
    <row r="7" spans="1:16" s="3" customFormat="1" ht="15" customHeight="1">
      <c r="A7" s="565" t="s">
        <v>280</v>
      </c>
      <c r="B7" s="563">
        <v>532</v>
      </c>
      <c r="C7" s="563">
        <v>127</v>
      </c>
      <c r="D7" s="563">
        <v>325</v>
      </c>
      <c r="E7" s="564">
        <v>155.9</v>
      </c>
      <c r="F7" s="563">
        <v>2474</v>
      </c>
      <c r="G7" s="563">
        <v>590</v>
      </c>
      <c r="H7" s="563">
        <v>1771</v>
      </c>
      <c r="I7" s="564">
        <v>200.2</v>
      </c>
      <c r="J7" s="564">
        <v>4.9000000000000004</v>
      </c>
      <c r="K7" s="617">
        <f t="shared" si="0"/>
        <v>4645.6692913385823</v>
      </c>
      <c r="L7" s="617">
        <f t="shared" si="0"/>
        <v>5449.2307692307686</v>
      </c>
      <c r="M7" s="621">
        <f t="shared" ref="M7:M13" si="1">100*(L7-K7)/K7</f>
        <v>17.297001303780963</v>
      </c>
      <c r="N7" s="670"/>
      <c r="O7" s="165"/>
      <c r="P7" s="165"/>
    </row>
    <row r="8" spans="1:16" s="3" customFormat="1" ht="15" customHeight="1">
      <c r="A8" s="565" t="s">
        <v>281</v>
      </c>
      <c r="B8" s="563">
        <v>246</v>
      </c>
      <c r="C8" s="563">
        <v>69</v>
      </c>
      <c r="D8" s="563">
        <v>74</v>
      </c>
      <c r="E8" s="564">
        <v>7.2</v>
      </c>
      <c r="F8" s="563">
        <v>4812</v>
      </c>
      <c r="G8" s="563">
        <v>1197</v>
      </c>
      <c r="H8" s="563">
        <v>1383</v>
      </c>
      <c r="I8" s="564">
        <v>15.5</v>
      </c>
      <c r="J8" s="564">
        <v>3.8</v>
      </c>
      <c r="K8" s="617">
        <f t="shared" si="0"/>
        <v>17347.826086956524</v>
      </c>
      <c r="L8" s="617">
        <f t="shared" si="0"/>
        <v>18689.18918918919</v>
      </c>
      <c r="M8" s="621">
        <f t="shared" si="1"/>
        <v>7.7321682584840401</v>
      </c>
      <c r="N8" s="670"/>
      <c r="O8" s="165"/>
      <c r="P8" s="165"/>
    </row>
    <row r="9" spans="1:16" s="3" customFormat="1" ht="15" customHeight="1">
      <c r="A9" s="565" t="s">
        <v>282</v>
      </c>
      <c r="B9" s="563">
        <v>493</v>
      </c>
      <c r="C9" s="563">
        <v>181</v>
      </c>
      <c r="D9" s="563">
        <v>137</v>
      </c>
      <c r="E9" s="564">
        <v>-24.3</v>
      </c>
      <c r="F9" s="563">
        <v>2579</v>
      </c>
      <c r="G9" s="563">
        <v>967</v>
      </c>
      <c r="H9" s="563">
        <v>560</v>
      </c>
      <c r="I9" s="564">
        <v>-42.1</v>
      </c>
      <c r="J9" s="564">
        <v>1.5</v>
      </c>
      <c r="K9" s="617">
        <f t="shared" si="0"/>
        <v>5342.5414364640883</v>
      </c>
      <c r="L9" s="617">
        <f t="shared" ref="L9:L15" si="2">(H9/D9)*1000</f>
        <v>4087.5912408759127</v>
      </c>
      <c r="M9" s="621">
        <f t="shared" si="1"/>
        <v>-23.489760641309182</v>
      </c>
      <c r="N9" s="670"/>
      <c r="O9" s="165"/>
      <c r="P9" s="165"/>
    </row>
    <row r="10" spans="1:16" s="3" customFormat="1" ht="15" customHeight="1">
      <c r="A10" s="565" t="s">
        <v>284</v>
      </c>
      <c r="B10" s="563">
        <v>263</v>
      </c>
      <c r="C10" s="563">
        <v>80</v>
      </c>
      <c r="D10" s="563">
        <v>93</v>
      </c>
      <c r="E10" s="564">
        <v>16.3</v>
      </c>
      <c r="F10" s="563">
        <v>976</v>
      </c>
      <c r="G10" s="563">
        <v>263</v>
      </c>
      <c r="H10" s="563">
        <v>347</v>
      </c>
      <c r="I10" s="564">
        <v>31.9</v>
      </c>
      <c r="J10" s="564">
        <v>1</v>
      </c>
      <c r="K10" s="617">
        <f>(G10/C10)*1000</f>
        <v>3287.5</v>
      </c>
      <c r="L10" s="617">
        <f t="shared" si="2"/>
        <v>3731.1827956989246</v>
      </c>
      <c r="M10" s="621">
        <f t="shared" si="1"/>
        <v>13.49605462202052</v>
      </c>
      <c r="N10" s="670"/>
      <c r="O10" s="165"/>
      <c r="P10" s="165"/>
    </row>
    <row r="11" spans="1:16" s="3" customFormat="1" ht="15" customHeight="1">
      <c r="A11" s="565" t="s">
        <v>287</v>
      </c>
      <c r="B11" s="563">
        <v>17</v>
      </c>
      <c r="C11" s="563">
        <v>3</v>
      </c>
      <c r="D11" s="563">
        <v>11</v>
      </c>
      <c r="E11" s="564">
        <v>266.7</v>
      </c>
      <c r="F11" s="563">
        <v>399</v>
      </c>
      <c r="G11" s="563">
        <v>63</v>
      </c>
      <c r="H11" s="563">
        <v>344</v>
      </c>
      <c r="I11" s="564">
        <v>446</v>
      </c>
      <c r="J11" s="564">
        <v>0.9</v>
      </c>
      <c r="K11" s="617">
        <f>(G11/C11)*1000</f>
        <v>21000</v>
      </c>
      <c r="L11" s="617">
        <f t="shared" si="2"/>
        <v>31272.727272727272</v>
      </c>
      <c r="M11" s="621">
        <f t="shared" si="1"/>
        <v>48.917748917748916</v>
      </c>
      <c r="N11" s="670"/>
      <c r="O11" s="165"/>
      <c r="P11" s="165"/>
    </row>
    <row r="12" spans="1:16" s="3" customFormat="1" ht="15" customHeight="1">
      <c r="A12" s="565" t="s">
        <v>283</v>
      </c>
      <c r="B12" s="563">
        <v>204</v>
      </c>
      <c r="C12" s="563">
        <v>98</v>
      </c>
      <c r="D12" s="563">
        <v>34</v>
      </c>
      <c r="E12" s="564">
        <v>-65.3</v>
      </c>
      <c r="F12" s="563">
        <v>1080</v>
      </c>
      <c r="G12" s="563">
        <v>416</v>
      </c>
      <c r="H12" s="563">
        <v>241</v>
      </c>
      <c r="I12" s="564">
        <v>-42.1</v>
      </c>
      <c r="J12" s="564">
        <v>0.7</v>
      </c>
      <c r="K12" s="617">
        <f>(G12/C12)*1000</f>
        <v>4244.8979591836742</v>
      </c>
      <c r="L12" s="617">
        <f>(H12/D12)*1000</f>
        <v>7088.2352941176468</v>
      </c>
      <c r="M12" s="621">
        <f>100*(L12-K12)/K12</f>
        <v>66.982466063348383</v>
      </c>
      <c r="N12" s="670"/>
      <c r="O12" s="165"/>
      <c r="P12" s="165"/>
    </row>
    <row r="13" spans="1:16" s="3" customFormat="1" ht="15" customHeight="1">
      <c r="A13" s="565" t="s">
        <v>285</v>
      </c>
      <c r="B13" s="563">
        <v>20</v>
      </c>
      <c r="C13" s="563">
        <v>8</v>
      </c>
      <c r="D13" s="563">
        <v>6</v>
      </c>
      <c r="E13" s="564">
        <v>-25</v>
      </c>
      <c r="F13" s="563">
        <v>543</v>
      </c>
      <c r="G13" s="563">
        <v>233</v>
      </c>
      <c r="H13" s="563">
        <v>143</v>
      </c>
      <c r="I13" s="564">
        <v>-38.6</v>
      </c>
      <c r="J13" s="564">
        <v>0.4</v>
      </c>
      <c r="K13" s="617">
        <f t="shared" ref="K13" si="3">(G13/C13)*1000</f>
        <v>29125</v>
      </c>
      <c r="L13" s="617">
        <f t="shared" si="2"/>
        <v>23833.333333333332</v>
      </c>
      <c r="M13" s="621">
        <f t="shared" si="1"/>
        <v>-18.168812589413449</v>
      </c>
      <c r="N13" s="670"/>
      <c r="O13" s="165"/>
      <c r="P13" s="165"/>
    </row>
    <row r="14" spans="1:16" s="3" customFormat="1" ht="15" customHeight="1">
      <c r="A14" s="565" t="s">
        <v>286</v>
      </c>
      <c r="B14" s="563">
        <v>4</v>
      </c>
      <c r="C14" s="563">
        <v>1</v>
      </c>
      <c r="D14" s="563">
        <v>2</v>
      </c>
      <c r="E14" s="564">
        <v>100</v>
      </c>
      <c r="F14" s="563">
        <v>286</v>
      </c>
      <c r="G14" s="563">
        <v>90</v>
      </c>
      <c r="H14" s="563">
        <v>128</v>
      </c>
      <c r="I14" s="564">
        <v>42.2</v>
      </c>
      <c r="J14" s="564">
        <v>0.4</v>
      </c>
      <c r="K14" s="617">
        <f>(G14/C14)*1000</f>
        <v>90000</v>
      </c>
      <c r="L14" s="617">
        <f t="shared" si="2"/>
        <v>64000</v>
      </c>
      <c r="M14" s="621">
        <f>100*(L14-K14)/K14</f>
        <v>-28.888888888888889</v>
      </c>
      <c r="N14" s="670"/>
      <c r="O14" s="165"/>
      <c r="P14" s="165"/>
    </row>
    <row r="15" spans="1:16" s="3" customFormat="1" ht="15" customHeight="1">
      <c r="A15" s="565" t="s">
        <v>288</v>
      </c>
      <c r="B15" s="563">
        <v>0</v>
      </c>
      <c r="C15" s="563">
        <v>0</v>
      </c>
      <c r="D15" s="563">
        <v>2</v>
      </c>
      <c r="E15" s="564"/>
      <c r="F15" s="563">
        <v>5</v>
      </c>
      <c r="G15" s="563">
        <v>0</v>
      </c>
      <c r="H15" s="563">
        <v>81</v>
      </c>
      <c r="I15" s="564"/>
      <c r="J15" s="564">
        <v>0.2</v>
      </c>
      <c r="K15" s="617"/>
      <c r="L15" s="622">
        <f t="shared" si="2"/>
        <v>40500</v>
      </c>
      <c r="M15" s="623"/>
      <c r="N15" s="670"/>
      <c r="O15" s="165"/>
      <c r="P15" s="165"/>
    </row>
    <row r="16" spans="1:16" s="162" customFormat="1" ht="15" customHeight="1">
      <c r="A16" s="624" t="s">
        <v>289</v>
      </c>
      <c r="B16" s="629">
        <v>24067</v>
      </c>
      <c r="C16" s="629">
        <v>7126</v>
      </c>
      <c r="D16" s="629">
        <v>7996</v>
      </c>
      <c r="E16" s="630">
        <v>12.2</v>
      </c>
      <c r="F16" s="629">
        <v>127441</v>
      </c>
      <c r="G16" s="629">
        <v>38459</v>
      </c>
      <c r="H16" s="629">
        <v>36235</v>
      </c>
      <c r="I16" s="630">
        <v>-5.8</v>
      </c>
      <c r="J16" s="630">
        <v>99.8</v>
      </c>
      <c r="K16" s="629">
        <f t="shared" ref="K16:L17" si="4">(G16/C16)*1000</f>
        <v>5396.9969127140057</v>
      </c>
      <c r="L16" s="627">
        <f t="shared" si="4"/>
        <v>4531.6408204102054</v>
      </c>
      <c r="M16" s="625">
        <f>100*(L16-K16)/K16</f>
        <v>-16.034029781733484</v>
      </c>
      <c r="N16" s="670"/>
      <c r="O16" s="167"/>
      <c r="P16" s="167"/>
    </row>
    <row r="17" spans="1:16" s="3" customFormat="1" ht="15" customHeight="1">
      <c r="A17" s="565" t="s">
        <v>290</v>
      </c>
      <c r="B17" s="563">
        <v>216</v>
      </c>
      <c r="C17" s="563">
        <v>56</v>
      </c>
      <c r="D17" s="563">
        <v>2</v>
      </c>
      <c r="E17" s="564">
        <v>-96.4</v>
      </c>
      <c r="F17" s="563">
        <v>1400</v>
      </c>
      <c r="G17" s="563">
        <v>406</v>
      </c>
      <c r="H17" s="563">
        <v>62</v>
      </c>
      <c r="I17" s="564">
        <v>-84.7</v>
      </c>
      <c r="J17" s="564">
        <v>0.2</v>
      </c>
      <c r="K17" s="628">
        <f t="shared" si="4"/>
        <v>7250</v>
      </c>
      <c r="L17" s="628">
        <f t="shared" si="4"/>
        <v>31000</v>
      </c>
      <c r="M17" s="621">
        <f>100*(L17-K17)/K17</f>
        <v>327.58620689655174</v>
      </c>
      <c r="N17" s="670"/>
      <c r="O17" s="165"/>
      <c r="P17" s="165"/>
    </row>
    <row r="18" spans="1:16" s="162" customFormat="1" ht="15" customHeight="1">
      <c r="A18" s="624" t="s">
        <v>291</v>
      </c>
      <c r="B18" s="629">
        <v>24283</v>
      </c>
      <c r="C18" s="629">
        <v>7182</v>
      </c>
      <c r="D18" s="629">
        <v>7998</v>
      </c>
      <c r="E18" s="630">
        <v>11.4</v>
      </c>
      <c r="F18" s="629">
        <v>128841</v>
      </c>
      <c r="G18" s="629">
        <v>38865</v>
      </c>
      <c r="H18" s="629">
        <v>36297</v>
      </c>
      <c r="I18" s="630">
        <v>-6.6</v>
      </c>
      <c r="J18" s="630">
        <v>100</v>
      </c>
      <c r="K18" s="629">
        <f>(G18/C18)*1000</f>
        <v>5411.4452798663324</v>
      </c>
      <c r="L18" s="627">
        <f>(H18/D18)*1000</f>
        <v>4538.2595648912229</v>
      </c>
      <c r="M18" s="625">
        <f>100*(L18-K18)/K18</f>
        <v>-16.135905840605265</v>
      </c>
      <c r="N18" s="670"/>
      <c r="O18" s="167"/>
      <c r="P18" s="167"/>
    </row>
    <row r="19" spans="1:16" s="3" customFormat="1" ht="15" customHeight="1">
      <c r="A19" s="908" t="s">
        <v>292</v>
      </c>
      <c r="B19" s="908"/>
      <c r="C19" s="908"/>
      <c r="D19" s="908"/>
      <c r="E19" s="908"/>
      <c r="F19" s="908"/>
      <c r="G19" s="908"/>
      <c r="H19" s="908"/>
      <c r="I19" s="908"/>
      <c r="J19" s="908"/>
      <c r="K19" s="908"/>
      <c r="L19" s="908"/>
      <c r="M19" s="908"/>
      <c r="O19" s="165"/>
      <c r="P19" s="165"/>
    </row>
    <row r="20" spans="1:16" s="3" customFormat="1" ht="15" customHeight="1" thickBot="1">
      <c r="A20" s="909" t="s">
        <v>293</v>
      </c>
      <c r="B20" s="910"/>
      <c r="C20" s="910"/>
      <c r="D20" s="910"/>
      <c r="E20" s="910"/>
      <c r="F20" s="910"/>
      <c r="G20" s="910"/>
      <c r="H20" s="910"/>
      <c r="I20" s="910"/>
      <c r="J20" s="910"/>
      <c r="K20" s="910"/>
      <c r="L20" s="910"/>
      <c r="M20" s="911"/>
      <c r="O20" s="165"/>
      <c r="P20" s="165"/>
    </row>
    <row r="21" spans="1:16" s="3" customFormat="1" ht="15" customHeight="1">
      <c r="A21" s="918"/>
      <c r="B21" s="918"/>
      <c r="C21" s="918"/>
      <c r="D21" s="918"/>
      <c r="E21" s="87"/>
      <c r="F21" s="87"/>
      <c r="G21" s="87"/>
      <c r="H21" s="87"/>
      <c r="I21" s="87"/>
      <c r="J21" s="87"/>
      <c r="O21" s="165"/>
      <c r="P21" s="165"/>
    </row>
    <row r="22" spans="1:16">
      <c r="A22" s="91"/>
      <c r="B22" s="912"/>
      <c r="C22" s="917"/>
      <c r="D22" s="912"/>
      <c r="E22" s="912"/>
      <c r="F22" s="912"/>
      <c r="G22" s="912"/>
      <c r="H22" s="912"/>
      <c r="I22" s="912"/>
      <c r="J22" s="912"/>
    </row>
    <row r="23" spans="1:16">
      <c r="A23" s="91"/>
      <c r="B23" s="912"/>
      <c r="C23" s="85"/>
      <c r="D23" s="85"/>
      <c r="E23" s="85"/>
      <c r="F23" s="912"/>
      <c r="G23" s="85"/>
      <c r="H23" s="85"/>
      <c r="I23" s="85"/>
      <c r="J23" s="85"/>
    </row>
    <row r="24" spans="1:16">
      <c r="A24"/>
      <c r="B24" s="6"/>
      <c r="C24" s="6"/>
      <c r="D24" s="6"/>
      <c r="E24" s="194">
        <f>D6/D18*100</f>
        <v>91.422855713928485</v>
      </c>
      <c r="F24" s="6"/>
      <c r="G24" s="85"/>
      <c r="H24" s="85"/>
      <c r="I24" s="85"/>
      <c r="J24" s="86"/>
    </row>
    <row r="25" spans="1:16">
      <c r="A25"/>
      <c r="B25" s="6"/>
      <c r="C25" s="6"/>
      <c r="D25" s="6"/>
      <c r="E25" s="194"/>
      <c r="F25" s="6"/>
      <c r="G25" s="212"/>
      <c r="H25" s="212"/>
      <c r="I25" s="212"/>
      <c r="J25" s="86"/>
    </row>
    <row r="26" spans="1:16">
      <c r="A26"/>
      <c r="B26" s="6"/>
      <c r="C26" s="6"/>
      <c r="D26" s="6"/>
      <c r="E26" s="194"/>
      <c r="F26" s="6"/>
      <c r="G26" s="6"/>
      <c r="H26" s="6"/>
      <c r="I26" s="194"/>
      <c r="J26" s="86"/>
    </row>
    <row r="27" spans="1:16">
      <c r="A27"/>
      <c r="B27" s="6"/>
      <c r="C27" s="6"/>
      <c r="D27" s="6"/>
      <c r="E27" s="6"/>
      <c r="F27" s="6"/>
      <c r="G27" s="6"/>
      <c r="H27" s="6"/>
      <c r="I27" s="194"/>
      <c r="J27" s="86"/>
    </row>
    <row r="28" spans="1:16">
      <c r="A28"/>
      <c r="B28" s="6"/>
      <c r="C28" s="6"/>
      <c r="D28" s="6"/>
      <c r="E28" s="194"/>
      <c r="F28" s="6"/>
      <c r="G28" s="6"/>
      <c r="H28" s="6"/>
      <c r="I28" s="194"/>
      <c r="J28" s="86"/>
    </row>
    <row r="29" spans="1:16">
      <c r="C29" s="213"/>
      <c r="D29" s="213"/>
      <c r="E29" s="213"/>
      <c r="G29" s="213"/>
      <c r="H29" s="213"/>
      <c r="I29" s="213"/>
    </row>
    <row r="30" spans="1:16">
      <c r="A30"/>
      <c r="B30" s="6"/>
      <c r="C30" s="6"/>
      <c r="D30" s="6"/>
      <c r="E30" s="194"/>
      <c r="F30" s="6"/>
      <c r="G30" s="6"/>
      <c r="H30" s="6"/>
      <c r="I30" s="194"/>
      <c r="J30" s="86"/>
    </row>
    <row r="31" spans="1:16">
      <c r="A31"/>
      <c r="B31" s="6"/>
      <c r="C31" s="6"/>
      <c r="D31" s="6"/>
      <c r="E31" s="194"/>
      <c r="F31" s="6"/>
      <c r="G31" s="6"/>
      <c r="H31" s="6"/>
      <c r="I31" s="194"/>
      <c r="J31" s="86"/>
    </row>
    <row r="32" spans="1:16">
      <c r="A32"/>
      <c r="B32" s="6"/>
      <c r="C32" s="6"/>
      <c r="D32" s="6"/>
      <c r="E32" s="194"/>
      <c r="F32" s="6"/>
      <c r="G32" s="6"/>
      <c r="H32" s="6"/>
      <c r="I32" s="194"/>
      <c r="J32" s="86"/>
    </row>
    <row r="33" spans="1:10">
      <c r="A33"/>
      <c r="B33" s="6"/>
      <c r="C33" s="6"/>
      <c r="D33" s="6"/>
      <c r="E33" s="194"/>
      <c r="F33" s="6"/>
      <c r="G33" s="6"/>
      <c r="H33" s="6"/>
      <c r="I33" s="194"/>
      <c r="J33" s="86"/>
    </row>
    <row r="34" spans="1:10">
      <c r="A34"/>
      <c r="B34" s="6"/>
      <c r="C34" s="6"/>
      <c r="D34" s="6"/>
      <c r="E34" s="86"/>
      <c r="F34" s="6"/>
      <c r="G34" s="6"/>
      <c r="H34" s="6"/>
      <c r="I34" s="194"/>
      <c r="J34" s="86"/>
    </row>
    <row r="35" spans="1:10">
      <c r="A35"/>
      <c r="B35" s="6"/>
      <c r="C35" s="6"/>
      <c r="D35" s="6"/>
      <c r="E35" s="86"/>
      <c r="F35" s="6"/>
      <c r="G35" s="6"/>
      <c r="H35" s="6"/>
      <c r="I35" s="86"/>
      <c r="J35" s="86"/>
    </row>
    <row r="36" spans="1:10">
      <c r="A36"/>
      <c r="B36" s="6"/>
      <c r="C36" s="6"/>
      <c r="D36" s="6"/>
      <c r="E36" s="194"/>
      <c r="F36" s="6"/>
      <c r="G36" s="6"/>
      <c r="H36" s="6"/>
      <c r="I36" s="194"/>
      <c r="J36" s="86"/>
    </row>
    <row r="37" spans="1:10">
      <c r="A37"/>
      <c r="B37" s="6"/>
      <c r="C37" s="6"/>
      <c r="D37" s="6"/>
      <c r="E37" s="194"/>
      <c r="F37" s="6"/>
      <c r="G37" s="6"/>
      <c r="H37" s="6"/>
      <c r="I37" s="194"/>
      <c r="J37" s="86"/>
    </row>
    <row r="38" spans="1:10">
      <c r="C38" s="213"/>
      <c r="D38" s="311"/>
      <c r="E38" s="213"/>
      <c r="G38" s="213"/>
      <c r="H38" s="213"/>
      <c r="I38" s="213"/>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4" orientation="landscape" errors="dash"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I112"/>
  <sheetViews>
    <sheetView view="pageBreakPreview" topLeftCell="A10" zoomScale="90" zoomScaleNormal="100" zoomScaleSheetLayoutView="90" workbookViewId="0">
      <selection activeCell="A39" sqref="A6:C42"/>
    </sheetView>
  </sheetViews>
  <sheetFormatPr baseColWidth="10" defaultColWidth="11.42578125" defaultRowHeight="12.75"/>
  <cols>
    <col min="1" max="1" width="24.85546875" style="20" customWidth="1"/>
    <col min="2" max="2" width="10.7109375" style="20" customWidth="1"/>
    <col min="3" max="3" width="32.7109375" style="175" customWidth="1"/>
    <col min="4" max="9" width="12.7109375" style="20" customWidth="1"/>
    <col min="10" max="16384" width="11.42578125" style="16"/>
  </cols>
  <sheetData>
    <row r="1" spans="1:9" ht="15" customHeight="1" thickBot="1">
      <c r="A1" s="862" t="s">
        <v>294</v>
      </c>
      <c r="B1" s="863"/>
      <c r="C1" s="863"/>
      <c r="D1" s="863"/>
      <c r="E1" s="863"/>
      <c r="F1" s="863"/>
      <c r="G1" s="863"/>
      <c r="H1" s="863"/>
      <c r="I1" s="864"/>
    </row>
    <row r="2" spans="1:9" ht="15" customHeight="1" thickBot="1">
      <c r="A2" s="862" t="s">
        <v>26</v>
      </c>
      <c r="B2" s="863"/>
      <c r="C2" s="863"/>
      <c r="D2" s="863"/>
      <c r="E2" s="863"/>
      <c r="F2" s="863"/>
      <c r="G2" s="863"/>
      <c r="H2" s="863"/>
      <c r="I2" s="864"/>
    </row>
    <row r="3" spans="1:9" s="47" customFormat="1" ht="15" customHeight="1">
      <c r="A3" s="942" t="str">
        <f>'Pág.18-C7'!A3:A5</f>
        <v>País de destino</v>
      </c>
      <c r="B3" s="945" t="s">
        <v>295</v>
      </c>
      <c r="C3" s="945" t="s">
        <v>296</v>
      </c>
      <c r="D3" s="948" t="s">
        <v>274</v>
      </c>
      <c r="E3" s="949"/>
      <c r="F3" s="950"/>
      <c r="G3" s="948" t="s">
        <v>297</v>
      </c>
      <c r="H3" s="949"/>
      <c r="I3" s="951"/>
    </row>
    <row r="4" spans="1:9" s="47" customFormat="1" ht="15" customHeight="1">
      <c r="A4" s="943"/>
      <c r="B4" s="946"/>
      <c r="C4" s="946"/>
      <c r="D4" s="952">
        <v>2022</v>
      </c>
      <c r="E4" s="938" t="s">
        <v>480</v>
      </c>
      <c r="F4" s="939"/>
      <c r="G4" s="940">
        <v>2022</v>
      </c>
      <c r="H4" s="938" t="str">
        <f>E4</f>
        <v>Ene - ab</v>
      </c>
      <c r="I4" s="954"/>
    </row>
    <row r="5" spans="1:9" s="47" customFormat="1" ht="15" customHeight="1">
      <c r="A5" s="944"/>
      <c r="B5" s="947"/>
      <c r="C5" s="947"/>
      <c r="D5" s="953"/>
      <c r="E5" s="646">
        <v>2022</v>
      </c>
      <c r="F5" s="646">
        <v>2023</v>
      </c>
      <c r="G5" s="941"/>
      <c r="H5" s="502">
        <v>2022</v>
      </c>
      <c r="I5" s="526">
        <v>2023</v>
      </c>
    </row>
    <row r="6" spans="1:9" ht="15" customHeight="1">
      <c r="A6" s="705" t="s">
        <v>281</v>
      </c>
      <c r="B6" s="929" t="s">
        <v>298</v>
      </c>
      <c r="C6" s="931" t="s">
        <v>299</v>
      </c>
      <c r="D6" s="177">
        <v>15.427</v>
      </c>
      <c r="E6" s="177">
        <v>3.5139999999999998</v>
      </c>
      <c r="F6" s="177">
        <v>3.9910000000000001</v>
      </c>
      <c r="G6" s="177">
        <v>510.59399999999999</v>
      </c>
      <c r="H6" s="177">
        <v>120.012</v>
      </c>
      <c r="I6" s="208">
        <v>100.006</v>
      </c>
    </row>
    <row r="7" spans="1:9" ht="15" customHeight="1">
      <c r="A7" s="705" t="s">
        <v>300</v>
      </c>
      <c r="B7" s="932"/>
      <c r="C7" s="932"/>
      <c r="D7" s="177">
        <v>1.5880000000000001</v>
      </c>
      <c r="E7" s="177">
        <v>0</v>
      </c>
      <c r="F7" s="177">
        <v>0</v>
      </c>
      <c r="G7" s="177">
        <v>26.823</v>
      </c>
      <c r="H7" s="177">
        <v>0</v>
      </c>
      <c r="I7" s="208">
        <v>0</v>
      </c>
    </row>
    <row r="8" spans="1:9" ht="15" customHeight="1">
      <c r="A8" s="705" t="s">
        <v>301</v>
      </c>
      <c r="B8" s="932"/>
      <c r="C8" s="932"/>
      <c r="D8" s="177">
        <v>0.501</v>
      </c>
      <c r="E8" s="177">
        <v>0.157</v>
      </c>
      <c r="F8" s="177">
        <v>0.45900000000000002</v>
      </c>
      <c r="G8" s="177">
        <v>19.152999999999999</v>
      </c>
      <c r="H8" s="177">
        <v>3.198</v>
      </c>
      <c r="I8" s="208">
        <v>13.679</v>
      </c>
    </row>
    <row r="9" spans="1:9" ht="15" customHeight="1">
      <c r="A9" s="705" t="s">
        <v>287</v>
      </c>
      <c r="B9" s="932"/>
      <c r="C9" s="932"/>
      <c r="D9" s="177">
        <v>0.47799999999999998</v>
      </c>
      <c r="E9" s="177">
        <v>0.09</v>
      </c>
      <c r="F9" s="177">
        <v>0.65800000000000003</v>
      </c>
      <c r="G9" s="177">
        <v>10.75</v>
      </c>
      <c r="H9" s="177">
        <v>1.901</v>
      </c>
      <c r="I9" s="208">
        <v>17.885000000000002</v>
      </c>
    </row>
    <row r="10" spans="1:9" ht="15" customHeight="1">
      <c r="A10" s="705" t="s">
        <v>302</v>
      </c>
      <c r="B10" s="932"/>
      <c r="C10" s="932"/>
      <c r="D10" s="177">
        <v>0.19700000000000001</v>
      </c>
      <c r="E10" s="177">
        <v>0.19700000000000001</v>
      </c>
      <c r="F10" s="177">
        <v>0</v>
      </c>
      <c r="G10" s="177">
        <v>3.5259999999999998</v>
      </c>
      <c r="H10" s="177">
        <v>3.5259999999999998</v>
      </c>
      <c r="I10" s="208">
        <v>0</v>
      </c>
    </row>
    <row r="11" spans="1:9" ht="15" customHeight="1">
      <c r="A11" s="705" t="s">
        <v>288</v>
      </c>
      <c r="B11" s="932"/>
      <c r="C11" s="932"/>
      <c r="D11" s="177">
        <v>0</v>
      </c>
      <c r="E11" s="177">
        <v>0</v>
      </c>
      <c r="F11" s="177">
        <v>0.25900000000000001</v>
      </c>
      <c r="G11" s="177">
        <v>0</v>
      </c>
      <c r="H11" s="177">
        <v>0</v>
      </c>
      <c r="I11" s="208">
        <v>15.945</v>
      </c>
    </row>
    <row r="12" spans="1:9" ht="15" customHeight="1">
      <c r="A12" s="928" t="s">
        <v>303</v>
      </c>
      <c r="B12" s="878"/>
      <c r="C12" s="879"/>
      <c r="D12" s="358">
        <f t="shared" ref="D12:I12" si="0">SUM(D6:D11)</f>
        <v>18.191000000000003</v>
      </c>
      <c r="E12" s="358">
        <f t="shared" si="0"/>
        <v>3.9579999999999997</v>
      </c>
      <c r="F12" s="358">
        <f t="shared" si="0"/>
        <v>5.3670000000000009</v>
      </c>
      <c r="G12" s="358">
        <f t="shared" si="0"/>
        <v>570.846</v>
      </c>
      <c r="H12" s="358">
        <f t="shared" si="0"/>
        <v>128.637</v>
      </c>
      <c r="I12" s="359">
        <f t="shared" si="0"/>
        <v>147.51499999999999</v>
      </c>
    </row>
    <row r="13" spans="1:9" ht="15" customHeight="1">
      <c r="A13" s="705" t="s">
        <v>281</v>
      </c>
      <c r="B13" s="933" t="s">
        <v>304</v>
      </c>
      <c r="C13" s="935" t="s">
        <v>305</v>
      </c>
      <c r="D13" s="177">
        <v>155.90199999999999</v>
      </c>
      <c r="E13" s="177">
        <v>36.844000000000001</v>
      </c>
      <c r="F13" s="177">
        <v>41.073999999999998</v>
      </c>
      <c r="G13" s="177">
        <v>3642.7890000000002</v>
      </c>
      <c r="H13" s="177">
        <v>799.87900000000002</v>
      </c>
      <c r="I13" s="208">
        <v>1057.932</v>
      </c>
    </row>
    <row r="14" spans="1:9" ht="15" customHeight="1">
      <c r="A14" s="705" t="s">
        <v>301</v>
      </c>
      <c r="B14" s="937"/>
      <c r="C14" s="936"/>
      <c r="D14" s="177">
        <v>19.619</v>
      </c>
      <c r="E14" s="177">
        <v>8.2509999999999994</v>
      </c>
      <c r="F14" s="177">
        <v>5.1529999999999996</v>
      </c>
      <c r="G14" s="177">
        <v>523.96900000000005</v>
      </c>
      <c r="H14" s="177">
        <v>229.749</v>
      </c>
      <c r="I14" s="208">
        <v>129.19499999999999</v>
      </c>
    </row>
    <row r="15" spans="1:9" ht="15" customHeight="1">
      <c r="A15" s="705" t="s">
        <v>287</v>
      </c>
      <c r="B15" s="937"/>
      <c r="C15" s="936"/>
      <c r="D15" s="177">
        <v>16.082000000000001</v>
      </c>
      <c r="E15" s="177">
        <v>2.7069999999999999</v>
      </c>
      <c r="F15" s="177">
        <v>10.042999999999999</v>
      </c>
      <c r="G15" s="177">
        <v>388.67</v>
      </c>
      <c r="H15" s="177">
        <v>61.386000000000003</v>
      </c>
      <c r="I15" s="208">
        <v>325.916</v>
      </c>
    </row>
    <row r="16" spans="1:9" ht="15" customHeight="1">
      <c r="A16" s="705" t="s">
        <v>286</v>
      </c>
      <c r="B16" s="937"/>
      <c r="C16" s="936"/>
      <c r="D16" s="177">
        <v>4.319</v>
      </c>
      <c r="E16" s="177">
        <v>1.2150000000000001</v>
      </c>
      <c r="F16" s="177">
        <v>2.0499999999999998</v>
      </c>
      <c r="G16" s="177">
        <v>285.58800000000002</v>
      </c>
      <c r="H16" s="177">
        <v>90.210999999999999</v>
      </c>
      <c r="I16" s="208">
        <v>128.26</v>
      </c>
    </row>
    <row r="17" spans="1:9" ht="15" customHeight="1">
      <c r="A17" s="705" t="s">
        <v>302</v>
      </c>
      <c r="B17" s="937"/>
      <c r="C17" s="936"/>
      <c r="D17" s="177">
        <v>13.443</v>
      </c>
      <c r="E17" s="177">
        <v>5.6379999999999999</v>
      </c>
      <c r="F17" s="177">
        <v>0.83499999999999996</v>
      </c>
      <c r="G17" s="177">
        <v>242.20099999999999</v>
      </c>
      <c r="H17" s="177">
        <v>102.79</v>
      </c>
      <c r="I17" s="208">
        <v>18.975999999999999</v>
      </c>
    </row>
    <row r="18" spans="1:9" ht="15" customHeight="1">
      <c r="A18" s="705" t="s">
        <v>300</v>
      </c>
      <c r="B18" s="937"/>
      <c r="C18" s="936"/>
      <c r="D18" s="177">
        <v>3.3</v>
      </c>
      <c r="E18" s="177">
        <v>0.38100000000000001</v>
      </c>
      <c r="F18" s="177">
        <v>0</v>
      </c>
      <c r="G18" s="177">
        <v>69.677000000000007</v>
      </c>
      <c r="H18" s="177">
        <v>6.6280000000000001</v>
      </c>
      <c r="I18" s="208">
        <v>0</v>
      </c>
    </row>
    <row r="19" spans="1:9" ht="15" customHeight="1">
      <c r="A19" s="705" t="s">
        <v>306</v>
      </c>
      <c r="B19" s="937"/>
      <c r="C19" s="936"/>
      <c r="D19" s="177">
        <v>10.26</v>
      </c>
      <c r="E19" s="177">
        <v>0</v>
      </c>
      <c r="F19" s="177">
        <v>0</v>
      </c>
      <c r="G19" s="177">
        <v>29.518000000000001</v>
      </c>
      <c r="H19" s="177">
        <v>0</v>
      </c>
      <c r="I19" s="208">
        <v>0</v>
      </c>
    </row>
    <row r="20" spans="1:9" ht="15" customHeight="1">
      <c r="A20" s="705" t="s">
        <v>280</v>
      </c>
      <c r="B20" s="937"/>
      <c r="C20" s="936"/>
      <c r="D20" s="177">
        <v>0.84099999999999997</v>
      </c>
      <c r="E20" s="177">
        <v>0</v>
      </c>
      <c r="F20" s="177">
        <v>0.46</v>
      </c>
      <c r="G20" s="177">
        <v>15.944000000000001</v>
      </c>
      <c r="H20" s="177">
        <v>0</v>
      </c>
      <c r="I20" s="208">
        <v>7.665</v>
      </c>
    </row>
    <row r="21" spans="1:9" ht="15" customHeight="1">
      <c r="A21" s="705" t="s">
        <v>307</v>
      </c>
      <c r="B21" s="937"/>
      <c r="C21" s="936"/>
      <c r="D21" s="177">
        <v>0.63300000000000001</v>
      </c>
      <c r="E21" s="177">
        <v>0</v>
      </c>
      <c r="F21" s="177">
        <v>0</v>
      </c>
      <c r="G21" s="177">
        <v>11.675000000000001</v>
      </c>
      <c r="H21" s="177">
        <v>0</v>
      </c>
      <c r="I21" s="208">
        <v>0</v>
      </c>
    </row>
    <row r="22" spans="1:9" ht="15" customHeight="1">
      <c r="A22" s="705" t="s">
        <v>323</v>
      </c>
      <c r="B22" s="937"/>
      <c r="C22" s="936"/>
      <c r="D22" s="177">
        <v>0.159</v>
      </c>
      <c r="E22" s="177">
        <v>0.159</v>
      </c>
      <c r="F22" s="177">
        <v>0</v>
      </c>
      <c r="G22" s="177">
        <v>8.8629999999999995</v>
      </c>
      <c r="H22" s="177">
        <v>8.8629999999999995</v>
      </c>
      <c r="I22" s="208">
        <v>0</v>
      </c>
    </row>
    <row r="23" spans="1:9">
      <c r="A23" s="707" t="s">
        <v>288</v>
      </c>
      <c r="B23" s="937"/>
      <c r="C23" s="936"/>
      <c r="D23" s="177">
        <v>0.27300000000000002</v>
      </c>
      <c r="E23" s="177">
        <v>0</v>
      </c>
      <c r="F23" s="177">
        <v>1.323</v>
      </c>
      <c r="G23" s="177">
        <v>4.7460000000000004</v>
      </c>
      <c r="H23" s="177">
        <v>0</v>
      </c>
      <c r="I23" s="208">
        <v>64.882999999999996</v>
      </c>
    </row>
    <row r="24" spans="1:9" ht="15" customHeight="1">
      <c r="A24" s="928" t="s">
        <v>303</v>
      </c>
      <c r="B24" s="878"/>
      <c r="C24" s="879"/>
      <c r="D24" s="514">
        <f>SUM(D13:D23)</f>
        <v>224.83099999999999</v>
      </c>
      <c r="E24" s="514">
        <f t="shared" ref="E24:I24" si="1">SUM(E13:E23)</f>
        <v>55.195</v>
      </c>
      <c r="F24" s="514">
        <f t="shared" si="1"/>
        <v>60.937999999999995</v>
      </c>
      <c r="G24" s="514">
        <f t="shared" si="1"/>
        <v>5223.6400000000003</v>
      </c>
      <c r="H24" s="514">
        <f t="shared" si="1"/>
        <v>1299.5059999999999</v>
      </c>
      <c r="I24" s="533">
        <f t="shared" si="1"/>
        <v>1732.827</v>
      </c>
    </row>
    <row r="25" spans="1:9" ht="15" customHeight="1">
      <c r="A25" s="705" t="s">
        <v>279</v>
      </c>
      <c r="B25" s="929" t="s">
        <v>308</v>
      </c>
      <c r="C25" s="931" t="s">
        <v>309</v>
      </c>
      <c r="D25" s="177">
        <v>18353.027999999998</v>
      </c>
      <c r="E25" s="177">
        <v>5654.2520000000004</v>
      </c>
      <c r="F25" s="177">
        <v>6567.5240000000003</v>
      </c>
      <c r="G25" s="177">
        <v>88469.888999999996</v>
      </c>
      <c r="H25" s="177">
        <v>28234.080999999998</v>
      </c>
      <c r="I25" s="208">
        <v>27574.383000000002</v>
      </c>
    </row>
    <row r="26" spans="1:9" ht="15" customHeight="1">
      <c r="A26" s="705" t="s">
        <v>284</v>
      </c>
      <c r="B26" s="930"/>
      <c r="C26" s="932"/>
      <c r="D26" s="177">
        <v>181.68700000000001</v>
      </c>
      <c r="E26" s="177">
        <v>61.289000000000001</v>
      </c>
      <c r="F26" s="177">
        <v>70.921999999999997</v>
      </c>
      <c r="G26" s="177">
        <v>564.36800000000005</v>
      </c>
      <c r="H26" s="177">
        <v>168.14599999999999</v>
      </c>
      <c r="I26" s="208">
        <v>243.65799999999999</v>
      </c>
    </row>
    <row r="27" spans="1:9" ht="15" customHeight="1">
      <c r="A27" s="705" t="s">
        <v>310</v>
      </c>
      <c r="B27" s="930"/>
      <c r="C27" s="932"/>
      <c r="D27" s="177">
        <v>29.914999999999999</v>
      </c>
      <c r="E27" s="177">
        <v>0</v>
      </c>
      <c r="F27" s="177">
        <v>0</v>
      </c>
      <c r="G27" s="177">
        <v>124.22</v>
      </c>
      <c r="H27" s="177">
        <v>0</v>
      </c>
      <c r="I27" s="208">
        <v>0</v>
      </c>
    </row>
    <row r="28" spans="1:9" ht="15" customHeight="1">
      <c r="A28" s="705" t="s">
        <v>282</v>
      </c>
      <c r="B28" s="930"/>
      <c r="C28" s="932"/>
      <c r="D28" s="177">
        <v>22.864999999999998</v>
      </c>
      <c r="E28" s="177">
        <v>0</v>
      </c>
      <c r="F28" s="177">
        <v>0</v>
      </c>
      <c r="G28" s="177">
        <v>108.664</v>
      </c>
      <c r="H28" s="177">
        <v>0</v>
      </c>
      <c r="I28" s="208">
        <v>0</v>
      </c>
    </row>
    <row r="29" spans="1:9" ht="15" customHeight="1">
      <c r="A29" s="705" t="s">
        <v>283</v>
      </c>
      <c r="B29" s="930"/>
      <c r="C29" s="932"/>
      <c r="D29" s="177">
        <v>1.8859999999999999</v>
      </c>
      <c r="E29" s="177">
        <v>1.02</v>
      </c>
      <c r="F29" s="177">
        <v>0.98299999999999998</v>
      </c>
      <c r="G29" s="177">
        <v>13.141</v>
      </c>
      <c r="H29" s="177">
        <v>6.7930000000000001</v>
      </c>
      <c r="I29" s="208">
        <v>5.6749999999999998</v>
      </c>
    </row>
    <row r="30" spans="1:9" ht="15" customHeight="1">
      <c r="A30" s="705" t="s">
        <v>311</v>
      </c>
      <c r="B30" s="930"/>
      <c r="C30" s="932"/>
      <c r="D30" s="177">
        <v>0.221</v>
      </c>
      <c r="E30" s="177">
        <v>3.4000000000000002E-2</v>
      </c>
      <c r="F30" s="177">
        <v>0</v>
      </c>
      <c r="G30" s="177">
        <v>5.1070000000000002</v>
      </c>
      <c r="H30" s="177">
        <v>0.74099999999999999</v>
      </c>
      <c r="I30" s="208">
        <v>0</v>
      </c>
    </row>
    <row r="31" spans="1:9" ht="15" customHeight="1">
      <c r="A31" s="705" t="s">
        <v>281</v>
      </c>
      <c r="B31" s="930"/>
      <c r="C31" s="932"/>
      <c r="D31" s="177">
        <v>8.8999999999999996E-2</v>
      </c>
      <c r="E31" s="177">
        <v>8.8999999999999996E-2</v>
      </c>
      <c r="F31" s="177">
        <v>0</v>
      </c>
      <c r="G31" s="177">
        <v>2.052</v>
      </c>
      <c r="H31" s="177">
        <v>2.052</v>
      </c>
      <c r="I31" s="208">
        <v>0</v>
      </c>
    </row>
    <row r="32" spans="1:9" ht="15" customHeight="1">
      <c r="A32" s="928" t="s">
        <v>303</v>
      </c>
      <c r="B32" s="878"/>
      <c r="C32" s="879"/>
      <c r="D32" s="515">
        <f t="shared" ref="D32:I32" si="2">SUM(D25:D31)</f>
        <v>18589.691000000003</v>
      </c>
      <c r="E32" s="515">
        <f t="shared" si="2"/>
        <v>5716.6840000000002</v>
      </c>
      <c r="F32" s="515">
        <f t="shared" si="2"/>
        <v>6639.4290000000001</v>
      </c>
      <c r="G32" s="515">
        <f t="shared" si="2"/>
        <v>89287.441000000006</v>
      </c>
      <c r="H32" s="515">
        <f t="shared" si="2"/>
        <v>28411.813000000002</v>
      </c>
      <c r="I32" s="534">
        <f t="shared" si="2"/>
        <v>27823.716</v>
      </c>
    </row>
    <row r="33" spans="1:9" ht="15" customHeight="1">
      <c r="A33" s="705" t="s">
        <v>279</v>
      </c>
      <c r="B33" s="933" t="s">
        <v>312</v>
      </c>
      <c r="C33" s="935" t="s">
        <v>313</v>
      </c>
      <c r="D33" s="177">
        <v>3935.261</v>
      </c>
      <c r="E33" s="177">
        <v>904.57500000000005</v>
      </c>
      <c r="F33" s="177">
        <v>744.89800000000002</v>
      </c>
      <c r="G33" s="177">
        <v>25816.992999999999</v>
      </c>
      <c r="H33" s="177">
        <v>6406.0810000000001</v>
      </c>
      <c r="I33" s="208">
        <v>3662.3249999999998</v>
      </c>
    </row>
    <row r="34" spans="1:9" ht="15" customHeight="1">
      <c r="A34" s="705" t="s">
        <v>282</v>
      </c>
      <c r="B34" s="934"/>
      <c r="C34" s="936"/>
      <c r="D34" s="177">
        <v>470.553</v>
      </c>
      <c r="E34" s="177">
        <v>180.578</v>
      </c>
      <c r="F34" s="177">
        <v>137.26300000000001</v>
      </c>
      <c r="G34" s="177">
        <v>2470.826</v>
      </c>
      <c r="H34" s="177">
        <v>966.66700000000003</v>
      </c>
      <c r="I34" s="208">
        <v>560.48400000000004</v>
      </c>
    </row>
    <row r="35" spans="1:9" ht="15" customHeight="1">
      <c r="A35" s="705" t="s">
        <v>280</v>
      </c>
      <c r="B35" s="934"/>
      <c r="C35" s="936"/>
      <c r="D35" s="177">
        <v>530.89200000000005</v>
      </c>
      <c r="E35" s="177">
        <v>127.09399999999999</v>
      </c>
      <c r="F35" s="177">
        <v>324.42899999999997</v>
      </c>
      <c r="G35" s="177">
        <v>2458.328</v>
      </c>
      <c r="H35" s="177">
        <v>590.04100000000005</v>
      </c>
      <c r="I35" s="208">
        <v>1762.8520000000001</v>
      </c>
    </row>
    <row r="36" spans="1:9" ht="15" customHeight="1">
      <c r="A36" s="705" t="s">
        <v>283</v>
      </c>
      <c r="B36" s="934"/>
      <c r="C36" s="936"/>
      <c r="D36" s="177">
        <v>202.22800000000001</v>
      </c>
      <c r="E36" s="177">
        <v>97.433999999999997</v>
      </c>
      <c r="F36" s="177">
        <v>32.749000000000002</v>
      </c>
      <c r="G36" s="177">
        <v>1067.087</v>
      </c>
      <c r="H36" s="177">
        <v>409.32400000000001</v>
      </c>
      <c r="I36" s="208">
        <v>235.70599999999999</v>
      </c>
    </row>
    <row r="37" spans="1:9" ht="15" customHeight="1">
      <c r="A37" s="705" t="s">
        <v>335</v>
      </c>
      <c r="B37" s="934"/>
      <c r="C37" s="936"/>
      <c r="D37" s="177">
        <v>129.095</v>
      </c>
      <c r="E37" s="177">
        <v>39.222999999999999</v>
      </c>
      <c r="F37" s="177">
        <v>0</v>
      </c>
      <c r="G37" s="177">
        <v>683.12099999999998</v>
      </c>
      <c r="H37" s="177">
        <v>226.98</v>
      </c>
      <c r="I37" s="208">
        <v>0</v>
      </c>
    </row>
    <row r="38" spans="1:9" ht="15" customHeight="1">
      <c r="A38" s="705" t="s">
        <v>281</v>
      </c>
      <c r="B38" s="934"/>
      <c r="C38" s="936"/>
      <c r="D38" s="177">
        <v>75.004000000000005</v>
      </c>
      <c r="E38" s="177">
        <v>28.815000000000001</v>
      </c>
      <c r="F38" s="177">
        <v>29.062999999999999</v>
      </c>
      <c r="G38" s="177">
        <v>656.53700000000003</v>
      </c>
      <c r="H38" s="177">
        <v>275.17200000000003</v>
      </c>
      <c r="I38" s="208">
        <v>225.24600000000001</v>
      </c>
    </row>
    <row r="39" spans="1:9" ht="15" customHeight="1">
      <c r="A39" s="705" t="s">
        <v>284</v>
      </c>
      <c r="B39" s="934"/>
      <c r="C39" s="936"/>
      <c r="D39" s="177">
        <v>81.521000000000001</v>
      </c>
      <c r="E39" s="177">
        <v>18.702000000000002</v>
      </c>
      <c r="F39" s="177">
        <v>22.077999999999999</v>
      </c>
      <c r="G39" s="177">
        <v>412.12</v>
      </c>
      <c r="H39" s="177">
        <v>94.847999999999999</v>
      </c>
      <c r="I39" s="208">
        <v>103.057</v>
      </c>
    </row>
    <row r="40" spans="1:9" ht="15" customHeight="1">
      <c r="A40" s="705" t="s">
        <v>311</v>
      </c>
      <c r="B40" s="934"/>
      <c r="C40" s="936"/>
      <c r="D40" s="177">
        <v>6.2009999999999996</v>
      </c>
      <c r="E40" s="177">
        <v>1.129</v>
      </c>
      <c r="F40" s="177">
        <v>2.032</v>
      </c>
      <c r="G40" s="177">
        <v>106.46299999999999</v>
      </c>
      <c r="H40" s="177">
        <v>18.606999999999999</v>
      </c>
      <c r="I40" s="208">
        <v>42.889000000000003</v>
      </c>
    </row>
    <row r="41" spans="1:9" ht="15" customHeight="1">
      <c r="A41" s="705" t="s">
        <v>314</v>
      </c>
      <c r="B41" s="934"/>
      <c r="C41" s="936"/>
      <c r="D41" s="177">
        <v>13.101000000000001</v>
      </c>
      <c r="E41" s="177">
        <v>8.4480000000000004</v>
      </c>
      <c r="F41" s="177">
        <v>0</v>
      </c>
      <c r="G41" s="177">
        <v>56.427</v>
      </c>
      <c r="H41" s="177">
        <v>36.299999999999997</v>
      </c>
      <c r="I41" s="208">
        <v>0</v>
      </c>
    </row>
    <row r="42" spans="1:9" ht="15" customHeight="1">
      <c r="A42" s="705" t="s">
        <v>310</v>
      </c>
      <c r="B42" s="934"/>
      <c r="C42" s="936"/>
      <c r="D42" s="177">
        <v>5.9809999999999999</v>
      </c>
      <c r="E42" s="177">
        <v>0.443</v>
      </c>
      <c r="F42" s="177">
        <v>0</v>
      </c>
      <c r="G42" s="177">
        <v>31.126000000000001</v>
      </c>
      <c r="H42" s="177">
        <v>0.80700000000000005</v>
      </c>
      <c r="I42" s="208">
        <v>0</v>
      </c>
    </row>
    <row r="43" spans="1:9" ht="15" customHeight="1">
      <c r="A43" s="919" t="s">
        <v>303</v>
      </c>
      <c r="B43" s="920"/>
      <c r="C43" s="921"/>
      <c r="D43" s="514">
        <f>SUM(D33:D42)</f>
        <v>5449.8369999999995</v>
      </c>
      <c r="E43" s="514">
        <f t="shared" ref="E43:I43" si="3">SUM(E33:E42)</f>
        <v>1406.441</v>
      </c>
      <c r="F43" s="514">
        <f t="shared" si="3"/>
        <v>1292.5120000000002</v>
      </c>
      <c r="G43" s="514">
        <f t="shared" si="3"/>
        <v>33759.028000000006</v>
      </c>
      <c r="H43" s="514">
        <f t="shared" si="3"/>
        <v>9024.8270000000011</v>
      </c>
      <c r="I43" s="533">
        <f t="shared" si="3"/>
        <v>6592.5590000000002</v>
      </c>
    </row>
    <row r="44" spans="1:9" ht="13.5" thickBot="1">
      <c r="A44" s="922" t="s">
        <v>315</v>
      </c>
      <c r="B44" s="923"/>
      <c r="C44" s="924"/>
      <c r="D44" s="343">
        <f>D43+D32+D12+D24</f>
        <v>24282.55</v>
      </c>
      <c r="E44" s="343">
        <f t="shared" ref="E44:I44" si="4">E43+E32+E12+E24</f>
        <v>7182.2779999999993</v>
      </c>
      <c r="F44" s="343">
        <f t="shared" si="4"/>
        <v>7998.246000000001</v>
      </c>
      <c r="G44" s="343">
        <f t="shared" si="4"/>
        <v>128840.95500000002</v>
      </c>
      <c r="H44" s="343">
        <f t="shared" si="4"/>
        <v>38864.783000000003</v>
      </c>
      <c r="I44" s="393">
        <f t="shared" si="4"/>
        <v>36296.616999999998</v>
      </c>
    </row>
    <row r="45" spans="1:9">
      <c r="A45" s="228" t="s">
        <v>316</v>
      </c>
      <c r="B45" s="48"/>
      <c r="C45" s="48"/>
      <c r="D45" s="173"/>
      <c r="E45" s="173"/>
      <c r="F45" s="173"/>
      <c r="G45" s="173"/>
      <c r="H45" s="173"/>
      <c r="I45" s="333"/>
    </row>
    <row r="46" spans="1:9" ht="13.5" thickBot="1">
      <c r="A46" s="925" t="s">
        <v>317</v>
      </c>
      <c r="B46" s="926"/>
      <c r="C46" s="926"/>
      <c r="D46" s="926"/>
      <c r="E46" s="926"/>
      <c r="F46" s="926"/>
      <c r="G46" s="926"/>
      <c r="H46" s="926"/>
      <c r="I46" s="927"/>
    </row>
    <row r="47" spans="1:9" ht="13.5" thickBot="1">
      <c r="A47" s="230"/>
      <c r="B47" s="334"/>
      <c r="C47" s="334"/>
      <c r="D47" s="335"/>
      <c r="E47" s="335"/>
      <c r="F47" s="335"/>
      <c r="G47" s="335"/>
      <c r="H47" s="335"/>
      <c r="I47" s="336"/>
    </row>
    <row r="48" spans="1:9">
      <c r="D48" s="108"/>
      <c r="E48" s="108"/>
      <c r="F48" s="131"/>
      <c r="G48" s="108"/>
      <c r="H48" s="134"/>
      <c r="I48" s="134"/>
    </row>
    <row r="49" spans="4:9">
      <c r="D49" s="108"/>
      <c r="E49" s="108"/>
      <c r="F49" s="108"/>
      <c r="G49" s="108"/>
      <c r="H49" s="108"/>
      <c r="I49" s="108"/>
    </row>
    <row r="50" spans="4:9" ht="15" customHeight="1">
      <c r="H50" s="108"/>
      <c r="I50" s="108"/>
    </row>
    <row r="51" spans="4:9">
      <c r="D51" s="108"/>
      <c r="E51" s="108"/>
      <c r="F51" s="108"/>
      <c r="G51" s="108"/>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row r="112" spans="8:9">
      <c r="H112" s="108"/>
      <c r="I112" s="108"/>
    </row>
  </sheetData>
  <mergeCells count="25">
    <mergeCell ref="A1:I1"/>
    <mergeCell ref="A2:I2"/>
    <mergeCell ref="A3:A5"/>
    <mergeCell ref="B3:B5"/>
    <mergeCell ref="C3:C5"/>
    <mergeCell ref="D3:F3"/>
    <mergeCell ref="G3:I3"/>
    <mergeCell ref="D4:D5"/>
    <mergeCell ref="H4:I4"/>
    <mergeCell ref="A12:C12"/>
    <mergeCell ref="B13:B23"/>
    <mergeCell ref="C13:C23"/>
    <mergeCell ref="E4:F4"/>
    <mergeCell ref="G4:G5"/>
    <mergeCell ref="B6:B11"/>
    <mergeCell ref="C6:C11"/>
    <mergeCell ref="A43:C43"/>
    <mergeCell ref="A44:C44"/>
    <mergeCell ref="A46:I46"/>
    <mergeCell ref="A24:C24"/>
    <mergeCell ref="B25:B31"/>
    <mergeCell ref="C25:C31"/>
    <mergeCell ref="A32:C32"/>
    <mergeCell ref="B33:B42"/>
    <mergeCell ref="C33:C42"/>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71F5-1DF3-4E18-8485-9CF0E8A8C8CC}">
  <sheetPr>
    <tabColor rgb="FFFFC000"/>
    <pageSetUpPr fitToPage="1"/>
  </sheetPr>
  <dimension ref="A1:J109"/>
  <sheetViews>
    <sheetView view="pageBreakPreview" topLeftCell="A26" zoomScale="90" zoomScaleNormal="100" zoomScaleSheetLayoutView="90" workbookViewId="0">
      <selection activeCell="A38" sqref="A6:C39"/>
    </sheetView>
  </sheetViews>
  <sheetFormatPr baseColWidth="10" defaultColWidth="11.42578125" defaultRowHeight="12.75"/>
  <cols>
    <col min="1" max="1" width="24.85546875" style="20" customWidth="1"/>
    <col min="2" max="2" width="10.7109375" style="20" customWidth="1"/>
    <col min="3" max="3" width="32.7109375" style="175" customWidth="1"/>
    <col min="4" max="9" width="12.7109375" style="20" customWidth="1"/>
    <col min="10" max="16384" width="11.42578125" style="16"/>
  </cols>
  <sheetData>
    <row r="1" spans="1:10" ht="15" customHeight="1" thickBot="1">
      <c r="A1" s="862" t="s">
        <v>318</v>
      </c>
      <c r="B1" s="863"/>
      <c r="C1" s="863"/>
      <c r="D1" s="863"/>
      <c r="E1" s="863"/>
      <c r="F1" s="863"/>
      <c r="G1" s="863"/>
      <c r="H1" s="863"/>
      <c r="I1" s="864"/>
    </row>
    <row r="2" spans="1:10" ht="15" customHeight="1" thickBot="1">
      <c r="A2" s="862" t="s">
        <v>27</v>
      </c>
      <c r="B2" s="863"/>
      <c r="C2" s="863"/>
      <c r="D2" s="863"/>
      <c r="E2" s="863"/>
      <c r="F2" s="863"/>
      <c r="G2" s="863"/>
      <c r="H2" s="863"/>
      <c r="I2" s="864"/>
    </row>
    <row r="3" spans="1:10" s="47" customFormat="1" ht="15" customHeight="1">
      <c r="A3" s="942" t="str">
        <f>'Pág.18-C7'!A3:A5</f>
        <v>País de destino</v>
      </c>
      <c r="B3" s="945" t="s">
        <v>295</v>
      </c>
      <c r="C3" s="945" t="s">
        <v>296</v>
      </c>
      <c r="D3" s="948" t="s">
        <v>274</v>
      </c>
      <c r="E3" s="949"/>
      <c r="F3" s="950"/>
      <c r="G3" s="948" t="s">
        <v>297</v>
      </c>
      <c r="H3" s="949"/>
      <c r="I3" s="951"/>
    </row>
    <row r="4" spans="1:10" s="47" customFormat="1" ht="15" customHeight="1">
      <c r="A4" s="943"/>
      <c r="B4" s="946"/>
      <c r="C4" s="946"/>
      <c r="D4" s="952">
        <v>2022</v>
      </c>
      <c r="E4" s="938" t="s">
        <v>480</v>
      </c>
      <c r="F4" s="939"/>
      <c r="G4" s="940">
        <f>D4</f>
        <v>2022</v>
      </c>
      <c r="H4" s="938" t="str">
        <f>E4</f>
        <v>Ene - ab</v>
      </c>
      <c r="I4" s="954"/>
    </row>
    <row r="5" spans="1:10" s="47" customFormat="1" ht="15" customHeight="1">
      <c r="A5" s="964"/>
      <c r="B5" s="947"/>
      <c r="C5" s="947"/>
      <c r="D5" s="953"/>
      <c r="E5" s="646">
        <v>2022</v>
      </c>
      <c r="F5" s="646">
        <v>2023</v>
      </c>
      <c r="G5" s="941"/>
      <c r="H5" s="502">
        <f>E5</f>
        <v>2022</v>
      </c>
      <c r="I5" s="526">
        <f>F5</f>
        <v>2023</v>
      </c>
    </row>
    <row r="6" spans="1:10" s="47" customFormat="1" ht="15" customHeight="1">
      <c r="A6" s="708" t="s">
        <v>281</v>
      </c>
      <c r="B6" s="959" t="s">
        <v>319</v>
      </c>
      <c r="C6" s="929" t="s">
        <v>320</v>
      </c>
      <c r="D6" s="612">
        <v>6.4029999999999996</v>
      </c>
      <c r="E6" s="612">
        <v>1.2649999999999999</v>
      </c>
      <c r="F6" s="612">
        <v>1.161</v>
      </c>
      <c r="G6" s="612">
        <v>349.51299999999998</v>
      </c>
      <c r="H6" s="612">
        <v>70.034000000000006</v>
      </c>
      <c r="I6" s="611">
        <v>66.63</v>
      </c>
    </row>
    <row r="7" spans="1:10" s="47" customFormat="1" ht="15" customHeight="1">
      <c r="A7" s="709" t="s">
        <v>286</v>
      </c>
      <c r="B7" s="960"/>
      <c r="C7" s="930"/>
      <c r="D7" s="610">
        <v>1.08</v>
      </c>
      <c r="E7" s="610">
        <v>0.35599999999999998</v>
      </c>
      <c r="F7" s="610">
        <v>0.621</v>
      </c>
      <c r="G7" s="610">
        <v>82.804000000000002</v>
      </c>
      <c r="H7" s="610">
        <v>26.744</v>
      </c>
      <c r="I7" s="609">
        <v>46.826999999999998</v>
      </c>
    </row>
    <row r="8" spans="1:10" s="47" customFormat="1" ht="15" customHeight="1">
      <c r="A8" s="709" t="s">
        <v>301</v>
      </c>
      <c r="B8" s="960"/>
      <c r="C8" s="930"/>
      <c r="D8" s="610">
        <v>1.851</v>
      </c>
      <c r="E8" s="610">
        <v>0.85399999999999998</v>
      </c>
      <c r="F8" s="610">
        <v>0.52100000000000002</v>
      </c>
      <c r="G8" s="610">
        <v>80.037999999999997</v>
      </c>
      <c r="H8" s="610">
        <v>31.346</v>
      </c>
      <c r="I8" s="609">
        <v>18.664999999999999</v>
      </c>
    </row>
    <row r="9" spans="1:10" s="47" customFormat="1" ht="15" customHeight="1">
      <c r="A9" s="709" t="s">
        <v>287</v>
      </c>
      <c r="B9" s="960"/>
      <c r="C9" s="930"/>
      <c r="D9" s="610">
        <v>0.69599999999999995</v>
      </c>
      <c r="E9" s="610">
        <v>0.13800000000000001</v>
      </c>
      <c r="F9" s="610">
        <v>1.0349999999999999</v>
      </c>
      <c r="G9" s="610">
        <v>39.152000000000001</v>
      </c>
      <c r="H9" s="610">
        <v>6.665</v>
      </c>
      <c r="I9" s="609">
        <v>55.350999999999999</v>
      </c>
    </row>
    <row r="10" spans="1:10" s="47" customFormat="1" ht="15" customHeight="1">
      <c r="A10" s="709" t="s">
        <v>302</v>
      </c>
      <c r="B10" s="960"/>
      <c r="C10" s="930"/>
      <c r="D10" s="610">
        <v>0.70499999999999996</v>
      </c>
      <c r="E10" s="610">
        <v>0.27600000000000002</v>
      </c>
      <c r="F10" s="610">
        <v>1.4E-2</v>
      </c>
      <c r="G10" s="610">
        <v>24.846</v>
      </c>
      <c r="H10" s="610">
        <v>10.6</v>
      </c>
      <c r="I10" s="609">
        <v>0.81399999999999995</v>
      </c>
    </row>
    <row r="11" spans="1:10" s="47" customFormat="1" ht="15" customHeight="1">
      <c r="A11" s="709" t="s">
        <v>300</v>
      </c>
      <c r="B11" s="960"/>
      <c r="C11" s="930"/>
      <c r="D11" s="610">
        <v>0.46400000000000002</v>
      </c>
      <c r="E11" s="610">
        <v>0</v>
      </c>
      <c r="F11" s="610">
        <v>0</v>
      </c>
      <c r="G11" s="610">
        <v>13.613</v>
      </c>
      <c r="H11" s="610">
        <v>0</v>
      </c>
      <c r="I11" s="609">
        <v>0</v>
      </c>
      <c r="J11" s="608"/>
    </row>
    <row r="12" spans="1:10" s="47" customFormat="1" ht="12.75" customHeight="1">
      <c r="A12" s="709" t="s">
        <v>307</v>
      </c>
      <c r="B12" s="960"/>
      <c r="C12" s="930"/>
      <c r="D12" s="610">
        <v>0.109</v>
      </c>
      <c r="E12" s="610">
        <v>0</v>
      </c>
      <c r="F12" s="610">
        <v>0</v>
      </c>
      <c r="G12" s="610">
        <v>2.8530000000000002</v>
      </c>
      <c r="H12" s="610">
        <v>0</v>
      </c>
      <c r="I12" s="609">
        <v>0</v>
      </c>
    </row>
    <row r="13" spans="1:10" s="47" customFormat="1" ht="15" customHeight="1">
      <c r="A13" s="709" t="s">
        <v>288</v>
      </c>
      <c r="B13" s="960"/>
      <c r="C13" s="930"/>
      <c r="D13" s="610">
        <v>0</v>
      </c>
      <c r="E13" s="610">
        <v>0</v>
      </c>
      <c r="F13" s="610">
        <v>0.107</v>
      </c>
      <c r="G13" s="610">
        <v>0</v>
      </c>
      <c r="H13" s="610">
        <v>0</v>
      </c>
      <c r="I13" s="609">
        <v>7.7229999999999999</v>
      </c>
    </row>
    <row r="14" spans="1:10" s="47" customFormat="1" ht="15" customHeight="1">
      <c r="A14" s="961" t="s">
        <v>303</v>
      </c>
      <c r="B14" s="962"/>
      <c r="C14" s="963"/>
      <c r="D14" s="647">
        <f>SUM(D6:D13)</f>
        <v>11.308</v>
      </c>
      <c r="E14" s="647">
        <f t="shared" ref="E14:I14" si="0">SUM(E6:E13)</f>
        <v>2.8890000000000002</v>
      </c>
      <c r="F14" s="647">
        <f t="shared" si="0"/>
        <v>3.4590000000000001</v>
      </c>
      <c r="G14" s="647">
        <f t="shared" si="0"/>
        <v>592.81900000000007</v>
      </c>
      <c r="H14" s="647">
        <f t="shared" si="0"/>
        <v>145.38899999999998</v>
      </c>
      <c r="I14" s="529">
        <f t="shared" si="0"/>
        <v>196.01</v>
      </c>
    </row>
    <row r="15" spans="1:10" ht="15" customHeight="1">
      <c r="A15" s="709" t="s">
        <v>281</v>
      </c>
      <c r="B15" s="930" t="s">
        <v>321</v>
      </c>
      <c r="C15" s="930" t="s">
        <v>322</v>
      </c>
      <c r="D15" s="610">
        <v>25.946999999999999</v>
      </c>
      <c r="E15" s="610">
        <v>5.173</v>
      </c>
      <c r="F15" s="610">
        <v>8.2949999999999999</v>
      </c>
      <c r="G15" s="610">
        <v>1342.962</v>
      </c>
      <c r="H15" s="610">
        <v>273.20499999999998</v>
      </c>
      <c r="I15" s="609">
        <v>510.44900000000001</v>
      </c>
    </row>
    <row r="16" spans="1:10" ht="15" customHeight="1">
      <c r="A16" s="709" t="s">
        <v>301</v>
      </c>
      <c r="B16" s="930"/>
      <c r="C16" s="930"/>
      <c r="D16" s="610">
        <v>7.35</v>
      </c>
      <c r="E16" s="610">
        <v>3.5630000000000002</v>
      </c>
      <c r="F16" s="610">
        <v>2.6080000000000001</v>
      </c>
      <c r="G16" s="610">
        <v>317.17</v>
      </c>
      <c r="H16" s="610">
        <v>153.18600000000001</v>
      </c>
      <c r="I16" s="609">
        <v>78.44</v>
      </c>
    </row>
    <row r="17" spans="1:9" ht="15" customHeight="1">
      <c r="A17" s="709" t="s">
        <v>286</v>
      </c>
      <c r="B17" s="930"/>
      <c r="C17" s="930"/>
      <c r="D17" s="610">
        <v>2.7069999999999999</v>
      </c>
      <c r="E17" s="610">
        <v>0.86</v>
      </c>
      <c r="F17" s="610">
        <v>1.0589999999999999</v>
      </c>
      <c r="G17" s="610">
        <v>199.59399999999999</v>
      </c>
      <c r="H17" s="610">
        <v>63.468000000000004</v>
      </c>
      <c r="I17" s="609">
        <v>79.399000000000001</v>
      </c>
    </row>
    <row r="18" spans="1:9" ht="15" customHeight="1">
      <c r="A18" s="709" t="s">
        <v>287</v>
      </c>
      <c r="B18" s="930"/>
      <c r="C18" s="930"/>
      <c r="D18" s="610">
        <v>3.8180000000000001</v>
      </c>
      <c r="E18" s="610">
        <v>0.7</v>
      </c>
      <c r="F18" s="610">
        <v>2.722</v>
      </c>
      <c r="G18" s="610">
        <v>195.88499999999999</v>
      </c>
      <c r="H18" s="610">
        <v>30.53</v>
      </c>
      <c r="I18" s="609">
        <v>149.864</v>
      </c>
    </row>
    <row r="19" spans="1:9" ht="15" customHeight="1">
      <c r="A19" s="709" t="s">
        <v>302</v>
      </c>
      <c r="B19" s="930"/>
      <c r="C19" s="930"/>
      <c r="D19" s="610">
        <v>3.2509999999999999</v>
      </c>
      <c r="E19" s="610">
        <v>1.371</v>
      </c>
      <c r="F19" s="610">
        <v>0.08</v>
      </c>
      <c r="G19" s="610">
        <v>86.105999999999995</v>
      </c>
      <c r="H19" s="610">
        <v>39.26</v>
      </c>
      <c r="I19" s="609">
        <v>4.5339999999999998</v>
      </c>
    </row>
    <row r="20" spans="1:9" ht="15" customHeight="1">
      <c r="A20" s="709" t="s">
        <v>300</v>
      </c>
      <c r="B20" s="930"/>
      <c r="C20" s="930"/>
      <c r="D20" s="610">
        <v>2.12</v>
      </c>
      <c r="E20" s="610">
        <v>0.16800000000000001</v>
      </c>
      <c r="F20" s="610">
        <v>0</v>
      </c>
      <c r="G20" s="610">
        <v>44.5</v>
      </c>
      <c r="H20" s="610">
        <v>2.99</v>
      </c>
      <c r="I20" s="609">
        <v>0</v>
      </c>
    </row>
    <row r="21" spans="1:9" ht="15" customHeight="1">
      <c r="A21" s="709" t="s">
        <v>280</v>
      </c>
      <c r="B21" s="930"/>
      <c r="C21" s="930"/>
      <c r="D21" s="610">
        <v>0.49</v>
      </c>
      <c r="E21" s="610">
        <v>0</v>
      </c>
      <c r="F21" s="610">
        <v>0.46</v>
      </c>
      <c r="G21" s="610">
        <v>9.4580000000000002</v>
      </c>
      <c r="H21" s="610">
        <v>0</v>
      </c>
      <c r="I21" s="609">
        <v>7.665</v>
      </c>
    </row>
    <row r="22" spans="1:9" ht="15" customHeight="1">
      <c r="A22" s="709" t="s">
        <v>307</v>
      </c>
      <c r="B22" s="930"/>
      <c r="C22" s="930"/>
      <c r="D22" s="610">
        <v>0.52500000000000002</v>
      </c>
      <c r="E22" s="610">
        <v>0</v>
      </c>
      <c r="F22" s="610">
        <v>0</v>
      </c>
      <c r="G22" s="610">
        <v>8.8230000000000004</v>
      </c>
      <c r="H22" s="610">
        <v>0</v>
      </c>
      <c r="I22" s="609">
        <v>0</v>
      </c>
    </row>
    <row r="23" spans="1:9" ht="15" customHeight="1">
      <c r="A23" s="709" t="s">
        <v>323</v>
      </c>
      <c r="B23" s="930"/>
      <c r="C23" s="930"/>
      <c r="D23" s="610">
        <v>0.126</v>
      </c>
      <c r="E23" s="610">
        <v>0.126</v>
      </c>
      <c r="F23" s="610">
        <v>0</v>
      </c>
      <c r="G23" s="610">
        <v>7.85</v>
      </c>
      <c r="H23" s="610">
        <v>7.85</v>
      </c>
      <c r="I23" s="609">
        <v>0</v>
      </c>
    </row>
    <row r="24" spans="1:9" ht="15" customHeight="1">
      <c r="A24" s="709" t="s">
        <v>288</v>
      </c>
      <c r="B24" s="932"/>
      <c r="C24" s="932"/>
      <c r="D24" s="610">
        <v>0</v>
      </c>
      <c r="E24" s="610">
        <v>0</v>
      </c>
      <c r="F24" s="610">
        <v>0.57999999999999996</v>
      </c>
      <c r="G24" s="610">
        <v>0</v>
      </c>
      <c r="H24" s="610">
        <v>0</v>
      </c>
      <c r="I24" s="609">
        <v>40.709000000000003</v>
      </c>
    </row>
    <row r="25" spans="1:9" ht="15" customHeight="1">
      <c r="A25" s="928" t="s">
        <v>303</v>
      </c>
      <c r="B25" s="878"/>
      <c r="C25" s="879"/>
      <c r="D25" s="358">
        <f>SUM(D15:D24)</f>
        <v>46.333999999999989</v>
      </c>
      <c r="E25" s="358">
        <f t="shared" ref="E25:I25" si="1">SUM(E15:E24)</f>
        <v>11.960999999999999</v>
      </c>
      <c r="F25" s="358">
        <f t="shared" si="1"/>
        <v>15.804</v>
      </c>
      <c r="G25" s="358">
        <f t="shared" si="1"/>
        <v>2212.3479999999995</v>
      </c>
      <c r="H25" s="358">
        <f t="shared" si="1"/>
        <v>570.48900000000003</v>
      </c>
      <c r="I25" s="359">
        <f t="shared" si="1"/>
        <v>871.06</v>
      </c>
    </row>
    <row r="26" spans="1:9" ht="15" customHeight="1">
      <c r="A26" s="705" t="s">
        <v>281</v>
      </c>
      <c r="B26" s="933" t="s">
        <v>324</v>
      </c>
      <c r="C26" s="958" t="s">
        <v>325</v>
      </c>
      <c r="D26" s="610">
        <v>7.3159999999999998</v>
      </c>
      <c r="E26" s="610">
        <v>1.383</v>
      </c>
      <c r="F26" s="610">
        <v>1.8440000000000001</v>
      </c>
      <c r="G26" s="610">
        <v>139.001</v>
      </c>
      <c r="H26" s="610">
        <v>25.914000000000001</v>
      </c>
      <c r="I26" s="609">
        <v>33.975999999999999</v>
      </c>
    </row>
    <row r="27" spans="1:9" ht="15" customHeight="1">
      <c r="A27" s="705" t="s">
        <v>302</v>
      </c>
      <c r="B27" s="934"/>
      <c r="C27" s="936"/>
      <c r="D27" s="610">
        <v>1.3540000000000001</v>
      </c>
      <c r="E27" s="610">
        <v>0.52400000000000002</v>
      </c>
      <c r="F27" s="610">
        <v>9.9000000000000005E-2</v>
      </c>
      <c r="G27" s="610">
        <v>19.474</v>
      </c>
      <c r="H27" s="610">
        <v>7.6289999999999996</v>
      </c>
      <c r="I27" s="609">
        <v>2.1</v>
      </c>
    </row>
    <row r="28" spans="1:9" ht="15" customHeight="1">
      <c r="A28" s="705" t="s">
        <v>287</v>
      </c>
      <c r="B28" s="934"/>
      <c r="C28" s="936"/>
      <c r="D28" s="610">
        <v>0.61299999999999999</v>
      </c>
      <c r="E28" s="610">
        <v>0.185</v>
      </c>
      <c r="F28" s="610">
        <v>0.41199999999999998</v>
      </c>
      <c r="G28" s="610">
        <v>10.526</v>
      </c>
      <c r="H28" s="610">
        <v>2.8410000000000002</v>
      </c>
      <c r="I28" s="609">
        <v>7.9429999999999996</v>
      </c>
    </row>
    <row r="29" spans="1:9" ht="15" customHeight="1">
      <c r="A29" s="705" t="s">
        <v>301</v>
      </c>
      <c r="B29" s="934"/>
      <c r="C29" s="936"/>
      <c r="D29" s="610">
        <v>0.58099999999999996</v>
      </c>
      <c r="E29" s="610">
        <v>0.434</v>
      </c>
      <c r="F29" s="610">
        <v>0.125</v>
      </c>
      <c r="G29" s="610">
        <v>8.4920000000000009</v>
      </c>
      <c r="H29" s="610">
        <v>6.3</v>
      </c>
      <c r="I29" s="609">
        <v>2.2639999999999998</v>
      </c>
    </row>
    <row r="30" spans="1:9" ht="15" customHeight="1">
      <c r="A30" s="705" t="s">
        <v>300</v>
      </c>
      <c r="B30" s="934"/>
      <c r="C30" s="936"/>
      <c r="D30" s="610">
        <v>5.6000000000000001E-2</v>
      </c>
      <c r="E30" s="610">
        <v>0</v>
      </c>
      <c r="F30" s="610">
        <v>0</v>
      </c>
      <c r="G30" s="610">
        <v>0.99399999999999999</v>
      </c>
      <c r="H30" s="610">
        <v>0</v>
      </c>
      <c r="I30" s="609">
        <v>0</v>
      </c>
    </row>
    <row r="31" spans="1:9" ht="15" customHeight="1">
      <c r="A31" s="705" t="s">
        <v>288</v>
      </c>
      <c r="B31" s="934"/>
      <c r="C31" s="936"/>
      <c r="D31" s="610">
        <v>0</v>
      </c>
      <c r="E31" s="610">
        <v>0</v>
      </c>
      <c r="F31" s="610">
        <v>0.19400000000000001</v>
      </c>
      <c r="G31" s="610">
        <v>0</v>
      </c>
      <c r="H31" s="610">
        <v>0</v>
      </c>
      <c r="I31" s="609">
        <v>4.4640000000000004</v>
      </c>
    </row>
    <row r="32" spans="1:9" ht="15" customHeight="1">
      <c r="A32" s="928" t="s">
        <v>303</v>
      </c>
      <c r="B32" s="878"/>
      <c r="C32" s="879"/>
      <c r="D32" s="514">
        <f t="shared" ref="D32:I32" si="2">SUM(D26:D31)</f>
        <v>9.9199999999999982</v>
      </c>
      <c r="E32" s="514">
        <f t="shared" si="2"/>
        <v>2.5260000000000002</v>
      </c>
      <c r="F32" s="514">
        <f t="shared" si="2"/>
        <v>2.6739999999999999</v>
      </c>
      <c r="G32" s="514">
        <f t="shared" si="2"/>
        <v>178.48699999999999</v>
      </c>
      <c r="H32" s="514">
        <f t="shared" si="2"/>
        <v>42.683999999999997</v>
      </c>
      <c r="I32" s="533">
        <f t="shared" si="2"/>
        <v>50.747</v>
      </c>
    </row>
    <row r="33" spans="1:9" ht="15" customHeight="1">
      <c r="A33" s="705" t="s">
        <v>281</v>
      </c>
      <c r="B33" s="929" t="s">
        <v>326</v>
      </c>
      <c r="C33" s="929" t="s">
        <v>327</v>
      </c>
      <c r="D33" s="610">
        <v>29.318999999999999</v>
      </c>
      <c r="E33" s="610">
        <v>8.36</v>
      </c>
      <c r="F33" s="610">
        <v>7.2309999999999999</v>
      </c>
      <c r="G33" s="610">
        <v>396.02499999999998</v>
      </c>
      <c r="H33" s="610">
        <v>108.482</v>
      </c>
      <c r="I33" s="609">
        <v>73.376999999999995</v>
      </c>
    </row>
    <row r="34" spans="1:9" ht="15" customHeight="1">
      <c r="A34" s="705" t="s">
        <v>301</v>
      </c>
      <c r="B34" s="930"/>
      <c r="C34" s="930"/>
      <c r="D34" s="610">
        <v>7.1999999999999995E-2</v>
      </c>
      <c r="E34" s="610">
        <v>7.1999999999999995E-2</v>
      </c>
      <c r="F34" s="610">
        <v>6.4000000000000001E-2</v>
      </c>
      <c r="G34" s="610">
        <v>1.0469999999999999</v>
      </c>
      <c r="H34" s="610">
        <v>1.0469999999999999</v>
      </c>
      <c r="I34" s="609">
        <v>0.98699999999999999</v>
      </c>
    </row>
    <row r="35" spans="1:9" ht="15" customHeight="1">
      <c r="A35" s="494" t="s">
        <v>287</v>
      </c>
      <c r="B35" s="930"/>
      <c r="C35" s="932"/>
      <c r="D35" s="610">
        <v>0</v>
      </c>
      <c r="E35" s="610">
        <v>0</v>
      </c>
      <c r="F35" s="610">
        <v>0.39300000000000002</v>
      </c>
      <c r="G35" s="610">
        <v>0</v>
      </c>
      <c r="H35" s="610">
        <v>0</v>
      </c>
      <c r="I35" s="609">
        <v>18.669</v>
      </c>
    </row>
    <row r="36" spans="1:9" ht="15" customHeight="1">
      <c r="A36" s="928" t="s">
        <v>303</v>
      </c>
      <c r="B36" s="878"/>
      <c r="C36" s="879"/>
      <c r="D36" s="515">
        <f t="shared" ref="D36:I36" si="3">SUM(D33:D35)</f>
        <v>29.390999999999998</v>
      </c>
      <c r="E36" s="515">
        <f t="shared" si="3"/>
        <v>8.4319999999999986</v>
      </c>
      <c r="F36" s="515">
        <f t="shared" si="3"/>
        <v>7.6879999999999997</v>
      </c>
      <c r="G36" s="515">
        <f t="shared" si="3"/>
        <v>397.072</v>
      </c>
      <c r="H36" s="515">
        <f t="shared" si="3"/>
        <v>109.529</v>
      </c>
      <c r="I36" s="534">
        <f t="shared" si="3"/>
        <v>93.032999999999987</v>
      </c>
    </row>
    <row r="37" spans="1:9" ht="15" customHeight="1">
      <c r="A37" s="705" t="s">
        <v>281</v>
      </c>
      <c r="B37" s="933" t="s">
        <v>328</v>
      </c>
      <c r="C37" s="958" t="s">
        <v>329</v>
      </c>
      <c r="D37" s="610">
        <v>16.22</v>
      </c>
      <c r="E37" s="610">
        <v>3.7480000000000002</v>
      </c>
      <c r="F37" s="610">
        <v>5.6609999999999996</v>
      </c>
      <c r="G37" s="610">
        <v>292.31900000000002</v>
      </c>
      <c r="H37" s="610">
        <v>68.498000000000005</v>
      </c>
      <c r="I37" s="609">
        <v>93.552999999999997</v>
      </c>
    </row>
    <row r="38" spans="1:9" ht="15" customHeight="1">
      <c r="A38" s="705" t="s">
        <v>287</v>
      </c>
      <c r="B38" s="934"/>
      <c r="C38" s="936"/>
      <c r="D38" s="610">
        <v>1.974</v>
      </c>
      <c r="E38" s="610">
        <v>0.255</v>
      </c>
      <c r="F38" s="610">
        <v>1.056</v>
      </c>
      <c r="G38" s="610">
        <v>25.782</v>
      </c>
      <c r="H38" s="610">
        <v>3.0550000000000002</v>
      </c>
      <c r="I38" s="609">
        <v>14.872</v>
      </c>
    </row>
    <row r="39" spans="1:9" ht="15" customHeight="1">
      <c r="A39" s="705" t="s">
        <v>301</v>
      </c>
      <c r="B39" s="934"/>
      <c r="C39" s="936"/>
      <c r="D39" s="610">
        <v>0</v>
      </c>
      <c r="E39" s="610">
        <v>0</v>
      </c>
      <c r="F39" s="610">
        <v>7.0000000000000007E-2</v>
      </c>
      <c r="G39" s="610">
        <v>0</v>
      </c>
      <c r="H39" s="610">
        <v>0</v>
      </c>
      <c r="I39" s="609">
        <v>1.17</v>
      </c>
    </row>
    <row r="40" spans="1:9" ht="15" customHeight="1">
      <c r="A40" s="919" t="s">
        <v>303</v>
      </c>
      <c r="B40" s="920"/>
      <c r="C40" s="921"/>
      <c r="D40" s="514">
        <f>SUM(D37:D39)</f>
        <v>18.193999999999999</v>
      </c>
      <c r="E40" s="514">
        <f t="shared" ref="E40:I40" si="4">SUM(E37:E39)</f>
        <v>4.0030000000000001</v>
      </c>
      <c r="F40" s="514">
        <f t="shared" si="4"/>
        <v>6.7869999999999999</v>
      </c>
      <c r="G40" s="514">
        <f t="shared" si="4"/>
        <v>318.101</v>
      </c>
      <c r="H40" s="514">
        <f t="shared" si="4"/>
        <v>71.553000000000011</v>
      </c>
      <c r="I40" s="533">
        <f t="shared" si="4"/>
        <v>109.595</v>
      </c>
    </row>
    <row r="41" spans="1:9" ht="13.5" thickBot="1">
      <c r="A41" s="922" t="s">
        <v>315</v>
      </c>
      <c r="B41" s="923"/>
      <c r="C41" s="924"/>
      <c r="D41" s="343">
        <f>D40+D36+D25+D32+D14</f>
        <v>115.14699999999999</v>
      </c>
      <c r="E41" s="343">
        <f t="shared" ref="E41:I41" si="5">E40+E36+E25+E32+E14</f>
        <v>29.810999999999996</v>
      </c>
      <c r="F41" s="343">
        <f t="shared" si="5"/>
        <v>36.412000000000006</v>
      </c>
      <c r="G41" s="343">
        <f t="shared" si="5"/>
        <v>3698.8269999999998</v>
      </c>
      <c r="H41" s="343">
        <f t="shared" si="5"/>
        <v>939.64400000000001</v>
      </c>
      <c r="I41" s="393">
        <f t="shared" si="5"/>
        <v>1320.4449999999999</v>
      </c>
    </row>
    <row r="42" spans="1:9">
      <c r="A42" s="228" t="s">
        <v>316</v>
      </c>
      <c r="B42" s="48"/>
      <c r="C42" s="48"/>
      <c r="D42" s="173"/>
      <c r="E42" s="173"/>
      <c r="F42" s="173"/>
      <c r="G42" s="173"/>
      <c r="H42" s="173"/>
      <c r="I42" s="333"/>
    </row>
    <row r="43" spans="1:9">
      <c r="A43" s="955" t="s">
        <v>317</v>
      </c>
      <c r="B43" s="956"/>
      <c r="C43" s="956"/>
      <c r="D43" s="956"/>
      <c r="E43" s="956"/>
      <c r="F43" s="956"/>
      <c r="G43" s="956"/>
      <c r="H43" s="956"/>
      <c r="I43" s="957"/>
    </row>
    <row r="44" spans="1:9" ht="13.5" thickBot="1">
      <c r="A44" s="230"/>
      <c r="B44" s="334"/>
      <c r="C44" s="334"/>
      <c r="D44" s="335"/>
      <c r="E44" s="335"/>
      <c r="F44" s="335"/>
      <c r="G44" s="335"/>
      <c r="H44" s="335"/>
      <c r="I44" s="336"/>
    </row>
    <row r="45" spans="1:9">
      <c r="D45" s="108"/>
      <c r="E45" s="108"/>
      <c r="F45" s="131"/>
      <c r="G45" s="108"/>
      <c r="H45" s="134"/>
      <c r="I45" s="134"/>
    </row>
    <row r="46" spans="1:9">
      <c r="D46" s="108"/>
      <c r="E46" s="108"/>
      <c r="F46" s="108"/>
      <c r="G46" s="108"/>
      <c r="H46" s="108"/>
      <c r="I46" s="108"/>
    </row>
    <row r="47" spans="1:9" ht="15" customHeight="1">
      <c r="H47" s="108"/>
      <c r="I47" s="108"/>
    </row>
    <row r="48" spans="1:9">
      <c r="D48" s="108"/>
      <c r="E48" s="108"/>
      <c r="F48" s="108"/>
      <c r="G48" s="108"/>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sheetData>
  <mergeCells count="28">
    <mergeCell ref="A1:I1"/>
    <mergeCell ref="A2:I2"/>
    <mergeCell ref="A3:A5"/>
    <mergeCell ref="B3:B5"/>
    <mergeCell ref="C3:C5"/>
    <mergeCell ref="D3:F3"/>
    <mergeCell ref="G3:I3"/>
    <mergeCell ref="D4:D5"/>
    <mergeCell ref="E4:F4"/>
    <mergeCell ref="G4:G5"/>
    <mergeCell ref="H4:I4"/>
    <mergeCell ref="B6:B13"/>
    <mergeCell ref="C6:C13"/>
    <mergeCell ref="A14:C14"/>
    <mergeCell ref="A40:C40"/>
    <mergeCell ref="A41:C41"/>
    <mergeCell ref="B15:B24"/>
    <mergeCell ref="C15:C24"/>
    <mergeCell ref="A25:C25"/>
    <mergeCell ref="B26:B31"/>
    <mergeCell ref="C26:C31"/>
    <mergeCell ref="A43:I43"/>
    <mergeCell ref="A32:C32"/>
    <mergeCell ref="B33:B35"/>
    <mergeCell ref="C33:C35"/>
    <mergeCell ref="A36:C36"/>
    <mergeCell ref="B37:B39"/>
    <mergeCell ref="C37:C39"/>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C38:D52"/>
  <sheetViews>
    <sheetView tabSelected="1" view="pageBreakPreview" zoomScale="50" zoomScaleNormal="100" zoomScaleSheetLayoutView="50" workbookViewId="0">
      <selection activeCell="L20" sqref="L20"/>
    </sheetView>
  </sheetViews>
  <sheetFormatPr baseColWidth="10" defaultColWidth="11.42578125" defaultRowHeight="12.75"/>
  <cols>
    <col min="1" max="16384" width="11.42578125" style="20"/>
  </cols>
  <sheetData>
    <row r="38" spans="4:4">
      <c r="D38" s="310" t="s">
        <v>14</v>
      </c>
    </row>
    <row r="46" spans="4:4" ht="7.5" customHeight="1"/>
    <row r="52" spans="3:3" ht="16.5">
      <c r="C52" s="263"/>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78FF-59AB-446A-9B67-9BCDA76E7C3B}">
  <sheetPr>
    <tabColor rgb="FFFFC000"/>
    <pageSetUpPr fitToPage="1"/>
  </sheetPr>
  <dimension ref="A1:I99"/>
  <sheetViews>
    <sheetView view="pageBreakPreview" topLeftCell="A16" zoomScale="90" zoomScaleNormal="100" zoomScaleSheetLayoutView="90" workbookViewId="0">
      <selection activeCell="A28" sqref="A6:C29"/>
    </sheetView>
  </sheetViews>
  <sheetFormatPr baseColWidth="10" defaultColWidth="11.42578125" defaultRowHeight="12.75"/>
  <cols>
    <col min="1" max="1" width="24.85546875" style="20" customWidth="1"/>
    <col min="2" max="2" width="10.7109375" style="20" customWidth="1"/>
    <col min="3" max="3" width="32.7109375" style="175" customWidth="1"/>
    <col min="4" max="9" width="12.7109375" style="20" customWidth="1"/>
    <col min="10" max="16384" width="11.42578125" style="16"/>
  </cols>
  <sheetData>
    <row r="1" spans="1:9" ht="15" customHeight="1" thickBot="1">
      <c r="A1" s="862" t="s">
        <v>330</v>
      </c>
      <c r="B1" s="863"/>
      <c r="C1" s="863"/>
      <c r="D1" s="863"/>
      <c r="E1" s="863"/>
      <c r="F1" s="863"/>
      <c r="G1" s="863"/>
      <c r="H1" s="863"/>
      <c r="I1" s="864"/>
    </row>
    <row r="2" spans="1:9" ht="15" customHeight="1" thickBot="1">
      <c r="A2" s="862" t="s">
        <v>28</v>
      </c>
      <c r="B2" s="863"/>
      <c r="C2" s="863"/>
      <c r="D2" s="863"/>
      <c r="E2" s="863"/>
      <c r="F2" s="863"/>
      <c r="G2" s="863"/>
      <c r="H2" s="863"/>
      <c r="I2" s="864"/>
    </row>
    <row r="3" spans="1:9" s="47" customFormat="1" ht="15" customHeight="1">
      <c r="A3" s="942" t="str">
        <f>'Pág.18-C7'!A3:A5</f>
        <v>País de destino</v>
      </c>
      <c r="B3" s="945" t="s">
        <v>295</v>
      </c>
      <c r="C3" s="945" t="s">
        <v>296</v>
      </c>
      <c r="D3" s="948" t="s">
        <v>274</v>
      </c>
      <c r="E3" s="949"/>
      <c r="F3" s="950"/>
      <c r="G3" s="948" t="s">
        <v>297</v>
      </c>
      <c r="H3" s="949"/>
      <c r="I3" s="951"/>
    </row>
    <row r="4" spans="1:9" s="47" customFormat="1" ht="15" customHeight="1">
      <c r="A4" s="943"/>
      <c r="B4" s="946"/>
      <c r="C4" s="946"/>
      <c r="D4" s="952">
        <v>2022</v>
      </c>
      <c r="E4" s="938" t="s">
        <v>480</v>
      </c>
      <c r="F4" s="939"/>
      <c r="G4" s="940">
        <f>D4</f>
        <v>2022</v>
      </c>
      <c r="H4" s="938" t="str">
        <f>E4</f>
        <v>Ene - ab</v>
      </c>
      <c r="I4" s="954"/>
    </row>
    <row r="5" spans="1:9" s="47" customFormat="1" ht="15" customHeight="1">
      <c r="A5" s="964"/>
      <c r="B5" s="947"/>
      <c r="C5" s="947"/>
      <c r="D5" s="953"/>
      <c r="E5" s="646">
        <v>2022</v>
      </c>
      <c r="F5" s="646">
        <v>2023</v>
      </c>
      <c r="G5" s="941"/>
      <c r="H5" s="502">
        <f>E5</f>
        <v>2022</v>
      </c>
      <c r="I5" s="526">
        <f>F5</f>
        <v>2023</v>
      </c>
    </row>
    <row r="6" spans="1:9" s="47" customFormat="1" ht="15" customHeight="1">
      <c r="A6" s="710" t="s">
        <v>279</v>
      </c>
      <c r="B6" s="929" t="s">
        <v>331</v>
      </c>
      <c r="C6" s="929" t="s">
        <v>332</v>
      </c>
      <c r="D6" s="492">
        <v>54.265000000000001</v>
      </c>
      <c r="E6" s="492">
        <v>8.9049999999999994</v>
      </c>
      <c r="F6" s="492">
        <v>12.608000000000001</v>
      </c>
      <c r="G6" s="492">
        <v>343.37900000000002</v>
      </c>
      <c r="H6" s="492">
        <v>68.06</v>
      </c>
      <c r="I6" s="493">
        <v>58.795000000000002</v>
      </c>
    </row>
    <row r="7" spans="1:9" s="47" customFormat="1" ht="15" customHeight="1">
      <c r="A7" s="705" t="s">
        <v>283</v>
      </c>
      <c r="B7" s="930"/>
      <c r="C7" s="930"/>
      <c r="D7" s="177">
        <v>3.621</v>
      </c>
      <c r="E7" s="177">
        <v>0</v>
      </c>
      <c r="F7" s="177">
        <v>1.1970000000000001</v>
      </c>
      <c r="G7" s="177">
        <v>54.618000000000002</v>
      </c>
      <c r="H7" s="177">
        <v>0</v>
      </c>
      <c r="I7" s="208">
        <v>21.353000000000002</v>
      </c>
    </row>
    <row r="8" spans="1:9" s="47" customFormat="1" ht="15" customHeight="1">
      <c r="A8" s="961" t="s">
        <v>303</v>
      </c>
      <c r="B8" s="962"/>
      <c r="C8" s="963"/>
      <c r="D8" s="647">
        <f t="shared" ref="D8:I8" si="0">SUM(D6:D7)</f>
        <v>57.886000000000003</v>
      </c>
      <c r="E8" s="647">
        <f t="shared" si="0"/>
        <v>8.9049999999999994</v>
      </c>
      <c r="F8" s="647">
        <f t="shared" si="0"/>
        <v>13.805</v>
      </c>
      <c r="G8" s="647">
        <f t="shared" si="0"/>
        <v>397.99700000000001</v>
      </c>
      <c r="H8" s="647">
        <f t="shared" si="0"/>
        <v>68.06</v>
      </c>
      <c r="I8" s="529">
        <f t="shared" si="0"/>
        <v>80.147999999999996</v>
      </c>
    </row>
    <row r="9" spans="1:9" ht="15" customHeight="1">
      <c r="A9" s="705" t="s">
        <v>279</v>
      </c>
      <c r="B9" s="930" t="s">
        <v>333</v>
      </c>
      <c r="C9" s="930" t="s">
        <v>334</v>
      </c>
      <c r="D9" s="177">
        <v>299.68700000000001</v>
      </c>
      <c r="E9" s="177">
        <v>65.378</v>
      </c>
      <c r="F9" s="177">
        <v>48.058999999999997</v>
      </c>
      <c r="G9" s="177">
        <v>2033.8979999999999</v>
      </c>
      <c r="H9" s="177">
        <v>494.887</v>
      </c>
      <c r="I9" s="208">
        <v>232.68700000000001</v>
      </c>
    </row>
    <row r="10" spans="1:9" ht="15" customHeight="1">
      <c r="A10" s="705" t="s">
        <v>283</v>
      </c>
      <c r="B10" s="930"/>
      <c r="C10" s="930"/>
      <c r="D10" s="177">
        <v>26.166</v>
      </c>
      <c r="E10" s="177">
        <v>2.9449999999999998</v>
      </c>
      <c r="F10" s="177">
        <v>8.0269999999999992</v>
      </c>
      <c r="G10" s="177">
        <v>355.721</v>
      </c>
      <c r="H10" s="177">
        <v>45.911000000000001</v>
      </c>
      <c r="I10" s="208">
        <v>111.068</v>
      </c>
    </row>
    <row r="11" spans="1:9" ht="15" customHeight="1">
      <c r="A11" s="705" t="s">
        <v>311</v>
      </c>
      <c r="B11" s="930"/>
      <c r="C11" s="930"/>
      <c r="D11" s="177">
        <v>0.80900000000000005</v>
      </c>
      <c r="E11" s="177">
        <v>0.17399999999999999</v>
      </c>
      <c r="F11" s="177">
        <v>0.42199999999999999</v>
      </c>
      <c r="G11" s="177">
        <v>47.098999999999997</v>
      </c>
      <c r="H11" s="177">
        <v>9.4920000000000009</v>
      </c>
      <c r="I11" s="208">
        <v>27.75</v>
      </c>
    </row>
    <row r="12" spans="1:9" ht="15" customHeight="1">
      <c r="A12" s="705" t="s">
        <v>281</v>
      </c>
      <c r="B12" s="930"/>
      <c r="C12" s="930"/>
      <c r="D12" s="177">
        <v>0.60599999999999998</v>
      </c>
      <c r="E12" s="177">
        <v>0</v>
      </c>
      <c r="F12" s="177">
        <v>0</v>
      </c>
      <c r="G12" s="177">
        <v>37.432000000000002</v>
      </c>
      <c r="H12" s="177">
        <v>0</v>
      </c>
      <c r="I12" s="208">
        <v>0</v>
      </c>
    </row>
    <row r="13" spans="1:9" ht="15" customHeight="1">
      <c r="A13" s="705" t="s">
        <v>335</v>
      </c>
      <c r="B13" s="930"/>
      <c r="C13" s="930"/>
      <c r="D13" s="177">
        <v>0.90200000000000002</v>
      </c>
      <c r="E13" s="177">
        <v>0.78300000000000003</v>
      </c>
      <c r="F13" s="177">
        <v>0</v>
      </c>
      <c r="G13" s="177">
        <v>9.1319999999999997</v>
      </c>
      <c r="H13" s="177">
        <v>7.5659999999999998</v>
      </c>
      <c r="I13" s="208">
        <v>0</v>
      </c>
    </row>
    <row r="14" spans="1:9" ht="15" customHeight="1">
      <c r="A14" s="705" t="s">
        <v>280</v>
      </c>
      <c r="B14" s="932"/>
      <c r="C14" s="932"/>
      <c r="D14" s="177">
        <v>0.10199999999999999</v>
      </c>
      <c r="E14" s="177">
        <v>3.3000000000000002E-2</v>
      </c>
      <c r="F14" s="177">
        <v>0.13700000000000001</v>
      </c>
      <c r="G14" s="177">
        <v>3.9849999999999999</v>
      </c>
      <c r="H14" s="177">
        <v>1.2569999999999999</v>
      </c>
      <c r="I14" s="208">
        <v>6.8040000000000003</v>
      </c>
    </row>
    <row r="15" spans="1:9" ht="15" customHeight="1">
      <c r="A15" s="705" t="s">
        <v>284</v>
      </c>
      <c r="B15" s="932"/>
      <c r="C15" s="932"/>
      <c r="D15" s="177">
        <v>0.66300000000000003</v>
      </c>
      <c r="E15" s="177">
        <v>0</v>
      </c>
      <c r="F15" s="177">
        <v>0</v>
      </c>
      <c r="G15" s="177">
        <v>1.3580000000000001</v>
      </c>
      <c r="H15" s="177">
        <v>0</v>
      </c>
      <c r="I15" s="208">
        <v>0</v>
      </c>
    </row>
    <row r="16" spans="1:9" ht="15" customHeight="1">
      <c r="A16" s="928" t="s">
        <v>303</v>
      </c>
      <c r="B16" s="878"/>
      <c r="C16" s="879"/>
      <c r="D16" s="358">
        <f t="shared" ref="D16:I16" si="1">SUM(D9:D15)</f>
        <v>328.935</v>
      </c>
      <c r="E16" s="358">
        <f t="shared" si="1"/>
        <v>69.313000000000002</v>
      </c>
      <c r="F16" s="358">
        <f t="shared" si="1"/>
        <v>56.644999999999996</v>
      </c>
      <c r="G16" s="358">
        <f>SUM(G9:G15)</f>
        <v>2488.625</v>
      </c>
      <c r="H16" s="358">
        <f t="shared" si="1"/>
        <v>559.11299999999994</v>
      </c>
      <c r="I16" s="359">
        <f t="shared" si="1"/>
        <v>378.30899999999997</v>
      </c>
    </row>
    <row r="17" spans="1:9" ht="15" customHeight="1">
      <c r="A17" s="705" t="s">
        <v>279</v>
      </c>
      <c r="B17" s="933" t="s">
        <v>336</v>
      </c>
      <c r="C17" s="958" t="s">
        <v>337</v>
      </c>
      <c r="D17" s="177">
        <v>108.932</v>
      </c>
      <c r="E17" s="177">
        <v>16.800999999999998</v>
      </c>
      <c r="F17" s="177">
        <v>28.475000000000001</v>
      </c>
      <c r="G17" s="177">
        <v>659.07100000000003</v>
      </c>
      <c r="H17" s="177">
        <v>118.514</v>
      </c>
      <c r="I17" s="208">
        <v>134.67599999999999</v>
      </c>
    </row>
    <row r="18" spans="1:9" ht="15" customHeight="1">
      <c r="A18" s="705" t="s">
        <v>335</v>
      </c>
      <c r="B18" s="934"/>
      <c r="C18" s="936"/>
      <c r="D18" s="177">
        <v>2.3199999999999998</v>
      </c>
      <c r="E18" s="177">
        <v>1.254</v>
      </c>
      <c r="F18" s="177">
        <v>0</v>
      </c>
      <c r="G18" s="177">
        <v>15.916</v>
      </c>
      <c r="H18" s="177">
        <v>8.7750000000000004</v>
      </c>
      <c r="I18" s="208">
        <v>0</v>
      </c>
    </row>
    <row r="19" spans="1:9" ht="15" customHeight="1">
      <c r="A19" s="928" t="s">
        <v>303</v>
      </c>
      <c r="B19" s="878"/>
      <c r="C19" s="879"/>
      <c r="D19" s="514">
        <f t="shared" ref="D19:I19" si="2">SUM(D17:D18)</f>
        <v>111.252</v>
      </c>
      <c r="E19" s="514">
        <f t="shared" si="2"/>
        <v>18.055</v>
      </c>
      <c r="F19" s="514">
        <f t="shared" si="2"/>
        <v>28.475000000000001</v>
      </c>
      <c r="G19" s="514">
        <f>SUM(G17:G18)</f>
        <v>674.98700000000008</v>
      </c>
      <c r="H19" s="514">
        <f t="shared" si="2"/>
        <v>127.289</v>
      </c>
      <c r="I19" s="533">
        <f t="shared" si="2"/>
        <v>134.67599999999999</v>
      </c>
    </row>
    <row r="20" spans="1:9" ht="15" customHeight="1">
      <c r="A20" s="705" t="s">
        <v>279</v>
      </c>
      <c r="B20" s="929" t="s">
        <v>338</v>
      </c>
      <c r="C20" s="929" t="s">
        <v>339</v>
      </c>
      <c r="D20" s="177">
        <v>740.84500000000003</v>
      </c>
      <c r="E20" s="177">
        <v>179.76400000000001</v>
      </c>
      <c r="F20" s="177">
        <v>150.60499999999999</v>
      </c>
      <c r="G20" s="177">
        <v>4787.9889999999996</v>
      </c>
      <c r="H20" s="177">
        <v>1231.0640000000001</v>
      </c>
      <c r="I20" s="208">
        <v>725.952</v>
      </c>
    </row>
    <row r="21" spans="1:9" ht="15" customHeight="1">
      <c r="A21" s="705" t="s">
        <v>281</v>
      </c>
      <c r="B21" s="930"/>
      <c r="C21" s="930"/>
      <c r="D21" s="177">
        <v>26.41</v>
      </c>
      <c r="E21" s="177">
        <v>11.583</v>
      </c>
      <c r="F21" s="177">
        <v>9.5990000000000002</v>
      </c>
      <c r="G21" s="177">
        <v>258.86500000000001</v>
      </c>
      <c r="H21" s="177">
        <v>120.39400000000001</v>
      </c>
      <c r="I21" s="208">
        <v>79.555999999999997</v>
      </c>
    </row>
    <row r="22" spans="1:9" ht="15" customHeight="1">
      <c r="A22" s="705" t="s">
        <v>335</v>
      </c>
      <c r="B22" s="930"/>
      <c r="C22" s="930"/>
      <c r="D22" s="177">
        <v>17.277000000000001</v>
      </c>
      <c r="E22" s="177">
        <v>7.8630000000000004</v>
      </c>
      <c r="F22" s="177">
        <v>0</v>
      </c>
      <c r="G22" s="177">
        <v>117.86199999999999</v>
      </c>
      <c r="H22" s="177">
        <v>55.039000000000001</v>
      </c>
      <c r="I22" s="208">
        <v>0</v>
      </c>
    </row>
    <row r="23" spans="1:9" ht="15" customHeight="1">
      <c r="A23" s="705" t="s">
        <v>283</v>
      </c>
      <c r="B23" s="930"/>
      <c r="C23" s="930"/>
      <c r="D23" s="177">
        <v>1.673</v>
      </c>
      <c r="E23" s="177">
        <v>0</v>
      </c>
      <c r="F23" s="177">
        <v>1.5660000000000001</v>
      </c>
      <c r="G23" s="177">
        <v>13.03</v>
      </c>
      <c r="H23" s="177">
        <v>0</v>
      </c>
      <c r="I23" s="208">
        <v>13.818</v>
      </c>
    </row>
    <row r="24" spans="1:9" ht="15" customHeight="1">
      <c r="A24" s="928" t="s">
        <v>303</v>
      </c>
      <c r="B24" s="878"/>
      <c r="C24" s="879"/>
      <c r="D24" s="515">
        <f t="shared" ref="D24:I24" si="3">SUM(D20:D23)</f>
        <v>786.20500000000004</v>
      </c>
      <c r="E24" s="515">
        <f t="shared" si="3"/>
        <v>199.21</v>
      </c>
      <c r="F24" s="515">
        <f t="shared" si="3"/>
        <v>161.76999999999998</v>
      </c>
      <c r="G24" s="515">
        <f>SUM(G20:G23)</f>
        <v>5177.7459999999992</v>
      </c>
      <c r="H24" s="515">
        <f t="shared" si="3"/>
        <v>1406.4970000000001</v>
      </c>
      <c r="I24" s="534">
        <f t="shared" si="3"/>
        <v>819.32600000000002</v>
      </c>
    </row>
    <row r="25" spans="1:9" ht="15" customHeight="1">
      <c r="A25" s="705" t="s">
        <v>279</v>
      </c>
      <c r="B25" s="933" t="s">
        <v>340</v>
      </c>
      <c r="C25" s="958" t="s">
        <v>481</v>
      </c>
      <c r="D25" s="177">
        <v>243.50399999999999</v>
      </c>
      <c r="E25" s="177">
        <v>57.01</v>
      </c>
      <c r="F25" s="177">
        <v>47.841000000000001</v>
      </c>
      <c r="G25" s="177">
        <v>1631.7909999999999</v>
      </c>
      <c r="H25" s="177">
        <v>416.59800000000001</v>
      </c>
      <c r="I25" s="208">
        <v>234.226</v>
      </c>
    </row>
    <row r="26" spans="1:9" ht="15" customHeight="1">
      <c r="A26" s="705" t="s">
        <v>284</v>
      </c>
      <c r="B26" s="934"/>
      <c r="C26" s="936"/>
      <c r="D26" s="177">
        <v>22.713000000000001</v>
      </c>
      <c r="E26" s="177">
        <v>3.4159999999999999</v>
      </c>
      <c r="F26" s="177">
        <v>2.121</v>
      </c>
      <c r="G26" s="177">
        <v>122.01</v>
      </c>
      <c r="H26" s="177">
        <v>18.972999999999999</v>
      </c>
      <c r="I26" s="208">
        <v>10.201000000000001</v>
      </c>
    </row>
    <row r="27" spans="1:9" ht="15" customHeight="1">
      <c r="A27" s="705" t="s">
        <v>281</v>
      </c>
      <c r="B27" s="934"/>
      <c r="C27" s="936"/>
      <c r="D27" s="177">
        <v>6.93</v>
      </c>
      <c r="E27" s="177">
        <v>2.5779999999999998</v>
      </c>
      <c r="F27" s="177">
        <v>2.0329999999999999</v>
      </c>
      <c r="G27" s="177">
        <v>67.837000000000003</v>
      </c>
      <c r="H27" s="177">
        <v>27.187999999999999</v>
      </c>
      <c r="I27" s="208">
        <v>17.542000000000002</v>
      </c>
    </row>
    <row r="28" spans="1:9" ht="15" customHeight="1">
      <c r="A28" s="705" t="s">
        <v>335</v>
      </c>
      <c r="B28" s="934"/>
      <c r="C28" s="936"/>
      <c r="D28" s="177">
        <v>6.5229999999999997</v>
      </c>
      <c r="E28" s="177">
        <v>2.87</v>
      </c>
      <c r="F28" s="177">
        <v>0</v>
      </c>
      <c r="G28" s="177">
        <v>44.561999999999998</v>
      </c>
      <c r="H28" s="177">
        <v>20.09</v>
      </c>
      <c r="I28" s="208">
        <v>0</v>
      </c>
    </row>
    <row r="29" spans="1:9" ht="15" customHeight="1">
      <c r="A29" s="705" t="s">
        <v>283</v>
      </c>
      <c r="B29" s="934"/>
      <c r="C29" s="936"/>
      <c r="D29" s="177">
        <v>4.5460000000000003</v>
      </c>
      <c r="E29" s="177">
        <v>2.3980000000000001</v>
      </c>
      <c r="F29" s="177">
        <v>0</v>
      </c>
      <c r="G29" s="177">
        <v>38.231000000000002</v>
      </c>
      <c r="H29" s="177">
        <v>21.238</v>
      </c>
      <c r="I29" s="208">
        <v>0</v>
      </c>
    </row>
    <row r="30" spans="1:9" ht="15" customHeight="1">
      <c r="A30" s="919" t="s">
        <v>303</v>
      </c>
      <c r="B30" s="920"/>
      <c r="C30" s="921"/>
      <c r="D30" s="514">
        <f t="shared" ref="D30:I30" si="4">SUM(D25:D29)</f>
        <v>284.21600000000001</v>
      </c>
      <c r="E30" s="514">
        <f t="shared" si="4"/>
        <v>68.271999999999991</v>
      </c>
      <c r="F30" s="514">
        <f t="shared" si="4"/>
        <v>51.995000000000005</v>
      </c>
      <c r="G30" s="514">
        <f t="shared" si="4"/>
        <v>1904.4309999999998</v>
      </c>
      <c r="H30" s="514">
        <f t="shared" si="4"/>
        <v>504.08699999999999</v>
      </c>
      <c r="I30" s="533">
        <f t="shared" si="4"/>
        <v>261.96899999999999</v>
      </c>
    </row>
    <row r="31" spans="1:9" ht="13.5" thickBot="1">
      <c r="A31" s="922" t="s">
        <v>315</v>
      </c>
      <c r="B31" s="923"/>
      <c r="C31" s="924"/>
      <c r="D31" s="343">
        <f>D30+D24+D16+D19+D8</f>
        <v>1568.4939999999999</v>
      </c>
      <c r="E31" s="343">
        <f t="shared" ref="E31:I31" si="5">E30+E24+E16+E19+E8</f>
        <v>363.75499999999994</v>
      </c>
      <c r="F31" s="343">
        <f t="shared" si="5"/>
        <v>312.69</v>
      </c>
      <c r="G31" s="343">
        <f t="shared" si="5"/>
        <v>10643.786</v>
      </c>
      <c r="H31" s="343">
        <f t="shared" si="5"/>
        <v>2665.0460000000003</v>
      </c>
      <c r="I31" s="393">
        <f t="shared" si="5"/>
        <v>1674.4279999999999</v>
      </c>
    </row>
    <row r="32" spans="1:9">
      <c r="A32" s="228" t="s">
        <v>316</v>
      </c>
      <c r="B32" s="48"/>
      <c r="C32" s="48"/>
      <c r="D32" s="173"/>
      <c r="E32" s="173"/>
      <c r="F32" s="173"/>
      <c r="G32" s="173"/>
      <c r="H32" s="173"/>
      <c r="I32" s="333"/>
    </row>
    <row r="33" spans="1:9">
      <c r="A33" s="955" t="s">
        <v>317</v>
      </c>
      <c r="B33" s="956"/>
      <c r="C33" s="956"/>
      <c r="D33" s="956"/>
      <c r="E33" s="956"/>
      <c r="F33" s="956"/>
      <c r="G33" s="956"/>
      <c r="H33" s="956"/>
      <c r="I33" s="957"/>
    </row>
    <row r="34" spans="1:9" ht="13.5" thickBot="1">
      <c r="A34" s="230"/>
      <c r="B34" s="334"/>
      <c r="C34" s="334"/>
      <c r="D34" s="335"/>
      <c r="E34" s="335"/>
      <c r="F34" s="335"/>
      <c r="G34" s="335"/>
      <c r="H34" s="335"/>
      <c r="I34" s="336"/>
    </row>
    <row r="35" spans="1:9" ht="13.5" thickBot="1">
      <c r="A35" s="230"/>
      <c r="B35" s="231"/>
      <c r="C35" s="498"/>
      <c r="D35" s="335"/>
      <c r="E35" s="335"/>
      <c r="F35" s="499"/>
      <c r="G35" s="335"/>
      <c r="H35" s="500"/>
      <c r="I35" s="501"/>
    </row>
    <row r="36" spans="1:9">
      <c r="D36" s="108"/>
      <c r="E36" s="108"/>
      <c r="F36" s="108"/>
      <c r="G36" s="108"/>
      <c r="H36" s="108"/>
      <c r="I36" s="108"/>
    </row>
    <row r="37" spans="1:9" ht="15" customHeight="1">
      <c r="H37" s="108"/>
      <c r="I37" s="108"/>
    </row>
    <row r="38" spans="1:9">
      <c r="D38" s="108"/>
      <c r="E38" s="108"/>
      <c r="F38" s="108"/>
      <c r="G38" s="108"/>
      <c r="H38" s="108"/>
      <c r="I38" s="108"/>
    </row>
    <row r="39" spans="1:9">
      <c r="H39" s="108"/>
      <c r="I39" s="108"/>
    </row>
    <row r="40" spans="1:9">
      <c r="H40" s="108"/>
      <c r="I40" s="108"/>
    </row>
    <row r="41" spans="1:9">
      <c r="H41" s="108"/>
      <c r="I41" s="108"/>
    </row>
    <row r="42" spans="1:9">
      <c r="H42" s="108"/>
      <c r="I42" s="108"/>
    </row>
    <row r="43" spans="1:9">
      <c r="H43" s="108"/>
      <c r="I43" s="108"/>
    </row>
    <row r="44" spans="1:9">
      <c r="H44" s="108"/>
      <c r="I44" s="108"/>
    </row>
    <row r="45" spans="1:9">
      <c r="H45" s="108"/>
      <c r="I45" s="108"/>
    </row>
    <row r="46" spans="1:9">
      <c r="H46" s="108"/>
      <c r="I46" s="108"/>
    </row>
    <row r="47" spans="1:9">
      <c r="H47" s="108"/>
      <c r="I47" s="108"/>
    </row>
    <row r="48" spans="1:9">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sheetData>
  <mergeCells count="28">
    <mergeCell ref="B25:B29"/>
    <mergeCell ref="C25:C29"/>
    <mergeCell ref="A30:C30"/>
    <mergeCell ref="A31:C31"/>
    <mergeCell ref="A33:I33"/>
    <mergeCell ref="A24:C24"/>
    <mergeCell ref="H4:I4"/>
    <mergeCell ref="B6:B7"/>
    <mergeCell ref="C6:C7"/>
    <mergeCell ref="B9:B15"/>
    <mergeCell ref="C9:C15"/>
    <mergeCell ref="A16:C16"/>
    <mergeCell ref="A8:C8"/>
    <mergeCell ref="B17:B18"/>
    <mergeCell ref="C17:C18"/>
    <mergeCell ref="A19:C19"/>
    <mergeCell ref="B20:B23"/>
    <mergeCell ref="C20:C23"/>
    <mergeCell ref="A1:I1"/>
    <mergeCell ref="A2:I2"/>
    <mergeCell ref="A3:A5"/>
    <mergeCell ref="B3:B5"/>
    <mergeCell ref="C3:C5"/>
    <mergeCell ref="D3:F3"/>
    <mergeCell ref="G3:I3"/>
    <mergeCell ref="D4:D5"/>
    <mergeCell ref="E4:F4"/>
    <mergeCell ref="G4:G5"/>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K65499"/>
  <sheetViews>
    <sheetView view="pageBreakPreview" zoomScale="90" zoomScaleNormal="100" zoomScaleSheetLayoutView="90" workbookViewId="0">
      <selection activeCell="A22" sqref="A6:C24"/>
    </sheetView>
  </sheetViews>
  <sheetFormatPr baseColWidth="10" defaultColWidth="11.42578125" defaultRowHeight="12.75"/>
  <cols>
    <col min="1" max="1" width="24" style="20" customWidth="1"/>
    <col min="2" max="2" width="12" style="178" customWidth="1"/>
    <col min="3" max="3" width="25" style="178" customWidth="1"/>
    <col min="4" max="8" width="11.42578125" style="178" customWidth="1"/>
    <col min="9" max="9" width="11.140625" style="178" customWidth="1"/>
    <col min="10" max="10" width="11.42578125" style="16" hidden="1" customWidth="1"/>
    <col min="11" max="16384" width="11.42578125" style="16"/>
  </cols>
  <sheetData>
    <row r="1" spans="1:11" ht="15" customHeight="1">
      <c r="A1" s="980" t="s">
        <v>341</v>
      </c>
      <c r="B1" s="981"/>
      <c r="C1" s="981"/>
      <c r="D1" s="981"/>
      <c r="E1" s="981"/>
      <c r="F1" s="981"/>
      <c r="G1" s="981"/>
      <c r="H1" s="981"/>
      <c r="I1" s="982"/>
    </row>
    <row r="2" spans="1:11" ht="15" customHeight="1">
      <c r="A2" s="983" t="s">
        <v>29</v>
      </c>
      <c r="B2" s="979"/>
      <c r="C2" s="979"/>
      <c r="D2" s="979"/>
      <c r="E2" s="979"/>
      <c r="F2" s="979"/>
      <c r="G2" s="979"/>
      <c r="H2" s="979"/>
      <c r="I2" s="984"/>
    </row>
    <row r="3" spans="1:11" ht="15" customHeight="1">
      <c r="A3" s="985" t="s">
        <v>273</v>
      </c>
      <c r="B3" s="988" t="s">
        <v>295</v>
      </c>
      <c r="C3" s="988" t="s">
        <v>296</v>
      </c>
      <c r="D3" s="991" t="s">
        <v>274</v>
      </c>
      <c r="E3" s="991"/>
      <c r="F3" s="991"/>
      <c r="G3" s="991" t="s">
        <v>297</v>
      </c>
      <c r="H3" s="991"/>
      <c r="I3" s="992"/>
    </row>
    <row r="4" spans="1:11" ht="15" customHeight="1">
      <c r="A4" s="986"/>
      <c r="B4" s="989"/>
      <c r="C4" s="989"/>
      <c r="D4" s="978">
        <v>2022</v>
      </c>
      <c r="E4" s="993" t="s">
        <v>480</v>
      </c>
      <c r="F4" s="994"/>
      <c r="G4" s="978">
        <f>D4</f>
        <v>2022</v>
      </c>
      <c r="H4" s="993" t="str">
        <f>+E4</f>
        <v>Ene - ab</v>
      </c>
      <c r="I4" s="995"/>
      <c r="J4" s="176"/>
    </row>
    <row r="5" spans="1:11" ht="15" customHeight="1">
      <c r="A5" s="987"/>
      <c r="B5" s="990"/>
      <c r="C5" s="990"/>
      <c r="D5" s="979"/>
      <c r="E5" s="648">
        <v>2022</v>
      </c>
      <c r="F5" s="648">
        <v>2023</v>
      </c>
      <c r="G5" s="979"/>
      <c r="H5" s="496">
        <f>E5</f>
        <v>2022</v>
      </c>
      <c r="I5" s="528">
        <f>F5</f>
        <v>2023</v>
      </c>
      <c r="K5" s="33"/>
    </row>
    <row r="6" spans="1:11" ht="18.75" customHeight="1">
      <c r="A6" s="711" t="s">
        <v>310</v>
      </c>
      <c r="B6" s="929" t="s">
        <v>342</v>
      </c>
      <c r="C6" s="931" t="s">
        <v>343</v>
      </c>
      <c r="D6" s="177">
        <v>332.721</v>
      </c>
      <c r="E6" s="177">
        <v>99.867999999999995</v>
      </c>
      <c r="F6" s="177">
        <v>98.266000000000005</v>
      </c>
      <c r="G6" s="177">
        <v>3681.4609999999998</v>
      </c>
      <c r="H6" s="177">
        <v>1284.835</v>
      </c>
      <c r="I6" s="208">
        <v>709.12300000000005</v>
      </c>
      <c r="J6" s="16">
        <v>2705.4949999999999</v>
      </c>
    </row>
    <row r="7" spans="1:11" ht="18.75" customHeight="1">
      <c r="A7" s="711" t="s">
        <v>279</v>
      </c>
      <c r="B7" s="930"/>
      <c r="C7" s="932"/>
      <c r="D7" s="177">
        <v>0.65900000000000003</v>
      </c>
      <c r="E7" s="177">
        <v>0</v>
      </c>
      <c r="F7" s="177">
        <v>0</v>
      </c>
      <c r="G7" s="177">
        <v>4.7699999999999996</v>
      </c>
      <c r="H7" s="177">
        <v>0</v>
      </c>
      <c r="I7" s="208">
        <v>0</v>
      </c>
      <c r="J7" s="16">
        <v>0</v>
      </c>
    </row>
    <row r="8" spans="1:11" ht="18.75" customHeight="1">
      <c r="A8" s="711" t="s">
        <v>335</v>
      </c>
      <c r="B8" s="968"/>
      <c r="C8" s="968"/>
      <c r="D8" s="177">
        <v>0.20300000000000001</v>
      </c>
      <c r="E8" s="177">
        <v>0.20300000000000001</v>
      </c>
      <c r="F8" s="177">
        <v>0</v>
      </c>
      <c r="G8" s="177">
        <v>2.5310000000000001</v>
      </c>
      <c r="H8" s="177">
        <v>2.5310000000000001</v>
      </c>
      <c r="I8" s="208">
        <v>0</v>
      </c>
      <c r="J8" s="16">
        <v>27.062999999999999</v>
      </c>
    </row>
    <row r="9" spans="1:11" ht="15" customHeight="1">
      <c r="A9" s="969" t="s">
        <v>303</v>
      </c>
      <c r="B9" s="970"/>
      <c r="C9" s="970"/>
      <c r="D9" s="647">
        <f>SUM(D6:D8)</f>
        <v>333.58299999999997</v>
      </c>
      <c r="E9" s="647">
        <f t="shared" ref="E9:J9" si="0">SUM(E6:E8)</f>
        <v>100.071</v>
      </c>
      <c r="F9" s="647">
        <f t="shared" si="0"/>
        <v>98.266000000000005</v>
      </c>
      <c r="G9" s="647">
        <f t="shared" si="0"/>
        <v>3688.7619999999997</v>
      </c>
      <c r="H9" s="647">
        <f t="shared" si="0"/>
        <v>1287.366</v>
      </c>
      <c r="I9" s="529">
        <f t="shared" si="0"/>
        <v>709.12300000000005</v>
      </c>
      <c r="J9" s="363">
        <f t="shared" si="0"/>
        <v>2732.558</v>
      </c>
    </row>
    <row r="10" spans="1:11" ht="15" customHeight="1">
      <c r="A10" s="711" t="s">
        <v>284</v>
      </c>
      <c r="B10" s="929" t="s">
        <v>344</v>
      </c>
      <c r="C10" s="931" t="s">
        <v>345</v>
      </c>
      <c r="D10" s="177">
        <v>261.46600000000001</v>
      </c>
      <c r="E10" s="177">
        <v>80.766000000000005</v>
      </c>
      <c r="F10" s="177">
        <v>112.34699999999999</v>
      </c>
      <c r="G10" s="177">
        <v>1203.213</v>
      </c>
      <c r="H10" s="177">
        <v>359.46</v>
      </c>
      <c r="I10" s="208">
        <v>481.79399999999998</v>
      </c>
    </row>
    <row r="11" spans="1:11" ht="15" customHeight="1">
      <c r="A11" s="711" t="s">
        <v>310</v>
      </c>
      <c r="B11" s="930"/>
      <c r="C11" s="932"/>
      <c r="D11" s="177">
        <v>177.39099999999999</v>
      </c>
      <c r="E11" s="177">
        <v>53.837000000000003</v>
      </c>
      <c r="F11" s="177">
        <v>50.043999999999997</v>
      </c>
      <c r="G11" s="177">
        <v>937.69</v>
      </c>
      <c r="H11" s="177">
        <v>287.392</v>
      </c>
      <c r="I11" s="208">
        <v>286.31900000000002</v>
      </c>
    </row>
    <row r="12" spans="1:11" ht="15" customHeight="1">
      <c r="A12" s="711" t="s">
        <v>311</v>
      </c>
      <c r="B12" s="930"/>
      <c r="C12" s="932"/>
      <c r="D12" s="177">
        <v>167.33600000000001</v>
      </c>
      <c r="E12" s="177">
        <v>43.152000000000001</v>
      </c>
      <c r="F12" s="177">
        <v>121.96</v>
      </c>
      <c r="G12" s="177">
        <v>288.83300000000003</v>
      </c>
      <c r="H12" s="177">
        <v>75.534999999999997</v>
      </c>
      <c r="I12" s="208">
        <v>166.86099999999999</v>
      </c>
    </row>
    <row r="13" spans="1:11" ht="15" customHeight="1">
      <c r="A13" s="711" t="s">
        <v>346</v>
      </c>
      <c r="B13" s="930"/>
      <c r="C13" s="932"/>
      <c r="D13" s="177">
        <v>89.667000000000002</v>
      </c>
      <c r="E13" s="177">
        <v>41.326999999999998</v>
      </c>
      <c r="F13" s="177">
        <v>57.57</v>
      </c>
      <c r="G13" s="177">
        <v>244.459</v>
      </c>
      <c r="H13" s="177">
        <v>114.264</v>
      </c>
      <c r="I13" s="208">
        <v>122.099</v>
      </c>
    </row>
    <row r="14" spans="1:11" ht="15" customHeight="1">
      <c r="A14" s="711" t="s">
        <v>314</v>
      </c>
      <c r="B14" s="930"/>
      <c r="C14" s="932"/>
      <c r="D14" s="177">
        <v>58.112000000000002</v>
      </c>
      <c r="E14" s="177">
        <v>45.216999999999999</v>
      </c>
      <c r="F14" s="177">
        <v>0</v>
      </c>
      <c r="G14" s="177">
        <v>181.09899999999999</v>
      </c>
      <c r="H14" s="177">
        <v>141.839</v>
      </c>
      <c r="I14" s="208">
        <v>0</v>
      </c>
    </row>
    <row r="15" spans="1:11" ht="15" customHeight="1">
      <c r="A15" s="711" t="s">
        <v>347</v>
      </c>
      <c r="B15" s="930"/>
      <c r="C15" s="932"/>
      <c r="D15" s="177">
        <v>1.53</v>
      </c>
      <c r="E15" s="177">
        <v>0</v>
      </c>
      <c r="F15" s="177">
        <v>0</v>
      </c>
      <c r="G15" s="177">
        <v>25.59</v>
      </c>
      <c r="H15" s="177">
        <v>0</v>
      </c>
      <c r="I15" s="208">
        <v>0</v>
      </c>
    </row>
    <row r="16" spans="1:11" ht="15" customHeight="1">
      <c r="A16" s="711" t="s">
        <v>279</v>
      </c>
      <c r="B16" s="930"/>
      <c r="C16" s="932"/>
      <c r="D16" s="177">
        <v>2.726</v>
      </c>
      <c r="E16" s="177">
        <v>0</v>
      </c>
      <c r="F16" s="177">
        <v>0</v>
      </c>
      <c r="G16" s="177">
        <v>10.481999999999999</v>
      </c>
      <c r="H16" s="177">
        <v>0</v>
      </c>
      <c r="I16" s="208">
        <v>0</v>
      </c>
    </row>
    <row r="17" spans="1:10" ht="15" customHeight="1">
      <c r="A17" s="711" t="s">
        <v>280</v>
      </c>
      <c r="B17" s="977"/>
      <c r="C17" s="968"/>
      <c r="D17" s="177">
        <v>8.3160000000000007</v>
      </c>
      <c r="E17" s="177">
        <v>0</v>
      </c>
      <c r="F17" s="177">
        <v>0</v>
      </c>
      <c r="G17" s="177">
        <v>2.3159999999999998</v>
      </c>
      <c r="H17" s="177">
        <v>0</v>
      </c>
      <c r="I17" s="208">
        <v>0</v>
      </c>
    </row>
    <row r="18" spans="1:10" ht="15" customHeight="1">
      <c r="A18" s="971" t="s">
        <v>303</v>
      </c>
      <c r="B18" s="972"/>
      <c r="C18" s="973"/>
      <c r="D18" s="647">
        <f>SUM(D10:D17)</f>
        <v>766.54399999999998</v>
      </c>
      <c r="E18" s="647">
        <f t="shared" ref="E18:I18" si="1">SUM(E10:E17)</f>
        <v>264.29899999999998</v>
      </c>
      <c r="F18" s="647">
        <f t="shared" si="1"/>
        <v>341.92099999999999</v>
      </c>
      <c r="G18" s="647">
        <f t="shared" si="1"/>
        <v>2893.6820000000002</v>
      </c>
      <c r="H18" s="647">
        <f t="shared" si="1"/>
        <v>978.49</v>
      </c>
      <c r="I18" s="529">
        <f t="shared" si="1"/>
        <v>1057.0730000000001</v>
      </c>
    </row>
    <row r="19" spans="1:10" ht="15" customHeight="1">
      <c r="A19" s="711" t="s">
        <v>348</v>
      </c>
      <c r="B19" s="931" t="s">
        <v>349</v>
      </c>
      <c r="C19" s="931" t="s">
        <v>350</v>
      </c>
      <c r="D19" s="177">
        <v>329.95499999999998</v>
      </c>
      <c r="E19" s="177">
        <v>47.8</v>
      </c>
      <c r="F19" s="177">
        <v>92.658000000000001</v>
      </c>
      <c r="G19" s="177">
        <v>1649.2080000000001</v>
      </c>
      <c r="H19" s="177">
        <v>252.405</v>
      </c>
      <c r="I19" s="208">
        <v>453.12900000000002</v>
      </c>
    </row>
    <row r="20" spans="1:10" ht="15" customHeight="1">
      <c r="A20" s="711" t="s">
        <v>311</v>
      </c>
      <c r="B20" s="932"/>
      <c r="C20" s="932"/>
      <c r="D20" s="177">
        <v>193.154</v>
      </c>
      <c r="E20" s="177">
        <v>60.837000000000003</v>
      </c>
      <c r="F20" s="177">
        <v>117.71299999999999</v>
      </c>
      <c r="G20" s="177">
        <v>871.375</v>
      </c>
      <c r="H20" s="177">
        <v>274.8</v>
      </c>
      <c r="I20" s="208">
        <v>530.49599999999998</v>
      </c>
    </row>
    <row r="21" spans="1:10" ht="15" customHeight="1">
      <c r="A21" s="711" t="s">
        <v>283</v>
      </c>
      <c r="B21" s="932"/>
      <c r="C21" s="932"/>
      <c r="D21" s="177">
        <v>65.652000000000001</v>
      </c>
      <c r="E21" s="177">
        <v>47.113999999999997</v>
      </c>
      <c r="F21" s="177">
        <v>3.37</v>
      </c>
      <c r="G21" s="177">
        <v>224.82400000000001</v>
      </c>
      <c r="H21" s="177">
        <v>157.27099999999999</v>
      </c>
      <c r="I21" s="208">
        <v>12.814</v>
      </c>
    </row>
    <row r="22" spans="1:10" ht="15" customHeight="1">
      <c r="A22" s="711" t="s">
        <v>351</v>
      </c>
      <c r="B22" s="932"/>
      <c r="C22" s="932"/>
      <c r="D22" s="177">
        <v>46.7</v>
      </c>
      <c r="E22" s="177">
        <v>22.698</v>
      </c>
      <c r="F22" s="177">
        <v>0</v>
      </c>
      <c r="G22" s="177">
        <v>121.65300000000001</v>
      </c>
      <c r="H22" s="177">
        <v>62.42</v>
      </c>
      <c r="I22" s="208">
        <v>0</v>
      </c>
    </row>
    <row r="23" spans="1:10" ht="15" customHeight="1">
      <c r="A23" s="711" t="s">
        <v>335</v>
      </c>
      <c r="B23" s="932"/>
      <c r="C23" s="932"/>
      <c r="D23" s="177">
        <v>8.5489999999999995</v>
      </c>
      <c r="E23" s="177">
        <v>4.1520000000000001</v>
      </c>
      <c r="F23" s="177">
        <v>0</v>
      </c>
      <c r="G23" s="177">
        <v>54.567999999999998</v>
      </c>
      <c r="H23" s="177">
        <v>25.247</v>
      </c>
      <c r="I23" s="208">
        <v>0</v>
      </c>
    </row>
    <row r="24" spans="1:10" ht="15" customHeight="1">
      <c r="A24" s="711" t="s">
        <v>358</v>
      </c>
      <c r="B24" s="968"/>
      <c r="C24" s="968"/>
      <c r="D24" s="177">
        <v>0</v>
      </c>
      <c r="E24" s="177">
        <v>0</v>
      </c>
      <c r="F24" s="177">
        <v>24.619</v>
      </c>
      <c r="G24" s="177">
        <v>0</v>
      </c>
      <c r="H24" s="177">
        <v>0</v>
      </c>
      <c r="I24" s="208">
        <v>118.41800000000001</v>
      </c>
    </row>
    <row r="25" spans="1:10" ht="15" customHeight="1">
      <c r="A25" s="974" t="s">
        <v>303</v>
      </c>
      <c r="B25" s="975"/>
      <c r="C25" s="976"/>
      <c r="D25" s="647">
        <f>SUM(D19:D24)</f>
        <v>644.01</v>
      </c>
      <c r="E25" s="647">
        <f>SUM(E19:E24)</f>
        <v>182.601</v>
      </c>
      <c r="F25" s="647">
        <f>SUM(F19:F24)</f>
        <v>238.35999999999999</v>
      </c>
      <c r="G25" s="647">
        <f t="shared" ref="G25:J25" si="2">SUM(G19:G24)</f>
        <v>2921.6280000000002</v>
      </c>
      <c r="H25" s="647">
        <f t="shared" si="2"/>
        <v>772.14299999999992</v>
      </c>
      <c r="I25" s="529">
        <f t="shared" si="2"/>
        <v>1114.857</v>
      </c>
      <c r="J25" s="363">
        <f t="shared" si="2"/>
        <v>0</v>
      </c>
    </row>
    <row r="26" spans="1:10" ht="15" customHeight="1" thickBot="1">
      <c r="A26" s="965" t="s">
        <v>315</v>
      </c>
      <c r="B26" s="966"/>
      <c r="C26" s="967"/>
      <c r="D26" s="344">
        <f>D25+D9+D18</f>
        <v>1744.1369999999999</v>
      </c>
      <c r="E26" s="344">
        <f>E25+E9+E18</f>
        <v>546.971</v>
      </c>
      <c r="F26" s="344">
        <f>F25+F9+F18</f>
        <v>678.54700000000003</v>
      </c>
      <c r="G26" s="344">
        <f t="shared" ref="G26:J26" si="3">G25+G9+G18</f>
        <v>9504.0720000000001</v>
      </c>
      <c r="H26" s="344">
        <f t="shared" si="3"/>
        <v>3037.9989999999998</v>
      </c>
      <c r="I26" s="530">
        <f t="shared" si="3"/>
        <v>2881.0529999999999</v>
      </c>
      <c r="J26" s="364">
        <f t="shared" si="3"/>
        <v>2732.558</v>
      </c>
    </row>
    <row r="27" spans="1:10" ht="15" customHeight="1">
      <c r="A27" s="524" t="s">
        <v>316</v>
      </c>
      <c r="B27" s="527"/>
      <c r="C27" s="527"/>
      <c r="D27" s="527"/>
      <c r="E27" s="527"/>
      <c r="F27" s="527"/>
      <c r="G27" s="527"/>
      <c r="H27" s="527"/>
      <c r="I27" s="525"/>
    </row>
    <row r="28" spans="1:10" ht="15" customHeight="1" thickBot="1">
      <c r="A28" s="521" t="s">
        <v>293</v>
      </c>
      <c r="B28" s="522"/>
      <c r="C28" s="522"/>
      <c r="D28" s="522"/>
      <c r="E28" s="522"/>
      <c r="F28" s="522"/>
      <c r="G28" s="522"/>
      <c r="H28" s="522"/>
      <c r="I28" s="523"/>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ht="15" customHeight="1"/>
    <row r="35" spans="4:4" s="16" customFormat="1" ht="15" customHeight="1"/>
    <row r="36" spans="4:4" s="16" customFormat="1" ht="15" customHeight="1"/>
    <row r="37" spans="4:4" s="16" customFormat="1"/>
    <row r="38" spans="4:4" s="16" customFormat="1"/>
    <row r="39" spans="4:4" s="16" customFormat="1"/>
    <row r="40" spans="4:4" s="16" customFormat="1">
      <c r="D40" s="188"/>
    </row>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row r="65497" s="16" customFormat="1"/>
    <row r="65498" s="16" customFormat="1"/>
    <row r="65499" s="16" customFormat="1"/>
  </sheetData>
  <mergeCells count="21">
    <mergeCell ref="D4:D5"/>
    <mergeCell ref="G4:G5"/>
    <mergeCell ref="A1:I1"/>
    <mergeCell ref="A2:I2"/>
    <mergeCell ref="A3:A5"/>
    <mergeCell ref="B3:B5"/>
    <mergeCell ref="C3:C5"/>
    <mergeCell ref="D3:F3"/>
    <mergeCell ref="G3:I3"/>
    <mergeCell ref="E4:F4"/>
    <mergeCell ref="H4:I4"/>
    <mergeCell ref="A26:C26"/>
    <mergeCell ref="C10:C17"/>
    <mergeCell ref="C6:C8"/>
    <mergeCell ref="A9:C9"/>
    <mergeCell ref="B19:B24"/>
    <mergeCell ref="A18:C18"/>
    <mergeCell ref="A25:C25"/>
    <mergeCell ref="C19:C24"/>
    <mergeCell ref="B10:B17"/>
    <mergeCell ref="B6:B8"/>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22</oddFooter>
  </headerFooter>
  <colBreaks count="1" manualBreakCount="1">
    <brk id="3"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W74"/>
  <sheetViews>
    <sheetView view="pageBreakPreview" topLeftCell="A21" zoomScale="90" zoomScaleNormal="100" zoomScaleSheetLayoutView="90" workbookViewId="0">
      <selection activeCell="A33" sqref="A6:C35"/>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23" ht="15" customHeight="1" thickBot="1">
      <c r="A1" s="1001" t="s">
        <v>352</v>
      </c>
      <c r="B1" s="1002"/>
      <c r="C1" s="1002"/>
      <c r="D1" s="1002"/>
      <c r="E1" s="1002"/>
      <c r="F1" s="1002"/>
      <c r="G1" s="1002"/>
      <c r="H1" s="1002"/>
      <c r="I1" s="1003"/>
    </row>
    <row r="2" spans="1:23" ht="15" customHeight="1">
      <c r="A2" s="1004" t="s">
        <v>353</v>
      </c>
      <c r="B2" s="1005"/>
      <c r="C2" s="1005"/>
      <c r="D2" s="1005"/>
      <c r="E2" s="1005"/>
      <c r="F2" s="1005"/>
      <c r="G2" s="1005"/>
      <c r="H2" s="1005"/>
      <c r="I2" s="1006"/>
    </row>
    <row r="3" spans="1:23" ht="15" customHeight="1">
      <c r="A3" s="943" t="str">
        <f>'Pág.22-C11 '!A3:A5</f>
        <v>País de destino</v>
      </c>
      <c r="B3" s="1007" t="s">
        <v>295</v>
      </c>
      <c r="C3" s="1010" t="s">
        <v>296</v>
      </c>
      <c r="D3" s="979" t="s">
        <v>274</v>
      </c>
      <c r="E3" s="979"/>
      <c r="F3" s="979"/>
      <c r="G3" s="979" t="s">
        <v>297</v>
      </c>
      <c r="H3" s="979"/>
      <c r="I3" s="984"/>
    </row>
    <row r="4" spans="1:23" ht="15" customHeight="1">
      <c r="A4" s="943"/>
      <c r="B4" s="1008"/>
      <c r="C4" s="1011"/>
      <c r="D4" s="978">
        <v>2022</v>
      </c>
      <c r="E4" s="993" t="s">
        <v>480</v>
      </c>
      <c r="F4" s="994"/>
      <c r="G4" s="978">
        <f>D4</f>
        <v>2022</v>
      </c>
      <c r="H4" s="993" t="str">
        <f>+E4</f>
        <v>Ene - ab</v>
      </c>
      <c r="I4" s="995"/>
    </row>
    <row r="5" spans="1:23" ht="15" customHeight="1">
      <c r="A5" s="964"/>
      <c r="B5" s="1009"/>
      <c r="C5" s="1012"/>
      <c r="D5" s="979"/>
      <c r="E5" s="648">
        <v>2022</v>
      </c>
      <c r="F5" s="648">
        <v>2023</v>
      </c>
      <c r="G5" s="979"/>
      <c r="H5" s="496">
        <f>E5</f>
        <v>2022</v>
      </c>
      <c r="I5" s="528">
        <f>F5</f>
        <v>2023</v>
      </c>
      <c r="J5" s="33"/>
    </row>
    <row r="6" spans="1:23" ht="15" customHeight="1">
      <c r="A6" s="705" t="s">
        <v>279</v>
      </c>
      <c r="B6" s="929" t="s">
        <v>354</v>
      </c>
      <c r="C6" s="931" t="s">
        <v>355</v>
      </c>
      <c r="D6" s="177">
        <v>8078.5550000000003</v>
      </c>
      <c r="E6" s="177">
        <v>2277.6190000000001</v>
      </c>
      <c r="F6" s="177">
        <v>3618.288</v>
      </c>
      <c r="G6" s="177">
        <v>5762.3869999999997</v>
      </c>
      <c r="H6" s="177">
        <v>1824.845</v>
      </c>
      <c r="I6" s="208">
        <v>2430.424</v>
      </c>
      <c r="J6" s="33"/>
      <c r="K6" s="33"/>
      <c r="L6" s="33"/>
      <c r="M6" s="33"/>
      <c r="N6" s="33"/>
      <c r="O6" s="33"/>
    </row>
    <row r="7" spans="1:23" ht="15" customHeight="1">
      <c r="A7" s="709" t="s">
        <v>356</v>
      </c>
      <c r="B7" s="930"/>
      <c r="C7" s="932"/>
      <c r="D7" s="177">
        <v>287.53699999999998</v>
      </c>
      <c r="E7" s="177">
        <v>116.85599999999999</v>
      </c>
      <c r="F7" s="177">
        <v>0</v>
      </c>
      <c r="G7" s="177">
        <v>203.375</v>
      </c>
      <c r="H7" s="177">
        <v>86.24</v>
      </c>
      <c r="I7" s="208">
        <v>0</v>
      </c>
      <c r="J7" s="33"/>
      <c r="K7" s="33"/>
      <c r="L7" s="33"/>
      <c r="M7" s="33"/>
      <c r="N7" s="33"/>
      <c r="O7" s="33"/>
    </row>
    <row r="8" spans="1:23" ht="14.25" customHeight="1">
      <c r="A8" s="709" t="s">
        <v>288</v>
      </c>
      <c r="B8" s="930"/>
      <c r="C8" s="932"/>
      <c r="D8" s="177">
        <v>208.28299999999999</v>
      </c>
      <c r="E8" s="177">
        <v>92.927999999999997</v>
      </c>
      <c r="F8" s="177">
        <v>0</v>
      </c>
      <c r="G8" s="177">
        <v>152.57499999999999</v>
      </c>
      <c r="H8" s="177">
        <v>71.084000000000003</v>
      </c>
      <c r="I8" s="208">
        <v>0</v>
      </c>
      <c r="J8" s="33"/>
      <c r="K8" s="33"/>
      <c r="L8" s="33"/>
      <c r="M8" s="33"/>
      <c r="N8" s="33"/>
      <c r="O8" s="33"/>
    </row>
    <row r="9" spans="1:23" ht="14.25" customHeight="1">
      <c r="A9" s="709" t="s">
        <v>357</v>
      </c>
      <c r="B9" s="930"/>
      <c r="C9" s="932"/>
      <c r="D9" s="177">
        <v>178.834</v>
      </c>
      <c r="E9" s="177">
        <v>0</v>
      </c>
      <c r="F9" s="177">
        <v>24.327999999999999</v>
      </c>
      <c r="G9" s="177">
        <v>139.58000000000001</v>
      </c>
      <c r="H9" s="177">
        <v>0</v>
      </c>
      <c r="I9" s="208">
        <v>10.798</v>
      </c>
      <c r="J9" s="33"/>
      <c r="K9" s="33"/>
      <c r="L9" s="33"/>
      <c r="M9" s="33"/>
      <c r="N9" s="33"/>
      <c r="O9" s="33"/>
      <c r="P9" s="180"/>
    </row>
    <row r="10" spans="1:23" s="180" customFormat="1" ht="15" customHeight="1">
      <c r="A10" s="709" t="s">
        <v>358</v>
      </c>
      <c r="B10" s="930"/>
      <c r="C10" s="932"/>
      <c r="D10" s="177">
        <v>159.68600000000001</v>
      </c>
      <c r="E10" s="177">
        <v>80.085999999999999</v>
      </c>
      <c r="F10" s="177">
        <v>0</v>
      </c>
      <c r="G10" s="177">
        <v>119.339</v>
      </c>
      <c r="H10" s="177">
        <v>66.37</v>
      </c>
      <c r="I10" s="208">
        <v>0</v>
      </c>
      <c r="J10" s="33"/>
      <c r="K10" s="33"/>
      <c r="L10" s="33"/>
      <c r="M10" s="33"/>
      <c r="N10" s="33"/>
      <c r="O10" s="33"/>
      <c r="Q10" s="16"/>
      <c r="R10" s="16"/>
      <c r="S10" s="16"/>
      <c r="T10" s="16"/>
      <c r="U10" s="16"/>
      <c r="V10" s="16"/>
      <c r="W10" s="16"/>
    </row>
    <row r="11" spans="1:23" s="180" customFormat="1" ht="15" customHeight="1">
      <c r="A11" s="709" t="s">
        <v>359</v>
      </c>
      <c r="B11" s="930"/>
      <c r="C11" s="932"/>
      <c r="D11" s="177">
        <v>112.242</v>
      </c>
      <c r="E11" s="177">
        <v>66.667000000000002</v>
      </c>
      <c r="F11" s="177">
        <v>38.713000000000001</v>
      </c>
      <c r="G11" s="177">
        <v>70.506</v>
      </c>
      <c r="H11" s="177">
        <v>48.591999999999999</v>
      </c>
      <c r="I11" s="208">
        <v>23.184999999999999</v>
      </c>
      <c r="J11" s="33"/>
      <c r="K11" s="33"/>
      <c r="L11" s="33"/>
      <c r="M11" s="33"/>
      <c r="N11" s="33"/>
      <c r="O11" s="33"/>
      <c r="Q11" s="16"/>
      <c r="R11" s="16"/>
      <c r="S11" s="16"/>
      <c r="T11" s="16"/>
      <c r="U11" s="16"/>
      <c r="V11" s="16"/>
      <c r="W11" s="16"/>
    </row>
    <row r="12" spans="1:23" s="180" customFormat="1" ht="15" customHeight="1">
      <c r="A12" s="709" t="s">
        <v>346</v>
      </c>
      <c r="B12" s="930"/>
      <c r="C12" s="932"/>
      <c r="D12" s="177">
        <v>144.852</v>
      </c>
      <c r="E12" s="177">
        <v>0</v>
      </c>
      <c r="F12" s="177">
        <v>95.811000000000007</v>
      </c>
      <c r="G12" s="177">
        <v>61.823999999999998</v>
      </c>
      <c r="H12" s="177">
        <v>0</v>
      </c>
      <c r="I12" s="208">
        <v>59.886000000000003</v>
      </c>
      <c r="J12" s="33"/>
      <c r="K12" s="33"/>
      <c r="L12" s="33"/>
      <c r="M12" s="33"/>
      <c r="N12" s="33"/>
      <c r="O12" s="33"/>
      <c r="Q12" s="16"/>
      <c r="R12" s="16"/>
      <c r="S12" s="16"/>
      <c r="T12" s="16"/>
      <c r="U12" s="16"/>
      <c r="V12" s="16"/>
      <c r="W12" s="16"/>
    </row>
    <row r="13" spans="1:23" s="180" customFormat="1" ht="15" customHeight="1">
      <c r="A13" s="709" t="s">
        <v>360</v>
      </c>
      <c r="B13" s="930"/>
      <c r="C13" s="932"/>
      <c r="D13" s="177">
        <v>86.391000000000005</v>
      </c>
      <c r="E13" s="177">
        <v>0</v>
      </c>
      <c r="F13" s="177">
        <v>0</v>
      </c>
      <c r="G13" s="177">
        <v>59.997999999999998</v>
      </c>
      <c r="H13" s="177">
        <v>0</v>
      </c>
      <c r="I13" s="208">
        <v>0</v>
      </c>
      <c r="J13" s="33"/>
      <c r="K13" s="33"/>
      <c r="L13" s="33"/>
      <c r="M13" s="33"/>
      <c r="N13" s="33"/>
      <c r="O13" s="33"/>
      <c r="Q13" s="16"/>
      <c r="R13" s="16"/>
      <c r="S13" s="16"/>
      <c r="T13" s="16"/>
      <c r="U13" s="16"/>
      <c r="V13" s="16"/>
      <c r="W13" s="16"/>
    </row>
    <row r="14" spans="1:23" s="180" customFormat="1" ht="15" customHeight="1">
      <c r="A14" s="709" t="s">
        <v>306</v>
      </c>
      <c r="B14" s="930"/>
      <c r="C14" s="932"/>
      <c r="D14" s="177">
        <v>82.783000000000001</v>
      </c>
      <c r="E14" s="177">
        <v>0</v>
      </c>
      <c r="F14" s="177">
        <v>0</v>
      </c>
      <c r="G14" s="177">
        <v>55.573</v>
      </c>
      <c r="H14" s="177">
        <v>0</v>
      </c>
      <c r="I14" s="208">
        <v>0</v>
      </c>
      <c r="J14" s="33"/>
      <c r="K14" s="33"/>
      <c r="L14" s="33"/>
      <c r="M14" s="33"/>
      <c r="N14" s="33"/>
      <c r="O14" s="33"/>
      <c r="Q14" s="16"/>
      <c r="R14" s="16"/>
      <c r="S14" s="16"/>
      <c r="T14" s="16"/>
      <c r="U14" s="16"/>
      <c r="V14" s="16"/>
      <c r="W14" s="16"/>
    </row>
    <row r="15" spans="1:23" s="180" customFormat="1" ht="15" customHeight="1">
      <c r="A15" s="709" t="s">
        <v>323</v>
      </c>
      <c r="B15" s="930"/>
      <c r="C15" s="932"/>
      <c r="D15" s="177">
        <v>37.908000000000001</v>
      </c>
      <c r="E15" s="177">
        <v>37.908000000000001</v>
      </c>
      <c r="F15" s="177">
        <v>0</v>
      </c>
      <c r="G15" s="177">
        <v>31.045000000000002</v>
      </c>
      <c r="H15" s="177">
        <v>31.045000000000002</v>
      </c>
      <c r="I15" s="208">
        <v>0</v>
      </c>
      <c r="J15" s="33"/>
      <c r="K15" s="33"/>
      <c r="L15" s="33"/>
      <c r="M15" s="33"/>
      <c r="N15" s="33"/>
      <c r="O15" s="33"/>
      <c r="Q15" s="16"/>
      <c r="R15" s="16"/>
      <c r="S15" s="16"/>
      <c r="T15" s="16"/>
      <c r="U15" s="16"/>
      <c r="V15" s="16"/>
      <c r="W15" s="16"/>
    </row>
    <row r="16" spans="1:23" s="180" customFormat="1" ht="15" customHeight="1">
      <c r="A16" s="709" t="s">
        <v>301</v>
      </c>
      <c r="B16" s="930"/>
      <c r="C16" s="932"/>
      <c r="D16" s="177">
        <v>25.364000000000001</v>
      </c>
      <c r="E16" s="177">
        <v>0</v>
      </c>
      <c r="F16" s="177">
        <v>135.672</v>
      </c>
      <c r="G16" s="177">
        <v>16.29</v>
      </c>
      <c r="H16" s="177">
        <v>0</v>
      </c>
      <c r="I16" s="208">
        <v>82.314999999999998</v>
      </c>
      <c r="J16" s="33"/>
      <c r="K16" s="33"/>
      <c r="L16" s="33"/>
      <c r="M16" s="33"/>
      <c r="N16" s="33"/>
      <c r="O16" s="33"/>
      <c r="Q16" s="16"/>
      <c r="R16" s="16"/>
      <c r="S16" s="16"/>
      <c r="T16" s="16"/>
      <c r="U16" s="16"/>
      <c r="V16" s="16"/>
      <c r="W16" s="16"/>
    </row>
    <row r="17" spans="1:23" s="180" customFormat="1" ht="15" customHeight="1">
      <c r="A17" s="709" t="s">
        <v>361</v>
      </c>
      <c r="B17" s="930"/>
      <c r="C17" s="932"/>
      <c r="D17" s="177">
        <v>24.689</v>
      </c>
      <c r="E17" s="177">
        <v>24.689</v>
      </c>
      <c r="F17" s="177">
        <v>39.762</v>
      </c>
      <c r="G17" s="177">
        <v>13.736000000000001</v>
      </c>
      <c r="H17" s="177">
        <v>13.736000000000001</v>
      </c>
      <c r="I17" s="208">
        <v>26.614999999999998</v>
      </c>
      <c r="J17" s="33"/>
      <c r="K17" s="33"/>
      <c r="L17" s="33"/>
      <c r="M17" s="33"/>
      <c r="N17" s="33"/>
      <c r="O17" s="33"/>
      <c r="Q17" s="16"/>
      <c r="R17" s="16"/>
      <c r="S17" s="16"/>
      <c r="T17" s="16"/>
      <c r="U17" s="16"/>
      <c r="V17" s="16"/>
      <c r="W17" s="16"/>
    </row>
    <row r="18" spans="1:23" s="180" customFormat="1" ht="15" customHeight="1">
      <c r="A18" s="712" t="s">
        <v>434</v>
      </c>
      <c r="B18" s="930"/>
      <c r="C18" s="932"/>
      <c r="D18" s="177">
        <v>0</v>
      </c>
      <c r="E18" s="177">
        <v>0</v>
      </c>
      <c r="F18" s="177">
        <v>43.335000000000001</v>
      </c>
      <c r="G18" s="177">
        <v>0</v>
      </c>
      <c r="H18" s="177">
        <v>0</v>
      </c>
      <c r="I18" s="208">
        <v>26.65</v>
      </c>
      <c r="J18" s="33"/>
      <c r="K18" s="33"/>
      <c r="L18" s="33"/>
      <c r="M18" s="33"/>
      <c r="N18" s="33"/>
      <c r="O18" s="33"/>
      <c r="Q18" s="16"/>
      <c r="R18" s="16"/>
      <c r="S18" s="16"/>
      <c r="T18" s="16"/>
      <c r="U18" s="16"/>
      <c r="V18" s="16"/>
      <c r="W18" s="16"/>
    </row>
    <row r="19" spans="1:23" s="180" customFormat="1" ht="17.25" customHeight="1">
      <c r="A19" s="971" t="s">
        <v>303</v>
      </c>
      <c r="B19" s="1013"/>
      <c r="C19" s="1014"/>
      <c r="D19" s="179">
        <f t="shared" ref="D19:H19" si="0">SUM(D6:D18)</f>
        <v>9427.1239999999998</v>
      </c>
      <c r="E19" s="179">
        <f t="shared" si="0"/>
        <v>2696.7529999999997</v>
      </c>
      <c r="F19" s="179">
        <f t="shared" si="0"/>
        <v>3995.9090000000006</v>
      </c>
      <c r="G19" s="179">
        <f t="shared" si="0"/>
        <v>6686.2279999999992</v>
      </c>
      <c r="H19" s="179">
        <f t="shared" si="0"/>
        <v>2141.9120000000003</v>
      </c>
      <c r="I19" s="337">
        <f>SUM(I6:I18)</f>
        <v>2659.8729999999996</v>
      </c>
      <c r="J19" s="33"/>
      <c r="K19" s="33"/>
      <c r="L19" s="33"/>
      <c r="M19" s="33"/>
      <c r="N19" s="33"/>
      <c r="O19" s="33"/>
      <c r="Q19" s="16"/>
      <c r="R19" s="16"/>
      <c r="S19" s="16"/>
      <c r="T19" s="16"/>
      <c r="U19" s="16"/>
      <c r="V19" s="16"/>
      <c r="W19" s="16"/>
    </row>
    <row r="20" spans="1:23" s="180" customFormat="1" ht="17.25" customHeight="1">
      <c r="A20" s="705" t="s">
        <v>306</v>
      </c>
      <c r="B20" s="929" t="s">
        <v>362</v>
      </c>
      <c r="C20" s="929" t="s">
        <v>363</v>
      </c>
      <c r="D20" s="177">
        <v>2429.9549999999999</v>
      </c>
      <c r="E20" s="177">
        <v>662.61099999999999</v>
      </c>
      <c r="F20" s="177">
        <v>1024.9390000000001</v>
      </c>
      <c r="G20" s="177">
        <v>4750.509</v>
      </c>
      <c r="H20" s="177">
        <v>1496.7629999999999</v>
      </c>
      <c r="I20" s="208">
        <v>1524.4960000000001</v>
      </c>
      <c r="J20" s="33"/>
      <c r="K20" s="33"/>
      <c r="L20" s="33"/>
      <c r="M20" s="33"/>
      <c r="N20" s="33"/>
      <c r="O20" s="33"/>
      <c r="W20" s="16"/>
    </row>
    <row r="21" spans="1:23" s="180" customFormat="1" ht="15" customHeight="1">
      <c r="A21" s="709" t="s">
        <v>287</v>
      </c>
      <c r="B21" s="930"/>
      <c r="C21" s="932"/>
      <c r="D21" s="177">
        <v>140.39699999999999</v>
      </c>
      <c r="E21" s="177">
        <v>91.72</v>
      </c>
      <c r="F21" s="177">
        <v>0</v>
      </c>
      <c r="G21" s="177">
        <v>299.29000000000002</v>
      </c>
      <c r="H21" s="177">
        <v>196.58799999999999</v>
      </c>
      <c r="I21" s="208">
        <v>0</v>
      </c>
      <c r="J21" s="33"/>
      <c r="K21" s="33"/>
      <c r="L21" s="33"/>
      <c r="M21" s="33"/>
      <c r="N21" s="33"/>
      <c r="O21" s="33"/>
      <c r="P21" s="16"/>
      <c r="W21" s="16"/>
    </row>
    <row r="22" spans="1:23" s="180" customFormat="1" ht="15" customHeight="1">
      <c r="A22" s="709" t="s">
        <v>279</v>
      </c>
      <c r="B22" s="930"/>
      <c r="C22" s="932"/>
      <c r="D22" s="177">
        <v>234.185</v>
      </c>
      <c r="E22" s="177">
        <v>52.689</v>
      </c>
      <c r="F22" s="177">
        <v>57.424999999999997</v>
      </c>
      <c r="G22" s="177">
        <v>245.65799999999999</v>
      </c>
      <c r="H22" s="177">
        <v>76.239999999999995</v>
      </c>
      <c r="I22" s="208">
        <v>82.373000000000005</v>
      </c>
      <c r="J22" s="33"/>
      <c r="K22" s="33"/>
      <c r="L22" s="33"/>
      <c r="M22" s="33"/>
      <c r="N22" s="33"/>
      <c r="O22" s="33"/>
      <c r="P22" s="16"/>
      <c r="W22" s="16"/>
    </row>
    <row r="23" spans="1:23" s="180" customFormat="1" ht="15" customHeight="1">
      <c r="A23" s="709" t="s">
        <v>364</v>
      </c>
      <c r="B23" s="930"/>
      <c r="C23" s="932"/>
      <c r="D23" s="177">
        <v>128.03700000000001</v>
      </c>
      <c r="E23" s="177">
        <v>0</v>
      </c>
      <c r="F23" s="177">
        <v>0</v>
      </c>
      <c r="G23" s="177">
        <v>233.24199999999999</v>
      </c>
      <c r="H23" s="177">
        <v>0</v>
      </c>
      <c r="I23" s="208">
        <v>0</v>
      </c>
      <c r="J23" s="33"/>
      <c r="K23" s="33"/>
      <c r="L23" s="33"/>
      <c r="M23" s="33"/>
      <c r="N23" s="33"/>
      <c r="O23" s="33"/>
      <c r="W23" s="16"/>
    </row>
    <row r="24" spans="1:23" s="180" customFormat="1" ht="15" customHeight="1">
      <c r="A24" s="709" t="s">
        <v>365</v>
      </c>
      <c r="B24" s="930"/>
      <c r="C24" s="932"/>
      <c r="D24" s="177">
        <v>96.436000000000007</v>
      </c>
      <c r="E24" s="177">
        <v>20.844000000000001</v>
      </c>
      <c r="F24" s="177">
        <v>25.94</v>
      </c>
      <c r="G24" s="177">
        <v>220.226</v>
      </c>
      <c r="H24" s="177">
        <v>48.289000000000001</v>
      </c>
      <c r="I24" s="208">
        <v>40.674999999999997</v>
      </c>
      <c r="J24" s="33"/>
      <c r="K24" s="33"/>
      <c r="L24" s="33"/>
      <c r="M24" s="33"/>
      <c r="N24" s="33"/>
      <c r="O24" s="33"/>
      <c r="W24" s="16"/>
    </row>
    <row r="25" spans="1:23" s="180" customFormat="1" ht="15" customHeight="1">
      <c r="A25" s="709" t="s">
        <v>356</v>
      </c>
      <c r="B25" s="930"/>
      <c r="C25" s="932"/>
      <c r="D25" s="177">
        <v>77.123999999999995</v>
      </c>
      <c r="E25" s="177">
        <v>0</v>
      </c>
      <c r="F25" s="177">
        <v>0</v>
      </c>
      <c r="G25" s="177">
        <v>79.488</v>
      </c>
      <c r="H25" s="177">
        <v>0</v>
      </c>
      <c r="I25" s="208">
        <v>0</v>
      </c>
      <c r="J25" s="33"/>
      <c r="K25" s="33"/>
      <c r="L25" s="33"/>
      <c r="M25" s="33"/>
      <c r="N25" s="33"/>
      <c r="O25" s="33"/>
      <c r="W25" s="16"/>
    </row>
    <row r="26" spans="1:23" s="180" customFormat="1" ht="15" customHeight="1">
      <c r="A26" s="709" t="s">
        <v>359</v>
      </c>
      <c r="B26" s="930"/>
      <c r="C26" s="932"/>
      <c r="D26" s="177">
        <v>36.997</v>
      </c>
      <c r="E26" s="177">
        <v>19.018999999999998</v>
      </c>
      <c r="F26" s="177">
        <v>0</v>
      </c>
      <c r="G26" s="177">
        <v>70.346999999999994</v>
      </c>
      <c r="H26" s="177">
        <v>36.811999999999998</v>
      </c>
      <c r="I26" s="208">
        <v>0</v>
      </c>
      <c r="J26" s="33"/>
      <c r="K26" s="33"/>
      <c r="L26" s="33"/>
      <c r="M26" s="33"/>
      <c r="N26" s="33"/>
      <c r="O26" s="33"/>
      <c r="W26" s="16"/>
    </row>
    <row r="27" spans="1:23" s="180" customFormat="1" ht="15" customHeight="1">
      <c r="A27" s="709" t="s">
        <v>346</v>
      </c>
      <c r="B27" s="930"/>
      <c r="C27" s="932"/>
      <c r="D27" s="177">
        <v>24.491</v>
      </c>
      <c r="E27" s="177">
        <v>0</v>
      </c>
      <c r="F27" s="177">
        <v>24.42</v>
      </c>
      <c r="G27" s="177">
        <v>55.869</v>
      </c>
      <c r="H27" s="177">
        <v>0</v>
      </c>
      <c r="I27" s="208">
        <v>29.018999999999998</v>
      </c>
      <c r="J27" s="33"/>
      <c r="K27" s="33"/>
      <c r="L27" s="33"/>
      <c r="M27" s="33"/>
      <c r="N27" s="33"/>
      <c r="O27" s="33"/>
      <c r="W27" s="16"/>
    </row>
    <row r="28" spans="1:23" s="180" customFormat="1" ht="15" customHeight="1">
      <c r="A28" s="709" t="s">
        <v>366</v>
      </c>
      <c r="B28" s="930"/>
      <c r="C28" s="932"/>
      <c r="D28" s="177">
        <v>25.071000000000002</v>
      </c>
      <c r="E28" s="177">
        <v>0</v>
      </c>
      <c r="F28" s="177">
        <v>0</v>
      </c>
      <c r="G28" s="177">
        <v>52.408999999999999</v>
      </c>
      <c r="H28" s="177">
        <v>0</v>
      </c>
      <c r="I28" s="208">
        <v>0</v>
      </c>
      <c r="J28" s="33"/>
      <c r="K28" s="33"/>
      <c r="L28" s="33"/>
      <c r="M28" s="33"/>
      <c r="N28" s="33"/>
      <c r="O28" s="33"/>
      <c r="W28" s="16"/>
    </row>
    <row r="29" spans="1:23" s="180" customFormat="1" ht="15" customHeight="1">
      <c r="A29" s="709" t="s">
        <v>280</v>
      </c>
      <c r="B29" s="930"/>
      <c r="C29" s="932"/>
      <c r="D29" s="177">
        <v>0</v>
      </c>
      <c r="E29" s="177">
        <v>0</v>
      </c>
      <c r="F29" s="177">
        <v>23.687999999999999</v>
      </c>
      <c r="G29" s="177">
        <v>0</v>
      </c>
      <c r="H29" s="177">
        <v>0</v>
      </c>
      <c r="I29" s="208">
        <v>68.14</v>
      </c>
      <c r="J29" s="33"/>
      <c r="K29" s="33"/>
      <c r="L29" s="33"/>
      <c r="M29" s="33"/>
      <c r="N29" s="33"/>
      <c r="O29" s="33"/>
      <c r="W29" s="16"/>
    </row>
    <row r="30" spans="1:23" ht="15" customHeight="1">
      <c r="A30" s="971" t="s">
        <v>303</v>
      </c>
      <c r="B30" s="1013"/>
      <c r="C30" s="1014"/>
      <c r="D30" s="607">
        <f>SUM(D20:D29)</f>
        <v>3192.6929999999993</v>
      </c>
      <c r="E30" s="607">
        <f t="shared" ref="E30:I30" si="1">SUM(E20:E29)</f>
        <v>846.88300000000004</v>
      </c>
      <c r="F30" s="607">
        <f t="shared" si="1"/>
        <v>1156.4120000000003</v>
      </c>
      <c r="G30" s="607">
        <f t="shared" si="1"/>
        <v>6007.0379999999996</v>
      </c>
      <c r="H30" s="607">
        <f t="shared" si="1"/>
        <v>1854.6919999999998</v>
      </c>
      <c r="I30" s="607">
        <f t="shared" si="1"/>
        <v>1744.7030000000002</v>
      </c>
      <c r="J30" s="33"/>
      <c r="K30" s="33"/>
      <c r="L30" s="33"/>
      <c r="M30" s="33"/>
      <c r="N30" s="33"/>
      <c r="O30" s="33"/>
      <c r="Q30" s="180"/>
      <c r="R30" s="180"/>
      <c r="S30" s="180"/>
      <c r="T30" s="180"/>
      <c r="U30" s="180"/>
      <c r="V30" s="180"/>
    </row>
    <row r="31" spans="1:23" ht="15" customHeight="1">
      <c r="A31" s="705" t="s">
        <v>279</v>
      </c>
      <c r="B31" s="931" t="s">
        <v>367</v>
      </c>
      <c r="C31" s="931" t="s">
        <v>368</v>
      </c>
      <c r="D31" s="177">
        <v>545.80200000000002</v>
      </c>
      <c r="E31" s="177">
        <v>176.50800000000001</v>
      </c>
      <c r="F31" s="177">
        <v>197.905</v>
      </c>
      <c r="G31" s="177">
        <v>575.49800000000005</v>
      </c>
      <c r="H31" s="177">
        <v>187.17400000000001</v>
      </c>
      <c r="I31" s="208">
        <v>209.75899999999999</v>
      </c>
      <c r="J31" s="33"/>
      <c r="K31" s="33"/>
      <c r="L31" s="33"/>
      <c r="M31" s="33"/>
      <c r="N31" s="33"/>
      <c r="O31" s="33"/>
    </row>
    <row r="32" spans="1:23" ht="15" customHeight="1">
      <c r="A32" s="709" t="s">
        <v>369</v>
      </c>
      <c r="B32" s="932"/>
      <c r="C32" s="932"/>
      <c r="D32" s="177">
        <v>100.88200000000001</v>
      </c>
      <c r="E32" s="177">
        <v>0</v>
      </c>
      <c r="F32" s="177">
        <v>0</v>
      </c>
      <c r="G32" s="177">
        <v>116.81399999999999</v>
      </c>
      <c r="H32" s="177">
        <v>0</v>
      </c>
      <c r="I32" s="208">
        <v>0</v>
      </c>
      <c r="J32" s="33"/>
      <c r="K32" s="33"/>
      <c r="L32" s="33"/>
      <c r="M32" s="33"/>
      <c r="N32" s="33"/>
      <c r="O32" s="33"/>
    </row>
    <row r="33" spans="1:15" ht="15" customHeight="1">
      <c r="A33" s="709" t="s">
        <v>364</v>
      </c>
      <c r="B33" s="932"/>
      <c r="C33" s="932"/>
      <c r="D33" s="177">
        <v>25.282</v>
      </c>
      <c r="E33" s="177">
        <v>0</v>
      </c>
      <c r="F33" s="177">
        <v>0</v>
      </c>
      <c r="G33" s="177">
        <v>23.452999999999999</v>
      </c>
      <c r="H33" s="177">
        <v>0</v>
      </c>
      <c r="I33" s="208">
        <v>0</v>
      </c>
      <c r="J33" s="33"/>
      <c r="K33" s="33"/>
      <c r="L33" s="33"/>
      <c r="M33" s="33"/>
      <c r="N33" s="33"/>
      <c r="O33" s="33"/>
    </row>
    <row r="34" spans="1:15" ht="15" customHeight="1">
      <c r="A34" s="709" t="s">
        <v>366</v>
      </c>
      <c r="B34" s="932"/>
      <c r="C34" s="932"/>
      <c r="D34" s="177">
        <v>1.821</v>
      </c>
      <c r="E34" s="177">
        <v>0</v>
      </c>
      <c r="F34" s="177">
        <v>0</v>
      </c>
      <c r="G34" s="177">
        <v>3.0760000000000001</v>
      </c>
      <c r="H34" s="177">
        <v>0</v>
      </c>
      <c r="I34" s="208">
        <v>0</v>
      </c>
      <c r="J34" s="33"/>
      <c r="K34" s="33"/>
      <c r="L34" s="33"/>
      <c r="M34" s="33"/>
      <c r="N34" s="33"/>
      <c r="O34" s="33"/>
    </row>
    <row r="35" spans="1:15" ht="15" customHeight="1">
      <c r="A35" s="709" t="s">
        <v>281</v>
      </c>
      <c r="B35" s="932"/>
      <c r="C35" s="932"/>
      <c r="D35" s="177">
        <v>0</v>
      </c>
      <c r="E35" s="177">
        <v>0</v>
      </c>
      <c r="F35" s="177">
        <v>21.995000000000001</v>
      </c>
      <c r="G35" s="177">
        <v>0</v>
      </c>
      <c r="H35" s="177">
        <v>0</v>
      </c>
      <c r="I35" s="208">
        <v>27.981000000000002</v>
      </c>
      <c r="J35" s="33"/>
      <c r="K35" s="33"/>
      <c r="L35" s="33"/>
      <c r="M35" s="33"/>
      <c r="N35" s="33"/>
      <c r="O35" s="33"/>
    </row>
    <row r="36" spans="1:15" ht="15" customHeight="1">
      <c r="A36" s="974" t="s">
        <v>303</v>
      </c>
      <c r="B36" s="996"/>
      <c r="C36" s="997"/>
      <c r="D36" s="360">
        <f>SUM(D31:D35)</f>
        <v>673.78700000000003</v>
      </c>
      <c r="E36" s="360">
        <f t="shared" ref="E36:I36" si="2">SUM(E31:E35)</f>
        <v>176.50800000000001</v>
      </c>
      <c r="F36" s="360">
        <f t="shared" si="2"/>
        <v>219.9</v>
      </c>
      <c r="G36" s="360">
        <f t="shared" si="2"/>
        <v>718.84100000000001</v>
      </c>
      <c r="H36" s="360">
        <f t="shared" si="2"/>
        <v>187.17400000000001</v>
      </c>
      <c r="I36" s="361">
        <f t="shared" si="2"/>
        <v>237.73999999999998</v>
      </c>
    </row>
    <row r="37" spans="1:15" ht="15" customHeight="1" thickBot="1">
      <c r="A37" s="1015" t="s">
        <v>315</v>
      </c>
      <c r="B37" s="1016"/>
      <c r="C37" s="1017"/>
      <c r="D37" s="345">
        <f>D36+D30+D19</f>
        <v>13293.603999999999</v>
      </c>
      <c r="E37" s="345">
        <f t="shared" ref="E37:I37" si="3">E36+E30+E19</f>
        <v>3720.1439999999998</v>
      </c>
      <c r="F37" s="345">
        <f t="shared" si="3"/>
        <v>5372.2210000000014</v>
      </c>
      <c r="G37" s="345">
        <f t="shared" si="3"/>
        <v>13412.107</v>
      </c>
      <c r="H37" s="345">
        <f t="shared" si="3"/>
        <v>4183.7780000000002</v>
      </c>
      <c r="I37" s="380">
        <f t="shared" si="3"/>
        <v>4642.3159999999998</v>
      </c>
    </row>
    <row r="38" spans="1:15" ht="15" customHeight="1">
      <c r="A38" s="998" t="s">
        <v>316</v>
      </c>
      <c r="B38" s="999"/>
      <c r="C38" s="999"/>
      <c r="D38" s="999"/>
      <c r="E38" s="999"/>
      <c r="F38" s="999"/>
      <c r="G38" s="999"/>
      <c r="H38" s="999"/>
      <c r="I38" s="1000"/>
    </row>
    <row r="39" spans="1:15" ht="15" customHeight="1" thickBot="1">
      <c r="A39" s="925" t="s">
        <v>293</v>
      </c>
      <c r="B39" s="926"/>
      <c r="C39" s="926"/>
      <c r="D39" s="926"/>
      <c r="E39" s="926"/>
      <c r="F39" s="926"/>
      <c r="G39" s="926"/>
      <c r="H39" s="926"/>
      <c r="I39" s="927"/>
    </row>
    <row r="40" spans="1:15" ht="15" customHeight="1">
      <c r="A40" s="181"/>
    </row>
    <row r="41" spans="1:15" ht="15" customHeight="1">
      <c r="A41" s="181"/>
      <c r="D41" s="108"/>
      <c r="E41" s="108"/>
      <c r="F41" s="108"/>
      <c r="G41" s="108"/>
      <c r="H41" s="108"/>
      <c r="I41" s="108"/>
    </row>
    <row r="42" spans="1:15" ht="15" customHeight="1">
      <c r="D42" s="108"/>
      <c r="E42" s="108"/>
      <c r="F42" s="108"/>
      <c r="G42" s="108"/>
      <c r="H42" s="108"/>
      <c r="I42" s="108"/>
    </row>
    <row r="43" spans="1:15" ht="15" customHeight="1">
      <c r="A43" s="181"/>
      <c r="F43" s="108"/>
      <c r="H43" s="108"/>
      <c r="I43" s="108"/>
    </row>
    <row r="44" spans="1:15" ht="15" customHeight="1">
      <c r="A44" s="181"/>
    </row>
    <row r="45" spans="1:15" ht="15" customHeight="1">
      <c r="A45" s="181"/>
    </row>
    <row r="46" spans="1:15" ht="15" customHeight="1">
      <c r="A46" s="181"/>
    </row>
    <row r="47" spans="1:15" ht="15" customHeight="1">
      <c r="A47" s="181"/>
    </row>
    <row r="48" spans="1:15" ht="15" customHeight="1">
      <c r="A48" s="181"/>
    </row>
    <row r="49" spans="1:16" ht="15" customHeight="1">
      <c r="A49" s="181"/>
    </row>
    <row r="50" spans="1:16" ht="15" customHeight="1">
      <c r="A50" s="181"/>
    </row>
    <row r="51" spans="1:16" ht="15" customHeight="1">
      <c r="A51" s="181"/>
    </row>
    <row r="52" spans="1:16" ht="15" customHeight="1">
      <c r="A52" s="181"/>
    </row>
    <row r="53" spans="1:16" ht="15" customHeight="1">
      <c r="A53" s="181"/>
    </row>
    <row r="54" spans="1:16" ht="15" customHeight="1">
      <c r="A54" s="181"/>
    </row>
    <row r="55" spans="1:16" ht="15" customHeight="1">
      <c r="A55" s="181"/>
    </row>
    <row r="56" spans="1:16" ht="15" customHeight="1">
      <c r="A56" s="181"/>
    </row>
    <row r="57" spans="1:16" ht="15" customHeight="1">
      <c r="A57" s="181"/>
    </row>
    <row r="58" spans="1:16" ht="15" customHeight="1">
      <c r="A58" s="181"/>
    </row>
    <row r="59" spans="1:16" ht="15" customHeight="1"/>
    <row r="60" spans="1:16" ht="15" customHeight="1"/>
    <row r="61" spans="1:16" ht="15" customHeight="1">
      <c r="J61" s="61"/>
      <c r="K61" s="61"/>
      <c r="L61" s="61"/>
      <c r="M61" s="61"/>
      <c r="N61" s="61"/>
      <c r="O61" s="61"/>
      <c r="P61" s="61"/>
    </row>
    <row r="62" spans="1:16" s="61" customFormat="1" ht="15" customHeight="1">
      <c r="A62" s="20"/>
      <c r="B62" s="20"/>
      <c r="C62" s="20"/>
      <c r="D62" s="20"/>
      <c r="E62" s="20"/>
      <c r="F62" s="20"/>
      <c r="G62" s="20"/>
      <c r="H62" s="20"/>
      <c r="I62" s="20"/>
    </row>
    <row r="63" spans="1:16" s="61" customFormat="1" ht="15" customHeight="1">
      <c r="A63" s="20"/>
      <c r="B63" s="20"/>
      <c r="C63" s="20"/>
      <c r="D63" s="20"/>
      <c r="E63" s="20"/>
      <c r="F63" s="20"/>
      <c r="G63" s="20"/>
      <c r="H63" s="20"/>
      <c r="I63" s="20"/>
    </row>
    <row r="64" spans="1:16" s="61" customFormat="1" ht="15" customHeight="1">
      <c r="A64" s="20"/>
      <c r="B64" s="20"/>
      <c r="C64" s="20"/>
      <c r="D64" s="20"/>
      <c r="E64" s="20"/>
      <c r="F64" s="20"/>
      <c r="G64" s="20"/>
      <c r="H64" s="20"/>
      <c r="I64" s="20"/>
    </row>
    <row r="65" spans="1:16" s="61" customFormat="1" ht="15" customHeight="1">
      <c r="A65" s="20"/>
      <c r="B65" s="20"/>
      <c r="C65" s="20"/>
      <c r="D65" s="20"/>
      <c r="E65" s="20"/>
      <c r="F65" s="20"/>
      <c r="G65" s="20"/>
      <c r="H65" s="20"/>
      <c r="I65" s="20"/>
      <c r="J65" s="16"/>
      <c r="K65" s="16"/>
      <c r="L65" s="16"/>
      <c r="M65" s="16"/>
      <c r="N65" s="16"/>
      <c r="O65" s="16"/>
      <c r="P65" s="16"/>
    </row>
    <row r="66" spans="1:16" ht="15" customHeight="1"/>
    <row r="67" spans="1:16" ht="15" customHeight="1"/>
    <row r="68" spans="1:16" ht="15" customHeight="1"/>
    <row r="69" spans="1:16" ht="15" customHeight="1"/>
    <row r="70" spans="1:16" ht="15" customHeight="1"/>
    <row r="71" spans="1:16" ht="15" customHeight="1">
      <c r="J71" s="47"/>
      <c r="K71" s="47"/>
      <c r="L71" s="47"/>
      <c r="M71" s="47"/>
      <c r="N71" s="47"/>
      <c r="O71" s="47"/>
      <c r="P71" s="47"/>
    </row>
    <row r="72" spans="1:16" s="47" customFormat="1" ht="15" customHeight="1">
      <c r="A72" s="20"/>
      <c r="B72" s="20"/>
      <c r="C72" s="20"/>
      <c r="D72" s="20"/>
      <c r="E72" s="20"/>
      <c r="F72" s="20"/>
      <c r="G72" s="20"/>
      <c r="H72" s="20"/>
      <c r="I72" s="20"/>
      <c r="J72" s="16"/>
      <c r="K72" s="16"/>
      <c r="L72" s="16"/>
      <c r="M72" s="16"/>
      <c r="N72" s="16"/>
      <c r="O72" s="16"/>
      <c r="P72" s="16"/>
    </row>
    <row r="73" spans="1:16" ht="15" customHeight="1"/>
    <row r="74" spans="1:16" ht="15" customHeight="1"/>
  </sheetData>
  <mergeCells count="23">
    <mergeCell ref="A39:I39"/>
    <mergeCell ref="A19:C19"/>
    <mergeCell ref="B20:B29"/>
    <mergeCell ref="C20:C29"/>
    <mergeCell ref="A30:C30"/>
    <mergeCell ref="B31:B35"/>
    <mergeCell ref="C31:C35"/>
    <mergeCell ref="A37:C37"/>
    <mergeCell ref="B6:B18"/>
    <mergeCell ref="C6:C18"/>
    <mergeCell ref="A36:C36"/>
    <mergeCell ref="A38:I38"/>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T41"/>
  <sheetViews>
    <sheetView view="pageBreakPreview" zoomScale="90" zoomScaleNormal="100" zoomScaleSheetLayoutView="90" workbookViewId="0">
      <selection activeCell="O8" sqref="O8"/>
    </sheetView>
  </sheetViews>
  <sheetFormatPr baseColWidth="10" defaultColWidth="11.42578125" defaultRowHeight="12.75"/>
  <cols>
    <col min="1" max="1" width="15.570312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20" ht="15" customHeight="1" thickBot="1">
      <c r="A1" s="1024" t="s">
        <v>370</v>
      </c>
      <c r="B1" s="1025"/>
      <c r="C1" s="1025"/>
      <c r="D1" s="1025"/>
      <c r="E1" s="1025"/>
      <c r="F1" s="1025"/>
      <c r="G1" s="1025"/>
      <c r="H1" s="1025"/>
      <c r="I1" s="1025"/>
      <c r="J1" s="1025"/>
      <c r="K1" s="1025"/>
      <c r="L1" s="1025"/>
      <c r="M1" s="1026"/>
    </row>
    <row r="2" spans="1:20" ht="15" customHeight="1">
      <c r="A2" s="1027" t="s">
        <v>371</v>
      </c>
      <c r="B2" s="1028"/>
      <c r="C2" s="1028"/>
      <c r="D2" s="1028"/>
      <c r="E2" s="1028"/>
      <c r="F2" s="1028"/>
      <c r="G2" s="1028"/>
      <c r="H2" s="1028"/>
      <c r="I2" s="1028"/>
      <c r="J2" s="1028"/>
      <c r="K2" s="1028"/>
      <c r="L2" s="1028"/>
      <c r="M2" s="1029"/>
    </row>
    <row r="3" spans="1:20" s="106" customFormat="1" ht="15" customHeight="1">
      <c r="A3" s="1030" t="s">
        <v>372</v>
      </c>
      <c r="B3" s="993" t="s">
        <v>274</v>
      </c>
      <c r="C3" s="994"/>
      <c r="D3" s="994"/>
      <c r="E3" s="994"/>
      <c r="F3" s="978" t="s">
        <v>373</v>
      </c>
      <c r="G3" s="991"/>
      <c r="H3" s="991"/>
      <c r="I3" s="991"/>
      <c r="J3" s="991"/>
      <c r="K3" s="991" t="s">
        <v>374</v>
      </c>
      <c r="L3" s="991"/>
      <c r="M3" s="992"/>
    </row>
    <row r="4" spans="1:20" s="106" customFormat="1" ht="15" customHeight="1">
      <c r="A4" s="1031"/>
      <c r="B4" s="978">
        <v>2022</v>
      </c>
      <c r="C4" s="994" t="s">
        <v>480</v>
      </c>
      <c r="D4" s="994"/>
      <c r="E4" s="994"/>
      <c r="F4" s="978">
        <f>B4</f>
        <v>2022</v>
      </c>
      <c r="G4" s="994" t="str">
        <f>C4</f>
        <v>Ene - ab</v>
      </c>
      <c r="H4" s="994"/>
      <c r="I4" s="994"/>
      <c r="J4" s="1032"/>
      <c r="K4" s="993" t="str">
        <f>C4</f>
        <v>Ene - ab</v>
      </c>
      <c r="L4" s="994"/>
      <c r="M4" s="995"/>
    </row>
    <row r="5" spans="1:20" s="106" customFormat="1" ht="15" customHeight="1">
      <c r="A5" s="1030"/>
      <c r="B5" s="979"/>
      <c r="C5" s="496">
        <v>2022</v>
      </c>
      <c r="D5" s="648">
        <v>2023</v>
      </c>
      <c r="E5" s="645" t="s">
        <v>277</v>
      </c>
      <c r="F5" s="979"/>
      <c r="G5" s="496">
        <f>C5</f>
        <v>2022</v>
      </c>
      <c r="H5" s="648">
        <f>D5</f>
        <v>2023</v>
      </c>
      <c r="I5" s="649" t="str">
        <f>E5</f>
        <v>Var. 23/22 (%)</v>
      </c>
      <c r="J5" s="649" t="s">
        <v>278</v>
      </c>
      <c r="K5" s="648">
        <f>G5</f>
        <v>2022</v>
      </c>
      <c r="L5" s="648">
        <f>H5</f>
        <v>2023</v>
      </c>
      <c r="M5" s="528" t="str">
        <f>E5</f>
        <v>Var. 23/22 (%)</v>
      </c>
      <c r="N5" s="132"/>
    </row>
    <row r="6" spans="1:20" s="106" customFormat="1" ht="15" customHeight="1">
      <c r="A6" s="332" t="s">
        <v>358</v>
      </c>
      <c r="B6" s="563">
        <v>125828</v>
      </c>
      <c r="C6" s="563">
        <v>38886</v>
      </c>
      <c r="D6" s="563">
        <v>38192</v>
      </c>
      <c r="E6" s="650">
        <v>-1.8</v>
      </c>
      <c r="F6" s="563">
        <v>709326</v>
      </c>
      <c r="G6" s="563">
        <v>224012</v>
      </c>
      <c r="H6" s="563">
        <v>197730</v>
      </c>
      <c r="I6" s="564">
        <v>-11.7</v>
      </c>
      <c r="J6" s="564">
        <v>49.1</v>
      </c>
      <c r="K6" s="651">
        <f t="shared" ref="K6:L16" si="0">G6/C6*1000</f>
        <v>5760.736511855167</v>
      </c>
      <c r="L6" s="651">
        <f>H6/D6*1000</f>
        <v>5177.2622538751575</v>
      </c>
      <c r="M6" s="652">
        <f>(L6-K6)/K6*100</f>
        <v>-10.128466330290632</v>
      </c>
      <c r="N6" s="671"/>
      <c r="O6" s="16"/>
      <c r="P6" s="16"/>
      <c r="Q6" s="16"/>
      <c r="R6" s="16"/>
      <c r="S6" s="16"/>
      <c r="T6" s="16"/>
    </row>
    <row r="7" spans="1:20" s="106" customFormat="1" ht="15" customHeight="1">
      <c r="A7" s="389" t="s">
        <v>375</v>
      </c>
      <c r="B7" s="563">
        <v>77388</v>
      </c>
      <c r="C7" s="563">
        <v>25319</v>
      </c>
      <c r="D7" s="563">
        <v>24265</v>
      </c>
      <c r="E7" s="650">
        <v>-4.2</v>
      </c>
      <c r="F7" s="563">
        <v>408268</v>
      </c>
      <c r="G7" s="563">
        <v>132880</v>
      </c>
      <c r="H7" s="563">
        <v>121897</v>
      </c>
      <c r="I7" s="564">
        <v>-8.3000000000000007</v>
      </c>
      <c r="J7" s="564">
        <v>30.2</v>
      </c>
      <c r="K7" s="651">
        <f t="shared" si="0"/>
        <v>5248.2325526284612</v>
      </c>
      <c r="L7" s="651">
        <f t="shared" si="0"/>
        <v>5023.5730475994233</v>
      </c>
      <c r="M7" s="652">
        <f>(L7-K7)/K7*100</f>
        <v>-4.2806697831353189</v>
      </c>
      <c r="N7" s="671"/>
      <c r="O7" s="38"/>
      <c r="P7" s="38"/>
      <c r="Q7" s="107"/>
      <c r="R7" s="16"/>
      <c r="S7" s="16"/>
      <c r="T7" s="16"/>
    </row>
    <row r="8" spans="1:20" s="106" customFormat="1" ht="15" customHeight="1">
      <c r="A8" s="389" t="s">
        <v>376</v>
      </c>
      <c r="B8" s="563">
        <v>23439</v>
      </c>
      <c r="C8" s="563">
        <v>7940</v>
      </c>
      <c r="D8" s="563">
        <v>6390</v>
      </c>
      <c r="E8" s="650">
        <v>-19.5</v>
      </c>
      <c r="F8" s="563">
        <v>186935</v>
      </c>
      <c r="G8" s="563">
        <v>60555</v>
      </c>
      <c r="H8" s="563">
        <v>48617</v>
      </c>
      <c r="I8" s="564">
        <v>-19.7</v>
      </c>
      <c r="J8" s="564">
        <v>12.1</v>
      </c>
      <c r="K8" s="651">
        <f t="shared" si="0"/>
        <v>7626.5743073047861</v>
      </c>
      <c r="L8" s="651">
        <f t="shared" si="0"/>
        <v>7608.2942097026607</v>
      </c>
      <c r="M8" s="652">
        <f>(L8-K8)/K8*100</f>
        <v>-0.23968949708673978</v>
      </c>
      <c r="N8" s="671"/>
      <c r="O8" s="38"/>
      <c r="P8" s="16"/>
      <c r="Q8" s="43"/>
      <c r="R8" s="16"/>
      <c r="S8" s="16"/>
      <c r="T8" s="16"/>
    </row>
    <row r="9" spans="1:20" s="106" customFormat="1" ht="15" customHeight="1">
      <c r="A9" s="389" t="s">
        <v>377</v>
      </c>
      <c r="B9" s="563">
        <v>6530</v>
      </c>
      <c r="C9" s="563">
        <v>1966</v>
      </c>
      <c r="D9" s="563">
        <v>2096</v>
      </c>
      <c r="E9" s="650">
        <v>6.6</v>
      </c>
      <c r="F9" s="563">
        <v>49619</v>
      </c>
      <c r="G9" s="563">
        <v>16219</v>
      </c>
      <c r="H9" s="563">
        <v>17583</v>
      </c>
      <c r="I9" s="564">
        <v>8.4</v>
      </c>
      <c r="J9" s="564">
        <v>4.4000000000000004</v>
      </c>
      <c r="K9" s="651">
        <f t="shared" si="0"/>
        <v>8249.7456765005081</v>
      </c>
      <c r="L9" s="651">
        <f t="shared" si="0"/>
        <v>8388.8358778625952</v>
      </c>
      <c r="M9" s="652">
        <f>(L9-K9)/K9*100</f>
        <v>1.6859938089762823</v>
      </c>
      <c r="N9" s="671"/>
      <c r="O9" s="38"/>
      <c r="P9" s="16"/>
      <c r="Q9" s="43"/>
      <c r="R9" s="16"/>
      <c r="S9" s="16"/>
      <c r="T9" s="16"/>
    </row>
    <row r="10" spans="1:20" s="106" customFormat="1" ht="15" customHeight="1">
      <c r="A10" s="389" t="s">
        <v>323</v>
      </c>
      <c r="B10" s="563">
        <v>3920</v>
      </c>
      <c r="C10" s="563">
        <v>1687</v>
      </c>
      <c r="D10" s="563">
        <v>933</v>
      </c>
      <c r="E10" s="650">
        <v>-44.7</v>
      </c>
      <c r="F10" s="563">
        <v>47288</v>
      </c>
      <c r="G10" s="563">
        <v>19418</v>
      </c>
      <c r="H10" s="563">
        <v>11792</v>
      </c>
      <c r="I10" s="564">
        <v>-39.299999999999997</v>
      </c>
      <c r="J10" s="564">
        <v>2.9</v>
      </c>
      <c r="K10" s="651">
        <f t="shared" si="0"/>
        <v>11510.373443983402</v>
      </c>
      <c r="L10" s="651">
        <f t="shared" si="0"/>
        <v>12638.799571275456</v>
      </c>
      <c r="M10" s="652">
        <f t="shared" ref="M10:M16" si="1">(L10-K10)/K10*100</f>
        <v>9.8035579191559119</v>
      </c>
      <c r="N10" s="671"/>
      <c r="O10" s="38"/>
      <c r="P10" s="16"/>
      <c r="Q10" s="43"/>
      <c r="R10" s="16"/>
      <c r="S10" s="16"/>
      <c r="T10" s="16"/>
    </row>
    <row r="11" spans="1:20" s="106" customFormat="1" ht="15" customHeight="1">
      <c r="A11" s="389" t="s">
        <v>280</v>
      </c>
      <c r="B11" s="563">
        <v>5673</v>
      </c>
      <c r="C11" s="563">
        <v>2201</v>
      </c>
      <c r="D11" s="563">
        <v>929</v>
      </c>
      <c r="E11" s="650">
        <v>-57.8</v>
      </c>
      <c r="F11" s="563">
        <v>31487</v>
      </c>
      <c r="G11" s="563">
        <v>12264</v>
      </c>
      <c r="H11" s="563">
        <v>4702</v>
      </c>
      <c r="I11" s="564">
        <v>-61.7</v>
      </c>
      <c r="J11" s="564">
        <v>1.2</v>
      </c>
      <c r="K11" s="651">
        <f t="shared" si="0"/>
        <v>5572.0127214902323</v>
      </c>
      <c r="L11" s="651">
        <f t="shared" si="0"/>
        <v>5061.3562970936491</v>
      </c>
      <c r="M11" s="652">
        <f t="shared" si="1"/>
        <v>-9.1646672382328713</v>
      </c>
      <c r="N11" s="671"/>
      <c r="O11" s="38"/>
      <c r="P11" s="16"/>
      <c r="Q11" s="43"/>
      <c r="R11" s="16"/>
      <c r="S11" s="16"/>
      <c r="T11" s="16"/>
    </row>
    <row r="12" spans="1:20" s="106" customFormat="1" ht="15" customHeight="1">
      <c r="A12" s="389" t="s">
        <v>282</v>
      </c>
      <c r="B12" s="563">
        <v>28</v>
      </c>
      <c r="C12" s="563">
        <v>0</v>
      </c>
      <c r="D12" s="563">
        <v>64</v>
      </c>
      <c r="E12" s="650"/>
      <c r="F12" s="563">
        <v>323</v>
      </c>
      <c r="G12" s="563">
        <v>0</v>
      </c>
      <c r="H12" s="563">
        <v>675</v>
      </c>
      <c r="I12" s="564"/>
      <c r="J12" s="564">
        <v>0.2</v>
      </c>
      <c r="K12" s="651"/>
      <c r="L12" s="651">
        <f>H12/D12*1000</f>
        <v>10546.875</v>
      </c>
      <c r="M12" s="652"/>
      <c r="N12" s="671"/>
      <c r="O12" s="38"/>
      <c r="P12" s="16"/>
      <c r="Q12" s="43"/>
      <c r="R12" s="16"/>
      <c r="S12" s="16"/>
      <c r="T12" s="16"/>
    </row>
    <row r="13" spans="1:20" s="106" customFormat="1" ht="15" customHeight="1">
      <c r="A13" s="389" t="s">
        <v>281</v>
      </c>
      <c r="B13" s="563">
        <v>0</v>
      </c>
      <c r="C13" s="563">
        <v>0</v>
      </c>
      <c r="D13" s="563">
        <v>0</v>
      </c>
      <c r="E13" s="650"/>
      <c r="F13" s="563">
        <v>4</v>
      </c>
      <c r="G13" s="563">
        <v>0</v>
      </c>
      <c r="H13" s="563">
        <v>0</v>
      </c>
      <c r="I13" s="564"/>
      <c r="J13" s="564">
        <v>0</v>
      </c>
      <c r="K13" s="651"/>
      <c r="L13" s="651"/>
      <c r="M13" s="652"/>
      <c r="N13" s="671"/>
      <c r="O13" s="38"/>
      <c r="P13" s="16"/>
      <c r="Q13" s="43"/>
      <c r="R13" s="16"/>
      <c r="S13" s="16"/>
      <c r="T13" s="16"/>
    </row>
    <row r="14" spans="1:20" s="106" customFormat="1" ht="15" customHeight="1">
      <c r="A14" s="390" t="s">
        <v>289</v>
      </c>
      <c r="B14" s="653">
        <v>242806</v>
      </c>
      <c r="C14" s="653">
        <v>77999</v>
      </c>
      <c r="D14" s="653">
        <v>72869</v>
      </c>
      <c r="E14" s="654">
        <v>-6.6</v>
      </c>
      <c r="F14" s="653">
        <v>1433250</v>
      </c>
      <c r="G14" s="653">
        <v>465348</v>
      </c>
      <c r="H14" s="653">
        <v>402996</v>
      </c>
      <c r="I14" s="643">
        <v>-13.4</v>
      </c>
      <c r="J14" s="643">
        <v>100</v>
      </c>
      <c r="K14" s="655">
        <f t="shared" ref="K14" si="2">G14/C14*1000</f>
        <v>5966.0764881601044</v>
      </c>
      <c r="L14" s="655">
        <f t="shared" ref="L14" si="3">H14/D14*1000</f>
        <v>5530.4175987045246</v>
      </c>
      <c r="M14" s="656">
        <f t="shared" ref="M14" si="4">(L14-K14)/K14*100</f>
        <v>-7.302267919631281</v>
      </c>
      <c r="N14" s="16"/>
      <c r="O14" s="38"/>
      <c r="P14" s="16"/>
      <c r="Q14" s="43"/>
      <c r="R14" s="16"/>
      <c r="S14" s="16"/>
      <c r="T14" s="16"/>
    </row>
    <row r="15" spans="1:20" s="106" customFormat="1" ht="15" customHeight="1">
      <c r="A15" s="389" t="s">
        <v>290</v>
      </c>
      <c r="B15" s="563">
        <v>1</v>
      </c>
      <c r="C15" s="563">
        <v>0</v>
      </c>
      <c r="D15" s="563">
        <v>0</v>
      </c>
      <c r="E15" s="650"/>
      <c r="F15" s="651">
        <v>1</v>
      </c>
      <c r="G15" s="563">
        <v>1</v>
      </c>
      <c r="H15" s="563">
        <v>0</v>
      </c>
      <c r="I15" s="650"/>
      <c r="J15" s="564">
        <v>0</v>
      </c>
      <c r="K15" s="651"/>
      <c r="L15" s="651"/>
      <c r="M15" s="652"/>
      <c r="N15" s="16"/>
      <c r="O15" s="16"/>
      <c r="P15" s="16"/>
      <c r="Q15" s="38"/>
      <c r="R15" s="16"/>
      <c r="S15" s="16"/>
      <c r="T15" s="16"/>
    </row>
    <row r="16" spans="1:20" s="106" customFormat="1" ht="15" customHeight="1">
      <c r="A16" s="390" t="s">
        <v>291</v>
      </c>
      <c r="B16" s="653">
        <v>242807</v>
      </c>
      <c r="C16" s="653">
        <v>77999</v>
      </c>
      <c r="D16" s="653">
        <v>72869</v>
      </c>
      <c r="E16" s="654">
        <v>-6.6</v>
      </c>
      <c r="F16" s="653">
        <v>1433251</v>
      </c>
      <c r="G16" s="653">
        <v>465349</v>
      </c>
      <c r="H16" s="653">
        <v>402996</v>
      </c>
      <c r="I16" s="654">
        <v>-13.4</v>
      </c>
      <c r="J16" s="643">
        <v>100</v>
      </c>
      <c r="K16" s="651">
        <f t="shared" si="0"/>
        <v>5966.0893088372932</v>
      </c>
      <c r="L16" s="651">
        <f t="shared" si="0"/>
        <v>5530.4175987045246</v>
      </c>
      <c r="M16" s="652">
        <f t="shared" si="1"/>
        <v>-7.3024671200853151</v>
      </c>
      <c r="N16" s="16"/>
      <c r="O16" s="16"/>
      <c r="P16" s="16"/>
      <c r="Q16" s="38"/>
      <c r="R16" s="16"/>
      <c r="S16" s="16"/>
      <c r="T16" s="16"/>
    </row>
    <row r="17" spans="1:13">
      <c r="A17" s="1018" t="s">
        <v>316</v>
      </c>
      <c r="B17" s="1019"/>
      <c r="C17" s="1019"/>
      <c r="D17" s="1019"/>
      <c r="E17" s="1019"/>
      <c r="F17" s="1019"/>
      <c r="G17" s="1019"/>
      <c r="H17" s="1019"/>
      <c r="I17" s="1019"/>
      <c r="J17" s="1019"/>
      <c r="K17" s="1019"/>
      <c r="L17" s="1019"/>
      <c r="M17" s="1020"/>
    </row>
    <row r="18" spans="1:13" ht="13.5" thickBot="1">
      <c r="A18" s="1021" t="s">
        <v>317</v>
      </c>
      <c r="B18" s="1022"/>
      <c r="C18" s="1022"/>
      <c r="D18" s="1022"/>
      <c r="E18" s="1022"/>
      <c r="F18" s="1022"/>
      <c r="G18" s="1022"/>
      <c r="H18" s="1022"/>
      <c r="I18" s="1022"/>
      <c r="J18" s="1022"/>
      <c r="K18" s="1022"/>
      <c r="L18" s="1022"/>
      <c r="M18" s="1023"/>
    </row>
    <row r="19" spans="1:13">
      <c r="A19" s="62"/>
      <c r="B19" s="62"/>
      <c r="C19" s="62"/>
      <c r="D19" s="62"/>
      <c r="E19" s="62"/>
      <c r="F19" s="62"/>
      <c r="G19" s="62"/>
      <c r="H19" s="62"/>
      <c r="I19" s="62"/>
      <c r="J19" s="62"/>
    </row>
    <row r="20" spans="1:13">
      <c r="D20" s="38"/>
    </row>
    <row r="22" spans="1:13">
      <c r="D22" s="105"/>
    </row>
    <row r="23" spans="1:13">
      <c r="C23" s="38"/>
      <c r="D23" s="105"/>
      <c r="E23" s="38"/>
      <c r="G23" s="38"/>
      <c r="H23" s="38"/>
      <c r="I23" s="38"/>
    </row>
    <row r="24" spans="1:13">
      <c r="C24" s="38"/>
      <c r="D24" s="105"/>
      <c r="E24" s="38"/>
      <c r="G24" s="38"/>
      <c r="H24" s="38"/>
      <c r="I24" s="38"/>
    </row>
    <row r="25" spans="1:13">
      <c r="C25" s="38"/>
      <c r="D25" s="38"/>
      <c r="E25" s="38"/>
      <c r="G25" s="38"/>
      <c r="H25" s="38"/>
      <c r="I25" s="38"/>
    </row>
    <row r="26" spans="1:13">
      <c r="C26" s="38"/>
      <c r="D26" s="38"/>
      <c r="E26" s="38"/>
      <c r="G26" s="38"/>
      <c r="H26" s="38"/>
      <c r="I26" s="38"/>
    </row>
    <row r="27" spans="1:13">
      <c r="C27" s="38"/>
      <c r="D27" s="38"/>
      <c r="E27" s="38"/>
      <c r="G27" s="38"/>
      <c r="H27" s="38"/>
      <c r="I27" s="38"/>
    </row>
    <row r="29" spans="1:13">
      <c r="G29" s="38"/>
      <c r="H29" s="38"/>
    </row>
    <row r="31" spans="1:13">
      <c r="C31" s="38"/>
      <c r="D31" s="38"/>
      <c r="E31" s="38"/>
      <c r="G31" s="38"/>
      <c r="H31" s="38"/>
      <c r="I31" s="38"/>
    </row>
    <row r="33" spans="3:9">
      <c r="C33" s="38"/>
      <c r="D33" s="38"/>
      <c r="E33" s="38"/>
      <c r="G33" s="38"/>
      <c r="H33" s="38"/>
      <c r="I33" s="38"/>
    </row>
    <row r="40" spans="3:9">
      <c r="D40" s="188"/>
    </row>
    <row r="41" spans="3:9">
      <c r="D41" s="188"/>
      <c r="E41" s="188"/>
    </row>
  </sheetData>
  <mergeCells count="13">
    <mergeCell ref="A17:M17"/>
    <mergeCell ref="A18:M18"/>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6"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V38"/>
  <sheetViews>
    <sheetView view="pageBreakPreview" topLeftCell="A2" zoomScale="80" zoomScaleNormal="100" zoomScaleSheetLayoutView="80" workbookViewId="0">
      <selection activeCell="A6" sqref="A6:C25"/>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22" ht="15" customHeight="1" thickBot="1">
      <c r="A1" s="862" t="s">
        <v>378</v>
      </c>
      <c r="B1" s="863"/>
      <c r="C1" s="863"/>
      <c r="D1" s="863"/>
      <c r="E1" s="863"/>
      <c r="F1" s="863"/>
      <c r="G1" s="863"/>
      <c r="H1" s="863"/>
      <c r="I1" s="864"/>
    </row>
    <row r="2" spans="1:22" ht="15" customHeight="1" thickBot="1">
      <c r="A2" s="862" t="s">
        <v>32</v>
      </c>
      <c r="B2" s="863"/>
      <c r="C2" s="863"/>
      <c r="D2" s="863"/>
      <c r="E2" s="863"/>
      <c r="F2" s="863"/>
      <c r="G2" s="863"/>
      <c r="H2" s="863"/>
      <c r="I2" s="864"/>
    </row>
    <row r="3" spans="1:22" ht="15" customHeight="1">
      <c r="A3" s="1039" t="str">
        <f>'Pág.24-C13'!A3:A5</f>
        <v>País de origen</v>
      </c>
      <c r="B3" s="1042" t="s">
        <v>295</v>
      </c>
      <c r="C3" s="1042" t="s">
        <v>296</v>
      </c>
      <c r="D3" s="1043" t="s">
        <v>274</v>
      </c>
      <c r="E3" s="1043"/>
      <c r="F3" s="1043"/>
      <c r="G3" s="1043" t="s">
        <v>379</v>
      </c>
      <c r="H3" s="1043"/>
      <c r="I3" s="1044"/>
    </row>
    <row r="4" spans="1:22" ht="15" customHeight="1">
      <c r="A4" s="1040"/>
      <c r="B4" s="989"/>
      <c r="C4" s="989"/>
      <c r="D4" s="940">
        <v>2022</v>
      </c>
      <c r="E4" s="938" t="s">
        <v>480</v>
      </c>
      <c r="F4" s="1045"/>
      <c r="G4" s="940">
        <f>D4</f>
        <v>2022</v>
      </c>
      <c r="H4" s="938" t="str">
        <f>+E4</f>
        <v>Ene - ab</v>
      </c>
      <c r="I4" s="954"/>
    </row>
    <row r="5" spans="1:22" ht="15" customHeight="1">
      <c r="A5" s="1041"/>
      <c r="B5" s="990"/>
      <c r="C5" s="990"/>
      <c r="D5" s="941"/>
      <c r="E5" s="646">
        <f>D4</f>
        <v>2022</v>
      </c>
      <c r="F5" s="646">
        <v>2023</v>
      </c>
      <c r="G5" s="941"/>
      <c r="H5" s="502">
        <f>E5</f>
        <v>2022</v>
      </c>
      <c r="I5" s="526">
        <f>F5</f>
        <v>2023</v>
      </c>
    </row>
    <row r="6" spans="1:22" ht="27" customHeight="1">
      <c r="A6" s="711" t="s">
        <v>323</v>
      </c>
      <c r="B6" s="706" t="s">
        <v>298</v>
      </c>
      <c r="C6" s="706" t="s">
        <v>299</v>
      </c>
      <c r="D6" s="177">
        <v>49.588000000000001</v>
      </c>
      <c r="E6" s="177">
        <v>18.102</v>
      </c>
      <c r="F6" s="177">
        <v>21.347999999999999</v>
      </c>
      <c r="G6" s="177">
        <v>643.17100000000005</v>
      </c>
      <c r="H6" s="177">
        <v>289.74</v>
      </c>
      <c r="I6" s="208">
        <v>174.12700000000001</v>
      </c>
    </row>
    <row r="7" spans="1:22" ht="15" customHeight="1">
      <c r="A7" s="971" t="s">
        <v>303</v>
      </c>
      <c r="B7" s="1013"/>
      <c r="C7" s="1014"/>
      <c r="D7" s="657">
        <f t="shared" ref="D7:I7" si="0">SUM(D6:D6)</f>
        <v>49.588000000000001</v>
      </c>
      <c r="E7" s="657">
        <f t="shared" si="0"/>
        <v>18.102</v>
      </c>
      <c r="F7" s="657">
        <f t="shared" si="0"/>
        <v>21.347999999999999</v>
      </c>
      <c r="G7" s="657">
        <f t="shared" si="0"/>
        <v>643.17100000000005</v>
      </c>
      <c r="H7" s="657">
        <f t="shared" si="0"/>
        <v>289.74</v>
      </c>
      <c r="I7" s="531">
        <f t="shared" si="0"/>
        <v>174.12700000000001</v>
      </c>
    </row>
    <row r="8" spans="1:22">
      <c r="A8" s="711" t="s">
        <v>358</v>
      </c>
      <c r="B8" s="931" t="s">
        <v>304</v>
      </c>
      <c r="C8" s="929" t="s">
        <v>380</v>
      </c>
      <c r="D8" s="610">
        <v>110674.246</v>
      </c>
      <c r="E8" s="610">
        <v>33863.203000000001</v>
      </c>
      <c r="F8" s="610">
        <v>34372.084999999999</v>
      </c>
      <c r="G8" s="610">
        <v>646687.62</v>
      </c>
      <c r="H8" s="610">
        <v>202526.223</v>
      </c>
      <c r="I8" s="609">
        <v>183597.83900000001</v>
      </c>
    </row>
    <row r="9" spans="1:22" ht="15" customHeight="1">
      <c r="A9" s="711" t="s">
        <v>375</v>
      </c>
      <c r="B9" s="932"/>
      <c r="C9" s="932"/>
      <c r="D9" s="610">
        <v>57713.586000000003</v>
      </c>
      <c r="E9" s="610">
        <v>18066.942999999999</v>
      </c>
      <c r="F9" s="610">
        <v>17778.157999999999</v>
      </c>
      <c r="G9" s="610">
        <v>317044.17800000001</v>
      </c>
      <c r="H9" s="610">
        <v>100504.91899999999</v>
      </c>
      <c r="I9" s="609">
        <v>92942.460999999996</v>
      </c>
    </row>
    <row r="10" spans="1:22" ht="15" customHeight="1">
      <c r="A10" s="711" t="s">
        <v>376</v>
      </c>
      <c r="B10" s="932"/>
      <c r="C10" s="932"/>
      <c r="D10" s="610">
        <v>23264.04</v>
      </c>
      <c r="E10" s="610">
        <v>7929.5429999999997</v>
      </c>
      <c r="F10" s="610">
        <v>6147.7529999999997</v>
      </c>
      <c r="G10" s="610">
        <v>186103.35200000001</v>
      </c>
      <c r="H10" s="610">
        <v>60472.313999999998</v>
      </c>
      <c r="I10" s="609">
        <v>48048.233</v>
      </c>
    </row>
    <row r="11" spans="1:22" ht="15" customHeight="1">
      <c r="A11" s="711" t="s">
        <v>377</v>
      </c>
      <c r="B11" s="932"/>
      <c r="C11" s="932"/>
      <c r="D11" s="610">
        <v>6077.8209999999999</v>
      </c>
      <c r="E11" s="610">
        <v>1950.7760000000001</v>
      </c>
      <c r="F11" s="610">
        <v>2085.2460000000001</v>
      </c>
      <c r="G11" s="610">
        <v>47497.288999999997</v>
      </c>
      <c r="H11" s="610">
        <v>16098.306</v>
      </c>
      <c r="I11" s="609">
        <v>17484.379000000001</v>
      </c>
    </row>
    <row r="12" spans="1:22" ht="15" customHeight="1">
      <c r="A12" s="711" t="s">
        <v>280</v>
      </c>
      <c r="B12" s="932"/>
      <c r="C12" s="932"/>
      <c r="D12" s="610">
        <v>5304.3370000000004</v>
      </c>
      <c r="E12" s="610">
        <v>2073.6979999999999</v>
      </c>
      <c r="F12" s="610">
        <v>904.08900000000006</v>
      </c>
      <c r="G12" s="610">
        <v>29787.945</v>
      </c>
      <c r="H12" s="610">
        <v>11731.539000000001</v>
      </c>
      <c r="I12" s="609">
        <v>4576.7920000000004</v>
      </c>
    </row>
    <row r="13" spans="1:22" ht="15" customHeight="1">
      <c r="A13" s="711" t="s">
        <v>323</v>
      </c>
      <c r="B13" s="932"/>
      <c r="C13" s="932"/>
      <c r="D13" s="610">
        <v>2040.671</v>
      </c>
      <c r="E13" s="610">
        <v>918.20299999999997</v>
      </c>
      <c r="F13" s="610">
        <v>509.822</v>
      </c>
      <c r="G13" s="610">
        <v>29335.624</v>
      </c>
      <c r="H13" s="610">
        <v>12476.521000000001</v>
      </c>
      <c r="I13" s="609">
        <v>8556.1059999999998</v>
      </c>
    </row>
    <row r="14" spans="1:22" ht="15" customHeight="1">
      <c r="A14" s="711" t="s">
        <v>281</v>
      </c>
      <c r="B14" s="932"/>
      <c r="C14" s="932"/>
      <c r="D14" s="610">
        <v>0.29199999999999998</v>
      </c>
      <c r="E14" s="610">
        <v>4.0000000000000001E-3</v>
      </c>
      <c r="F14" s="610">
        <v>0</v>
      </c>
      <c r="G14" s="610">
        <v>4.2220000000000004</v>
      </c>
      <c r="H14" s="610">
        <v>4.8000000000000001E-2</v>
      </c>
      <c r="I14" s="609">
        <v>0</v>
      </c>
    </row>
    <row r="15" spans="1:22" s="182" customFormat="1" ht="15" customHeight="1">
      <c r="A15" s="969" t="s">
        <v>303</v>
      </c>
      <c r="B15" s="1034"/>
      <c r="C15" s="1034"/>
      <c r="D15" s="658">
        <f>SUM(D8:D14)</f>
        <v>205074.99299999999</v>
      </c>
      <c r="E15" s="658">
        <f t="shared" ref="E15:I15" si="1">SUM(E8:E14)</f>
        <v>64802.369999999995</v>
      </c>
      <c r="F15" s="658">
        <f>SUM(F8:F14)</f>
        <v>61797.152999999998</v>
      </c>
      <c r="G15" s="658">
        <f>SUM(G8:G14)</f>
        <v>1256460.2300000002</v>
      </c>
      <c r="H15" s="658">
        <f t="shared" si="1"/>
        <v>403809.87</v>
      </c>
      <c r="I15" s="532">
        <f t="shared" si="1"/>
        <v>355205.81000000006</v>
      </c>
      <c r="J15" s="16"/>
      <c r="K15" s="16"/>
      <c r="L15" s="16"/>
      <c r="M15" s="16"/>
      <c r="N15" s="16"/>
      <c r="O15" s="16"/>
      <c r="Q15" s="16"/>
      <c r="R15" s="16"/>
      <c r="S15" s="16"/>
      <c r="T15" s="16"/>
      <c r="U15" s="16"/>
      <c r="V15" s="16"/>
    </row>
    <row r="16" spans="1:22">
      <c r="A16" s="711" t="s">
        <v>323</v>
      </c>
      <c r="B16" s="931" t="s">
        <v>308</v>
      </c>
      <c r="C16" s="931" t="s">
        <v>381</v>
      </c>
      <c r="D16" s="610">
        <v>495.34399999999999</v>
      </c>
      <c r="E16" s="610">
        <v>146.749</v>
      </c>
      <c r="F16" s="610">
        <v>122.901</v>
      </c>
      <c r="G16" s="610">
        <v>5116.3249999999998</v>
      </c>
      <c r="H16" s="610">
        <v>1564.0640000000001</v>
      </c>
      <c r="I16" s="609">
        <v>854.24599999999998</v>
      </c>
    </row>
    <row r="17" spans="1:11">
      <c r="A17" s="711" t="s">
        <v>282</v>
      </c>
      <c r="B17" s="932"/>
      <c r="C17" s="932"/>
      <c r="D17" s="610">
        <v>14.154</v>
      </c>
      <c r="E17" s="610">
        <v>0</v>
      </c>
      <c r="F17" s="610">
        <v>29.620999999999999</v>
      </c>
      <c r="G17" s="610">
        <v>143.83099999999999</v>
      </c>
      <c r="H17" s="610">
        <v>0</v>
      </c>
      <c r="I17" s="609">
        <v>234.15100000000001</v>
      </c>
    </row>
    <row r="18" spans="1:11" ht="15" customHeight="1">
      <c r="A18" s="969" t="s">
        <v>303</v>
      </c>
      <c r="B18" s="1034"/>
      <c r="C18" s="1034"/>
      <c r="D18" s="658">
        <f t="shared" ref="D18:I18" si="2">SUM(D16:D17)</f>
        <v>509.49799999999999</v>
      </c>
      <c r="E18" s="658">
        <f t="shared" si="2"/>
        <v>146.749</v>
      </c>
      <c r="F18" s="658">
        <f t="shared" si="2"/>
        <v>152.52199999999999</v>
      </c>
      <c r="G18" s="658">
        <f t="shared" si="2"/>
        <v>5260.1559999999999</v>
      </c>
      <c r="H18" s="658">
        <f t="shared" si="2"/>
        <v>1564.0640000000001</v>
      </c>
      <c r="I18" s="532">
        <f t="shared" si="2"/>
        <v>1088.3969999999999</v>
      </c>
    </row>
    <row r="19" spans="1:11" ht="15" customHeight="1">
      <c r="A19" s="713" t="s">
        <v>375</v>
      </c>
      <c r="B19" s="929" t="s">
        <v>312</v>
      </c>
      <c r="C19" s="931" t="s">
        <v>313</v>
      </c>
      <c r="D19" s="610">
        <v>19674.155999999999</v>
      </c>
      <c r="E19" s="610">
        <v>7252.2839999999997</v>
      </c>
      <c r="F19" s="610">
        <v>6486.6970000000001</v>
      </c>
      <c r="G19" s="610">
        <v>91224.195999999996</v>
      </c>
      <c r="H19" s="610">
        <v>32375.429</v>
      </c>
      <c r="I19" s="609">
        <v>28954.355</v>
      </c>
    </row>
    <row r="20" spans="1:11" ht="15.75" customHeight="1">
      <c r="A20" s="711" t="s">
        <v>358</v>
      </c>
      <c r="B20" s="930"/>
      <c r="C20" s="932"/>
      <c r="D20" s="610">
        <v>15153.415999999999</v>
      </c>
      <c r="E20" s="610">
        <v>5022.3</v>
      </c>
      <c r="F20" s="610">
        <v>3819.59</v>
      </c>
      <c r="G20" s="610">
        <v>62638.720000000001</v>
      </c>
      <c r="H20" s="610">
        <v>21486.082999999999</v>
      </c>
      <c r="I20" s="609">
        <v>14132.329</v>
      </c>
    </row>
    <row r="21" spans="1:11" ht="15.75" customHeight="1">
      <c r="A21" s="711" t="s">
        <v>323</v>
      </c>
      <c r="B21" s="930"/>
      <c r="C21" s="932"/>
      <c r="D21" s="610">
        <v>1324.6510000000001</v>
      </c>
      <c r="E21" s="610">
        <v>600.40599999999995</v>
      </c>
      <c r="F21" s="610">
        <v>277.62400000000002</v>
      </c>
      <c r="G21" s="610">
        <v>12127.799000000001</v>
      </c>
      <c r="H21" s="610">
        <v>5064.9840000000004</v>
      </c>
      <c r="I21" s="609">
        <v>2188.3539999999998</v>
      </c>
    </row>
    <row r="22" spans="1:11" ht="15.75" customHeight="1">
      <c r="A22" s="711" t="s">
        <v>377</v>
      </c>
      <c r="B22" s="930"/>
      <c r="C22" s="932"/>
      <c r="D22" s="610">
        <v>452.09899999999999</v>
      </c>
      <c r="E22" s="610">
        <v>15.19</v>
      </c>
      <c r="F22" s="610">
        <v>10.927</v>
      </c>
      <c r="G22" s="610">
        <v>2121.6619999999998</v>
      </c>
      <c r="H22" s="610">
        <v>120.91800000000001</v>
      </c>
      <c r="I22" s="609">
        <v>98.343000000000004</v>
      </c>
    </row>
    <row r="23" spans="1:11" ht="15.75" customHeight="1">
      <c r="A23" s="711" t="s">
        <v>280</v>
      </c>
      <c r="B23" s="930"/>
      <c r="C23" s="932"/>
      <c r="D23" s="610">
        <v>368.74400000000003</v>
      </c>
      <c r="E23" s="610">
        <v>127.776</v>
      </c>
      <c r="F23" s="610">
        <v>25.274000000000001</v>
      </c>
      <c r="G23" s="610">
        <v>1698.1420000000001</v>
      </c>
      <c r="H23" s="610">
        <v>532.70000000000005</v>
      </c>
      <c r="I23" s="609">
        <v>124.91800000000001</v>
      </c>
    </row>
    <row r="24" spans="1:11" ht="15.75" customHeight="1">
      <c r="A24" s="711" t="s">
        <v>376</v>
      </c>
      <c r="B24" s="930"/>
      <c r="C24" s="932"/>
      <c r="D24" s="610">
        <v>175.35900000000001</v>
      </c>
      <c r="E24" s="610">
        <v>10.324999999999999</v>
      </c>
      <c r="F24" s="610">
        <v>241.96299999999999</v>
      </c>
      <c r="G24" s="610">
        <v>831.38</v>
      </c>
      <c r="H24" s="610">
        <v>82.388999999999996</v>
      </c>
      <c r="I24" s="609">
        <v>569.12599999999998</v>
      </c>
    </row>
    <row r="25" spans="1:11" ht="15" customHeight="1">
      <c r="A25" s="713" t="s">
        <v>282</v>
      </c>
      <c r="B25" s="930"/>
      <c r="C25" s="932"/>
      <c r="D25" s="610">
        <v>14.025</v>
      </c>
      <c r="E25" s="610">
        <v>0</v>
      </c>
      <c r="F25" s="610">
        <v>34.207000000000001</v>
      </c>
      <c r="G25" s="610">
        <v>179.13300000000001</v>
      </c>
      <c r="H25" s="610">
        <v>0</v>
      </c>
      <c r="I25" s="609">
        <v>440.89400000000001</v>
      </c>
    </row>
    <row r="26" spans="1:11" ht="15" customHeight="1">
      <c r="A26" s="1035" t="s">
        <v>303</v>
      </c>
      <c r="B26" s="1036"/>
      <c r="C26" s="1036"/>
      <c r="D26" s="658">
        <f t="shared" ref="D26:I26" si="3">SUM(D19:D25)</f>
        <v>37162.449999999997</v>
      </c>
      <c r="E26" s="658">
        <f t="shared" si="3"/>
        <v>13028.280999999999</v>
      </c>
      <c r="F26" s="658">
        <f t="shared" si="3"/>
        <v>10896.281999999999</v>
      </c>
      <c r="G26" s="658">
        <f t="shared" si="3"/>
        <v>170821.03200000001</v>
      </c>
      <c r="H26" s="658">
        <f>SUM(H19:H25)</f>
        <v>59662.502999999997</v>
      </c>
      <c r="I26" s="532">
        <f t="shared" si="3"/>
        <v>46508.318999999996</v>
      </c>
    </row>
    <row r="27" spans="1:11" ht="15" customHeight="1" thickBot="1">
      <c r="A27" s="1037" t="s">
        <v>315</v>
      </c>
      <c r="B27" s="1038"/>
      <c r="C27" s="1038"/>
      <c r="D27" s="346">
        <f>D26+D18+D15+D7</f>
        <v>242796.52899999998</v>
      </c>
      <c r="E27" s="346">
        <f t="shared" ref="E27:I27" si="4">E26+E18+E15+E7</f>
        <v>77995.501999999993</v>
      </c>
      <c r="F27" s="346">
        <f t="shared" si="4"/>
        <v>72867.304999999993</v>
      </c>
      <c r="G27" s="346">
        <f t="shared" si="4"/>
        <v>1433184.5890000004</v>
      </c>
      <c r="H27" s="346">
        <f t="shared" si="4"/>
        <v>465326.17699999997</v>
      </c>
      <c r="I27" s="402">
        <f t="shared" si="4"/>
        <v>402976.65300000005</v>
      </c>
      <c r="K27" s="18"/>
    </row>
    <row r="28" spans="1:11" ht="15" customHeight="1">
      <c r="A28" s="955" t="s">
        <v>316</v>
      </c>
      <c r="B28" s="956"/>
      <c r="C28" s="956"/>
      <c r="D28" s="956"/>
      <c r="E28" s="956"/>
      <c r="F28" s="956"/>
      <c r="G28" s="956"/>
      <c r="H28" s="956"/>
      <c r="I28" s="957"/>
      <c r="K28" s="18"/>
    </row>
    <row r="29" spans="1:11" ht="13.5" thickBot="1">
      <c r="A29" s="1033" t="s">
        <v>293</v>
      </c>
      <c r="B29" s="926"/>
      <c r="C29" s="926"/>
      <c r="D29" s="926"/>
      <c r="E29" s="926"/>
      <c r="F29" s="926"/>
      <c r="G29" s="926"/>
      <c r="H29" s="926"/>
      <c r="I29" s="927"/>
      <c r="K29" s="18"/>
    </row>
    <row r="30" spans="1:11">
      <c r="E30" s="108"/>
      <c r="F30" s="108"/>
      <c r="G30" s="108"/>
      <c r="H30" s="108"/>
      <c r="I30" s="108"/>
    </row>
    <row r="31" spans="1:11">
      <c r="B31" s="59"/>
      <c r="C31" s="59"/>
      <c r="D31" s="59"/>
      <c r="E31" s="59"/>
      <c r="F31" s="59"/>
      <c r="G31" s="59"/>
      <c r="H31" s="59"/>
      <c r="I31" s="59"/>
    </row>
    <row r="32" spans="1:11">
      <c r="D32" s="108"/>
      <c r="E32" s="108"/>
      <c r="F32" s="108"/>
    </row>
    <row r="33" spans="4:6">
      <c r="D33" s="108"/>
      <c r="E33" s="108"/>
      <c r="F33" s="108"/>
    </row>
    <row r="34" spans="4:6">
      <c r="D34" s="108"/>
      <c r="E34" s="108"/>
      <c r="F34" s="108"/>
    </row>
    <row r="37" spans="4:6">
      <c r="D37" s="310"/>
    </row>
    <row r="38" spans="4:6">
      <c r="D38" s="310"/>
    </row>
  </sheetData>
  <mergeCells count="24">
    <mergeCell ref="G4:G5"/>
    <mergeCell ref="H4:I4"/>
    <mergeCell ref="A1:I1"/>
    <mergeCell ref="A2:I2"/>
    <mergeCell ref="A3:A5"/>
    <mergeCell ref="B3:B5"/>
    <mergeCell ref="C3:C5"/>
    <mergeCell ref="D3:F3"/>
    <mergeCell ref="G3:I3"/>
    <mergeCell ref="D4:D5"/>
    <mergeCell ref="E4:F4"/>
    <mergeCell ref="A7:C7"/>
    <mergeCell ref="A15:C15"/>
    <mergeCell ref="B16:B17"/>
    <mergeCell ref="C16:C17"/>
    <mergeCell ref="B8:B14"/>
    <mergeCell ref="C8:C14"/>
    <mergeCell ref="A29:I29"/>
    <mergeCell ref="A18:C18"/>
    <mergeCell ref="A26:C26"/>
    <mergeCell ref="A27:C27"/>
    <mergeCell ref="A28:I28"/>
    <mergeCell ref="B19:B25"/>
    <mergeCell ref="C19:C25"/>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E1A1-20D7-4EAE-85FE-715B1D0B534B}">
  <sheetPr>
    <tabColor rgb="FFFFC000"/>
    <pageSetUpPr fitToPage="1"/>
  </sheetPr>
  <dimension ref="A1:I109"/>
  <sheetViews>
    <sheetView view="pageBreakPreview" zoomScale="90" zoomScaleNormal="100" zoomScaleSheetLayoutView="90" workbookViewId="0">
      <selection activeCell="A37" sqref="A6:C39"/>
    </sheetView>
  </sheetViews>
  <sheetFormatPr baseColWidth="10" defaultColWidth="11.42578125" defaultRowHeight="12.75"/>
  <cols>
    <col min="1" max="1" width="24.85546875" style="20" customWidth="1"/>
    <col min="2" max="2" width="10.7109375" style="20" customWidth="1"/>
    <col min="3" max="3" width="32.7109375" style="175" customWidth="1"/>
    <col min="4" max="9" width="12.7109375" style="20" customWidth="1"/>
    <col min="10" max="16384" width="11.42578125" style="16"/>
  </cols>
  <sheetData>
    <row r="1" spans="1:9" ht="15" customHeight="1" thickBot="1">
      <c r="A1" s="862" t="s">
        <v>382</v>
      </c>
      <c r="B1" s="863"/>
      <c r="C1" s="863"/>
      <c r="D1" s="863"/>
      <c r="E1" s="863"/>
      <c r="F1" s="863"/>
      <c r="G1" s="863"/>
      <c r="H1" s="863"/>
      <c r="I1" s="864"/>
    </row>
    <row r="2" spans="1:9" ht="15" customHeight="1" thickBot="1">
      <c r="A2" s="862" t="s">
        <v>33</v>
      </c>
      <c r="B2" s="863"/>
      <c r="C2" s="863"/>
      <c r="D2" s="863"/>
      <c r="E2" s="863"/>
      <c r="F2" s="863"/>
      <c r="G2" s="863"/>
      <c r="H2" s="863"/>
      <c r="I2" s="864"/>
    </row>
    <row r="3" spans="1:9" s="47" customFormat="1" ht="15" customHeight="1">
      <c r="A3" s="942" t="str">
        <f>'Pág.18-C7'!A3:A5</f>
        <v>País de destino</v>
      </c>
      <c r="B3" s="945" t="s">
        <v>295</v>
      </c>
      <c r="C3" s="945" t="s">
        <v>296</v>
      </c>
      <c r="D3" s="948" t="s">
        <v>274</v>
      </c>
      <c r="E3" s="949"/>
      <c r="F3" s="950"/>
      <c r="G3" s="948" t="s">
        <v>297</v>
      </c>
      <c r="H3" s="949"/>
      <c r="I3" s="951"/>
    </row>
    <row r="4" spans="1:9" s="47" customFormat="1" ht="15" customHeight="1">
      <c r="A4" s="943"/>
      <c r="B4" s="946"/>
      <c r="C4" s="946"/>
      <c r="D4" s="952">
        <v>2022</v>
      </c>
      <c r="E4" s="938" t="s">
        <v>480</v>
      </c>
      <c r="F4" s="939"/>
      <c r="G4" s="940">
        <f>D4</f>
        <v>2022</v>
      </c>
      <c r="H4" s="938" t="str">
        <f>E4</f>
        <v>Ene - ab</v>
      </c>
      <c r="I4" s="954"/>
    </row>
    <row r="5" spans="1:9" s="47" customFormat="1" ht="15" customHeight="1">
      <c r="A5" s="964"/>
      <c r="B5" s="947"/>
      <c r="C5" s="947"/>
      <c r="D5" s="953"/>
      <c r="E5" s="646">
        <v>2022</v>
      </c>
      <c r="F5" s="646">
        <v>2023</v>
      </c>
      <c r="G5" s="941"/>
      <c r="H5" s="502">
        <f>E5</f>
        <v>2022</v>
      </c>
      <c r="I5" s="526">
        <f>F5</f>
        <v>2023</v>
      </c>
    </row>
    <row r="6" spans="1:9" s="47" customFormat="1" ht="15" customHeight="1">
      <c r="A6" s="710" t="s">
        <v>358</v>
      </c>
      <c r="B6" s="929" t="s">
        <v>319</v>
      </c>
      <c r="C6" s="929" t="s">
        <v>320</v>
      </c>
      <c r="D6" s="612">
        <v>3424.915</v>
      </c>
      <c r="E6" s="612">
        <v>1065.529</v>
      </c>
      <c r="F6" s="612">
        <v>1061.43</v>
      </c>
      <c r="G6" s="612">
        <v>21058.844000000001</v>
      </c>
      <c r="H6" s="612">
        <v>6808.69</v>
      </c>
      <c r="I6" s="611">
        <v>5979.7870000000003</v>
      </c>
    </row>
    <row r="7" spans="1:9" s="47" customFormat="1" ht="15" customHeight="1">
      <c r="A7" s="705" t="s">
        <v>376</v>
      </c>
      <c r="B7" s="930"/>
      <c r="C7" s="930"/>
      <c r="D7" s="610">
        <v>1213.9290000000001</v>
      </c>
      <c r="E7" s="610">
        <v>386.59899999999999</v>
      </c>
      <c r="F7" s="610">
        <v>336.47500000000002</v>
      </c>
      <c r="G7" s="610">
        <v>11132.056</v>
      </c>
      <c r="H7" s="610">
        <v>3453.7339999999999</v>
      </c>
      <c r="I7" s="609">
        <v>2907.127</v>
      </c>
    </row>
    <row r="8" spans="1:9" s="47" customFormat="1" ht="15" customHeight="1">
      <c r="A8" s="705" t="s">
        <v>375</v>
      </c>
      <c r="B8" s="930"/>
      <c r="C8" s="930"/>
      <c r="D8" s="610">
        <v>466.899</v>
      </c>
      <c r="E8" s="610">
        <v>199.14699999999999</v>
      </c>
      <c r="F8" s="610">
        <v>149.18199999999999</v>
      </c>
      <c r="G8" s="610">
        <v>3487.4180000000001</v>
      </c>
      <c r="H8" s="610">
        <v>1436.9179999999999</v>
      </c>
      <c r="I8" s="609">
        <v>1160.0719999999999</v>
      </c>
    </row>
    <row r="9" spans="1:9" s="47" customFormat="1" ht="15" customHeight="1">
      <c r="A9" s="705" t="s">
        <v>377</v>
      </c>
      <c r="B9" s="930"/>
      <c r="C9" s="930"/>
      <c r="D9" s="610">
        <v>284.78100000000001</v>
      </c>
      <c r="E9" s="610">
        <v>112.649</v>
      </c>
      <c r="F9" s="610">
        <v>100.10599999999999</v>
      </c>
      <c r="G9" s="610">
        <v>2578.5039999999999</v>
      </c>
      <c r="H9" s="610">
        <v>1016.204</v>
      </c>
      <c r="I9" s="609">
        <v>836.13400000000001</v>
      </c>
    </row>
    <row r="10" spans="1:9" s="47" customFormat="1" ht="15" customHeight="1">
      <c r="A10" s="705" t="s">
        <v>280</v>
      </c>
      <c r="B10" s="930"/>
      <c r="C10" s="930"/>
      <c r="D10" s="610">
        <v>177.417</v>
      </c>
      <c r="E10" s="610">
        <v>70.834000000000003</v>
      </c>
      <c r="F10" s="610">
        <v>21.344000000000001</v>
      </c>
      <c r="G10" s="610">
        <v>1008.925</v>
      </c>
      <c r="H10" s="610">
        <v>403.03399999999999</v>
      </c>
      <c r="I10" s="609">
        <v>110.998</v>
      </c>
    </row>
    <row r="11" spans="1:9" s="47" customFormat="1" ht="15" customHeight="1">
      <c r="A11" s="961" t="s">
        <v>303</v>
      </c>
      <c r="B11" s="962"/>
      <c r="C11" s="963"/>
      <c r="D11" s="647">
        <f>SUM(D6:D10)</f>
        <v>5567.9410000000007</v>
      </c>
      <c r="E11" s="647">
        <f t="shared" ref="E11:I11" si="0">SUM(E6:E10)</f>
        <v>1834.758</v>
      </c>
      <c r="F11" s="647">
        <f t="shared" si="0"/>
        <v>1668.5370000000003</v>
      </c>
      <c r="G11" s="647">
        <f t="shared" si="0"/>
        <v>39265.747000000003</v>
      </c>
      <c r="H11" s="647">
        <f t="shared" si="0"/>
        <v>13118.579999999998</v>
      </c>
      <c r="I11" s="529">
        <f t="shared" si="0"/>
        <v>10994.118</v>
      </c>
    </row>
    <row r="12" spans="1:9" ht="15" customHeight="1">
      <c r="A12" s="705" t="s">
        <v>358</v>
      </c>
      <c r="B12" s="930" t="s">
        <v>321</v>
      </c>
      <c r="C12" s="930" t="s">
        <v>322</v>
      </c>
      <c r="D12" s="610">
        <v>13897.882</v>
      </c>
      <c r="E12" s="610">
        <v>4198.2030000000004</v>
      </c>
      <c r="F12" s="610">
        <v>4302.6220000000003</v>
      </c>
      <c r="G12" s="610">
        <v>82920.572</v>
      </c>
      <c r="H12" s="610">
        <v>26140.937999999998</v>
      </c>
      <c r="I12" s="609">
        <v>23396.681</v>
      </c>
    </row>
    <row r="13" spans="1:9" ht="15" customHeight="1">
      <c r="A13" s="705" t="s">
        <v>376</v>
      </c>
      <c r="B13" s="930"/>
      <c r="C13" s="930"/>
      <c r="D13" s="610">
        <v>5057.7179999999998</v>
      </c>
      <c r="E13" s="610">
        <v>1604.742</v>
      </c>
      <c r="F13" s="610">
        <v>1353.569</v>
      </c>
      <c r="G13" s="610">
        <v>44232.858</v>
      </c>
      <c r="H13" s="610">
        <v>13758.262000000001</v>
      </c>
      <c r="I13" s="609">
        <v>11432.98</v>
      </c>
    </row>
    <row r="14" spans="1:9" ht="15" customHeight="1">
      <c r="A14" s="705" t="s">
        <v>375</v>
      </c>
      <c r="B14" s="930"/>
      <c r="C14" s="930"/>
      <c r="D14" s="610">
        <v>4857.1149999999998</v>
      </c>
      <c r="E14" s="610">
        <v>1637.23</v>
      </c>
      <c r="F14" s="610">
        <v>1561.9449999999999</v>
      </c>
      <c r="G14" s="610">
        <v>27617.013999999999</v>
      </c>
      <c r="H14" s="610">
        <v>9518.7189999999991</v>
      </c>
      <c r="I14" s="609">
        <v>8633.5810000000001</v>
      </c>
    </row>
    <row r="15" spans="1:9" ht="15" customHeight="1">
      <c r="A15" s="705" t="s">
        <v>377</v>
      </c>
      <c r="B15" s="930"/>
      <c r="C15" s="930"/>
      <c r="D15" s="610">
        <v>1002.7190000000001</v>
      </c>
      <c r="E15" s="610">
        <v>350.79599999999999</v>
      </c>
      <c r="F15" s="610">
        <v>455.81900000000002</v>
      </c>
      <c r="G15" s="610">
        <v>9106.7420000000002</v>
      </c>
      <c r="H15" s="610">
        <v>3068.4470000000001</v>
      </c>
      <c r="I15" s="609">
        <v>4071.1570000000002</v>
      </c>
    </row>
    <row r="16" spans="1:9" ht="15" customHeight="1">
      <c r="A16" s="705" t="s">
        <v>323</v>
      </c>
      <c r="B16" s="930"/>
      <c r="C16" s="930"/>
      <c r="D16" s="610">
        <v>190.05799999999999</v>
      </c>
      <c r="E16" s="610">
        <v>60.658999999999999</v>
      </c>
      <c r="F16" s="610">
        <v>74.346999999999994</v>
      </c>
      <c r="G16" s="610">
        <v>3909.375</v>
      </c>
      <c r="H16" s="610">
        <v>1378.2349999999999</v>
      </c>
      <c r="I16" s="609">
        <v>1699.452</v>
      </c>
    </row>
    <row r="17" spans="1:9" ht="15" customHeight="1">
      <c r="A17" s="705" t="s">
        <v>280</v>
      </c>
      <c r="B17" s="930"/>
      <c r="C17" s="930"/>
      <c r="D17" s="610">
        <v>673.36699999999996</v>
      </c>
      <c r="E17" s="610">
        <v>269.58</v>
      </c>
      <c r="F17" s="610">
        <v>115.27200000000001</v>
      </c>
      <c r="G17" s="610">
        <v>3782.47</v>
      </c>
      <c r="H17" s="610">
        <v>1523.5039999999999</v>
      </c>
      <c r="I17" s="609">
        <v>583.36900000000003</v>
      </c>
    </row>
    <row r="18" spans="1:9" ht="15" customHeight="1">
      <c r="A18" s="714" t="s">
        <v>281</v>
      </c>
      <c r="B18" s="1046"/>
      <c r="C18" s="1046"/>
      <c r="D18" s="614">
        <v>0.29199999999999998</v>
      </c>
      <c r="E18" s="614">
        <v>4.0000000000000001E-3</v>
      </c>
      <c r="F18" s="614">
        <v>0</v>
      </c>
      <c r="G18" s="614">
        <v>4.2220000000000004</v>
      </c>
      <c r="H18" s="614">
        <v>4.8000000000000001E-2</v>
      </c>
      <c r="I18" s="613">
        <v>0</v>
      </c>
    </row>
    <row r="19" spans="1:9" ht="15" customHeight="1">
      <c r="A19" s="928" t="s">
        <v>303</v>
      </c>
      <c r="B19" s="878"/>
      <c r="C19" s="879"/>
      <c r="D19" s="358">
        <f>SUM(D12:D18)</f>
        <v>25679.150999999998</v>
      </c>
      <c r="E19" s="358">
        <f t="shared" ref="E19:I19" si="1">SUM(E12:E18)</f>
        <v>8121.2140000000009</v>
      </c>
      <c r="F19" s="358">
        <f t="shared" si="1"/>
        <v>7863.5740000000005</v>
      </c>
      <c r="G19" s="358">
        <f t="shared" si="1"/>
        <v>171573.253</v>
      </c>
      <c r="H19" s="358">
        <f t="shared" si="1"/>
        <v>55388.152999999998</v>
      </c>
      <c r="I19" s="359">
        <f t="shared" si="1"/>
        <v>49817.219999999994</v>
      </c>
    </row>
    <row r="20" spans="1:9" ht="15" customHeight="1">
      <c r="A20" s="705" t="s">
        <v>358</v>
      </c>
      <c r="B20" s="933" t="s">
        <v>324</v>
      </c>
      <c r="C20" s="958" t="s">
        <v>325</v>
      </c>
      <c r="D20" s="177">
        <v>5798.5370000000003</v>
      </c>
      <c r="E20" s="177">
        <v>1741.306</v>
      </c>
      <c r="F20" s="177">
        <v>1759.9490000000001</v>
      </c>
      <c r="G20" s="177">
        <v>34720.334999999999</v>
      </c>
      <c r="H20" s="177">
        <v>10717.545</v>
      </c>
      <c r="I20" s="208">
        <v>9553.0840000000007</v>
      </c>
    </row>
    <row r="21" spans="1:9" ht="15" customHeight="1">
      <c r="A21" s="705" t="s">
        <v>376</v>
      </c>
      <c r="B21" s="934"/>
      <c r="C21" s="936"/>
      <c r="D21" s="177">
        <v>1899.999</v>
      </c>
      <c r="E21" s="177">
        <v>602.69399999999996</v>
      </c>
      <c r="F21" s="177">
        <v>539.14800000000002</v>
      </c>
      <c r="G21" s="177">
        <v>16035.98</v>
      </c>
      <c r="H21" s="177">
        <v>4915.7929999999997</v>
      </c>
      <c r="I21" s="208">
        <v>4390.1779999999999</v>
      </c>
    </row>
    <row r="22" spans="1:9" ht="15" customHeight="1">
      <c r="A22" s="705" t="s">
        <v>375</v>
      </c>
      <c r="B22" s="934"/>
      <c r="C22" s="936"/>
      <c r="D22" s="177">
        <v>742.09100000000001</v>
      </c>
      <c r="E22" s="177">
        <v>328.41399999999999</v>
      </c>
      <c r="F22" s="177">
        <v>250.53100000000001</v>
      </c>
      <c r="G22" s="177">
        <v>4801.4949999999999</v>
      </c>
      <c r="H22" s="177">
        <v>2120.1680000000001</v>
      </c>
      <c r="I22" s="208">
        <v>1549.0060000000001</v>
      </c>
    </row>
    <row r="23" spans="1:9" ht="15" customHeight="1">
      <c r="A23" s="705" t="s">
        <v>377</v>
      </c>
      <c r="B23" s="934"/>
      <c r="C23" s="936"/>
      <c r="D23" s="177">
        <v>420.82100000000003</v>
      </c>
      <c r="E23" s="177">
        <v>153.739</v>
      </c>
      <c r="F23" s="177">
        <v>175.15799999999999</v>
      </c>
      <c r="G23" s="177">
        <v>3693.933</v>
      </c>
      <c r="H23" s="177">
        <v>1305.6320000000001</v>
      </c>
      <c r="I23" s="208">
        <v>1477.9269999999999</v>
      </c>
    </row>
    <row r="24" spans="1:9" ht="15" customHeight="1">
      <c r="A24" s="705" t="s">
        <v>280</v>
      </c>
      <c r="B24" s="934"/>
      <c r="C24" s="936"/>
      <c r="D24" s="177">
        <v>282.69499999999999</v>
      </c>
      <c r="E24" s="177">
        <v>113.78400000000001</v>
      </c>
      <c r="F24" s="177">
        <v>30.004000000000001</v>
      </c>
      <c r="G24" s="177">
        <v>1598.7</v>
      </c>
      <c r="H24" s="177">
        <v>647.35799999999995</v>
      </c>
      <c r="I24" s="208">
        <v>161.494</v>
      </c>
    </row>
    <row r="25" spans="1:9" ht="15" customHeight="1">
      <c r="A25" s="705" t="s">
        <v>323</v>
      </c>
      <c r="B25" s="934"/>
      <c r="C25" s="936"/>
      <c r="D25" s="177">
        <v>1.615</v>
      </c>
      <c r="E25" s="177">
        <v>0.99399999999999999</v>
      </c>
      <c r="F25" s="177">
        <v>0.29399999999999998</v>
      </c>
      <c r="G25" s="177">
        <v>48.807000000000002</v>
      </c>
      <c r="H25" s="177">
        <v>29.390999999999998</v>
      </c>
      <c r="I25" s="208">
        <v>8.34</v>
      </c>
    </row>
    <row r="26" spans="1:9" ht="15" customHeight="1">
      <c r="A26" s="928" t="s">
        <v>303</v>
      </c>
      <c r="B26" s="878"/>
      <c r="C26" s="879"/>
      <c r="D26" s="514">
        <f>SUM(D20:D25)</f>
        <v>9145.7579999999998</v>
      </c>
      <c r="E26" s="514">
        <f t="shared" ref="E26:I26" si="2">SUM(E20:E25)</f>
        <v>2940.931</v>
      </c>
      <c r="F26" s="514">
        <f t="shared" si="2"/>
        <v>2755.0839999999998</v>
      </c>
      <c r="G26" s="514">
        <f t="shared" si="2"/>
        <v>60899.25</v>
      </c>
      <c r="H26" s="514">
        <f t="shared" si="2"/>
        <v>19735.887000000002</v>
      </c>
      <c r="I26" s="533">
        <f t="shared" si="2"/>
        <v>17140.028999999999</v>
      </c>
    </row>
    <row r="27" spans="1:9" ht="15" customHeight="1">
      <c r="A27" s="705" t="s">
        <v>358</v>
      </c>
      <c r="B27" s="929" t="s">
        <v>326</v>
      </c>
      <c r="C27" s="929" t="s">
        <v>327</v>
      </c>
      <c r="D27" s="610">
        <v>33460.69</v>
      </c>
      <c r="E27" s="610">
        <v>10416.721</v>
      </c>
      <c r="F27" s="610">
        <v>10241.105</v>
      </c>
      <c r="G27" s="610">
        <v>196279.84700000001</v>
      </c>
      <c r="H27" s="610">
        <v>62461.004999999997</v>
      </c>
      <c r="I27" s="609">
        <v>54977.777000000002</v>
      </c>
    </row>
    <row r="28" spans="1:9" ht="15" customHeight="1">
      <c r="A28" s="705" t="s">
        <v>375</v>
      </c>
      <c r="B28" s="930"/>
      <c r="C28" s="930"/>
      <c r="D28" s="610">
        <v>19252.232</v>
      </c>
      <c r="E28" s="610">
        <v>6063.0450000000001</v>
      </c>
      <c r="F28" s="610">
        <v>5894.0219999999999</v>
      </c>
      <c r="G28" s="610">
        <v>107124.15399999999</v>
      </c>
      <c r="H28" s="610">
        <v>33911.546999999999</v>
      </c>
      <c r="I28" s="609">
        <v>31262.062999999998</v>
      </c>
    </row>
    <row r="29" spans="1:9" ht="15" customHeight="1">
      <c r="A29" s="705" t="s">
        <v>376</v>
      </c>
      <c r="B29" s="930"/>
      <c r="C29" s="930"/>
      <c r="D29" s="610">
        <v>2892.33</v>
      </c>
      <c r="E29" s="610">
        <v>1030.9680000000001</v>
      </c>
      <c r="F29" s="610">
        <v>712.85900000000004</v>
      </c>
      <c r="G29" s="610">
        <v>22379.756000000001</v>
      </c>
      <c r="H29" s="610">
        <v>7903.723</v>
      </c>
      <c r="I29" s="609">
        <v>5231.0550000000003</v>
      </c>
    </row>
    <row r="30" spans="1:9" ht="15" customHeight="1">
      <c r="A30" s="705" t="s">
        <v>377</v>
      </c>
      <c r="B30" s="930"/>
      <c r="C30" s="930"/>
      <c r="D30" s="610">
        <v>2036.1</v>
      </c>
      <c r="E30" s="610">
        <v>547.65800000000002</v>
      </c>
      <c r="F30" s="610">
        <v>334.00299999999999</v>
      </c>
      <c r="G30" s="610">
        <v>12902.172</v>
      </c>
      <c r="H30" s="610">
        <v>4380.3050000000003</v>
      </c>
      <c r="I30" s="609">
        <v>2602.7800000000002</v>
      </c>
    </row>
    <row r="31" spans="1:9" ht="15" customHeight="1">
      <c r="A31" s="705" t="s">
        <v>280</v>
      </c>
      <c r="B31" s="930"/>
      <c r="C31" s="930"/>
      <c r="D31" s="610">
        <v>1505.027</v>
      </c>
      <c r="E31" s="610">
        <v>589.46600000000001</v>
      </c>
      <c r="F31" s="610">
        <v>236.55799999999999</v>
      </c>
      <c r="G31" s="610">
        <v>8453.8230000000003</v>
      </c>
      <c r="H31" s="610">
        <v>3344.9549999999999</v>
      </c>
      <c r="I31" s="609">
        <v>1198.732</v>
      </c>
    </row>
    <row r="32" spans="1:9" ht="15" customHeight="1">
      <c r="A32" s="705" t="s">
        <v>323</v>
      </c>
      <c r="B32" s="930"/>
      <c r="C32" s="930"/>
      <c r="D32" s="610">
        <v>2.625</v>
      </c>
      <c r="E32" s="610">
        <v>1.2709999999999999</v>
      </c>
      <c r="F32" s="610">
        <v>0</v>
      </c>
      <c r="G32" s="610">
        <v>34.106999999999999</v>
      </c>
      <c r="H32" s="610">
        <v>15.893000000000001</v>
      </c>
      <c r="I32" s="609">
        <v>0</v>
      </c>
    </row>
    <row r="33" spans="1:9" ht="15" customHeight="1">
      <c r="A33" s="928" t="s">
        <v>303</v>
      </c>
      <c r="B33" s="878"/>
      <c r="C33" s="879"/>
      <c r="D33" s="515">
        <f>SUM(D27:D32)</f>
        <v>59149.004000000008</v>
      </c>
      <c r="E33" s="515">
        <f t="shared" ref="E33:I33" si="3">SUM(E27:E32)</f>
        <v>18649.129000000001</v>
      </c>
      <c r="F33" s="515">
        <f t="shared" si="3"/>
        <v>17418.547000000002</v>
      </c>
      <c r="G33" s="515">
        <f t="shared" si="3"/>
        <v>347173.859</v>
      </c>
      <c r="H33" s="515">
        <f t="shared" si="3"/>
        <v>112017.42799999999</v>
      </c>
      <c r="I33" s="534">
        <f t="shared" si="3"/>
        <v>95272.406999999992</v>
      </c>
    </row>
    <row r="34" spans="1:9" ht="15" customHeight="1">
      <c r="A34" s="705" t="s">
        <v>358</v>
      </c>
      <c r="B34" s="933" t="s">
        <v>328</v>
      </c>
      <c r="C34" s="958" t="s">
        <v>329</v>
      </c>
      <c r="D34" s="610">
        <v>14717.239</v>
      </c>
      <c r="E34" s="610">
        <v>4514.9579999999996</v>
      </c>
      <c r="F34" s="610">
        <v>4681.366</v>
      </c>
      <c r="G34" s="610">
        <v>84413.683000000005</v>
      </c>
      <c r="H34" s="610">
        <v>26540.687000000002</v>
      </c>
      <c r="I34" s="609">
        <v>24689.109</v>
      </c>
    </row>
    <row r="35" spans="1:9" ht="15" customHeight="1">
      <c r="A35" s="705" t="s">
        <v>375</v>
      </c>
      <c r="B35" s="934"/>
      <c r="C35" s="936"/>
      <c r="D35" s="610">
        <v>14718.929</v>
      </c>
      <c r="E35" s="610">
        <v>4089.239</v>
      </c>
      <c r="F35" s="610">
        <v>4478.607</v>
      </c>
      <c r="G35" s="610">
        <v>79093.786999999997</v>
      </c>
      <c r="H35" s="610">
        <v>22614.907999999999</v>
      </c>
      <c r="I35" s="609">
        <v>22827.518</v>
      </c>
    </row>
    <row r="36" spans="1:9" ht="15" customHeight="1">
      <c r="A36" s="705" t="s">
        <v>376</v>
      </c>
      <c r="B36" s="934"/>
      <c r="C36" s="936"/>
      <c r="D36" s="610">
        <v>3792.9160000000002</v>
      </c>
      <c r="E36" s="610">
        <v>1306.0260000000001</v>
      </c>
      <c r="F36" s="610">
        <v>987.98800000000006</v>
      </c>
      <c r="G36" s="610">
        <v>28944.469000000001</v>
      </c>
      <c r="H36" s="610">
        <v>9866.2870000000003</v>
      </c>
      <c r="I36" s="609">
        <v>7377.8180000000002</v>
      </c>
    </row>
    <row r="37" spans="1:9" ht="15" customHeight="1">
      <c r="A37" s="705" t="s">
        <v>377</v>
      </c>
      <c r="B37" s="934"/>
      <c r="C37" s="936"/>
      <c r="D37" s="610">
        <v>665.06100000000004</v>
      </c>
      <c r="E37" s="610">
        <v>244.58699999999999</v>
      </c>
      <c r="F37" s="610">
        <v>315.98200000000003</v>
      </c>
      <c r="G37" s="610">
        <v>5437.4979999999996</v>
      </c>
      <c r="H37" s="610">
        <v>1940.704</v>
      </c>
      <c r="I37" s="609">
        <v>2531.7950000000001</v>
      </c>
    </row>
    <row r="38" spans="1:9" ht="15" customHeight="1">
      <c r="A38" s="705" t="s">
        <v>280</v>
      </c>
      <c r="B38" s="934"/>
      <c r="C38" s="936"/>
      <c r="D38" s="610">
        <v>789.67</v>
      </c>
      <c r="E38" s="610">
        <v>290.32799999999997</v>
      </c>
      <c r="F38" s="610">
        <v>189.005</v>
      </c>
      <c r="G38" s="610">
        <v>4380.3370000000004</v>
      </c>
      <c r="H38" s="610">
        <v>1636.856</v>
      </c>
      <c r="I38" s="609">
        <v>943.56700000000001</v>
      </c>
    </row>
    <row r="39" spans="1:9" ht="15" customHeight="1">
      <c r="A39" s="705" t="s">
        <v>323</v>
      </c>
      <c r="B39" s="934"/>
      <c r="C39" s="936"/>
      <c r="D39" s="610">
        <v>192.227</v>
      </c>
      <c r="E39" s="610">
        <v>115.56399999999999</v>
      </c>
      <c r="F39" s="610">
        <v>1.9470000000000001</v>
      </c>
      <c r="G39" s="610">
        <v>1914.404</v>
      </c>
      <c r="H39" s="610">
        <v>1151.818</v>
      </c>
      <c r="I39" s="609">
        <v>47.939</v>
      </c>
    </row>
    <row r="40" spans="1:9" ht="15" customHeight="1">
      <c r="A40" s="919" t="s">
        <v>303</v>
      </c>
      <c r="B40" s="920"/>
      <c r="C40" s="921"/>
      <c r="D40" s="514">
        <f>SUM(D34:D39)</f>
        <v>34876.041999999994</v>
      </c>
      <c r="E40" s="514">
        <f t="shared" ref="E40:I40" si="4">SUM(E34:E39)</f>
        <v>10560.701999999999</v>
      </c>
      <c r="F40" s="514">
        <f t="shared" si="4"/>
        <v>10654.894999999999</v>
      </c>
      <c r="G40" s="514">
        <f t="shared" si="4"/>
        <v>204184.17800000001</v>
      </c>
      <c r="H40" s="514">
        <f t="shared" si="4"/>
        <v>63751.259999999995</v>
      </c>
      <c r="I40" s="533">
        <f t="shared" si="4"/>
        <v>58417.745999999999</v>
      </c>
    </row>
    <row r="41" spans="1:9" ht="13.5" thickBot="1">
      <c r="A41" s="922" t="s">
        <v>315</v>
      </c>
      <c r="B41" s="923"/>
      <c r="C41" s="924"/>
      <c r="D41" s="343">
        <f>D40+D33+D19+D26+D11</f>
        <v>134417.89600000001</v>
      </c>
      <c r="E41" s="343">
        <f t="shared" ref="E41:I41" si="5">E40+E33+E19+E26+E11</f>
        <v>42106.733999999997</v>
      </c>
      <c r="F41" s="343">
        <f t="shared" si="5"/>
        <v>40360.637000000002</v>
      </c>
      <c r="G41" s="343">
        <f t="shared" si="5"/>
        <v>823096.28700000001</v>
      </c>
      <c r="H41" s="343">
        <f t="shared" si="5"/>
        <v>264011.30799999996</v>
      </c>
      <c r="I41" s="393">
        <f t="shared" si="5"/>
        <v>231641.52</v>
      </c>
    </row>
    <row r="42" spans="1:9">
      <c r="A42" s="228" t="s">
        <v>316</v>
      </c>
      <c r="B42" s="48"/>
      <c r="C42" s="48"/>
      <c r="D42" s="173"/>
      <c r="E42" s="173"/>
      <c r="F42" s="173"/>
      <c r="G42" s="173"/>
      <c r="H42" s="173"/>
      <c r="I42" s="333"/>
    </row>
    <row r="43" spans="1:9">
      <c r="A43" s="955" t="s">
        <v>317</v>
      </c>
      <c r="B43" s="956"/>
      <c r="C43" s="956"/>
      <c r="D43" s="956"/>
      <c r="E43" s="956"/>
      <c r="F43" s="956"/>
      <c r="G43" s="956"/>
      <c r="H43" s="956"/>
      <c r="I43" s="957"/>
    </row>
    <row r="44" spans="1:9" ht="13.5" thickBot="1">
      <c r="A44" s="230"/>
      <c r="B44" s="334"/>
      <c r="C44" s="334"/>
      <c r="D44" s="335"/>
      <c r="E44" s="335"/>
      <c r="F44" s="335"/>
      <c r="G44" s="335"/>
      <c r="H44" s="335"/>
      <c r="I44" s="336"/>
    </row>
    <row r="45" spans="1:9">
      <c r="D45" s="108"/>
      <c r="E45" s="108"/>
      <c r="F45" s="131"/>
      <c r="G45" s="108"/>
      <c r="H45" s="134"/>
      <c r="I45" s="134"/>
    </row>
    <row r="46" spans="1:9">
      <c r="D46" s="108"/>
      <c r="E46" s="108"/>
      <c r="F46" s="108"/>
      <c r="G46" s="108"/>
      <c r="H46" s="108"/>
      <c r="I46" s="108"/>
    </row>
    <row r="47" spans="1:9" ht="15" customHeight="1">
      <c r="H47" s="108"/>
      <c r="I47" s="108"/>
    </row>
    <row r="48" spans="1:9">
      <c r="D48" s="108"/>
      <c r="E48" s="108"/>
      <c r="F48" s="108"/>
      <c r="G48" s="108"/>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sheetData>
  <mergeCells count="28">
    <mergeCell ref="A43:I43"/>
    <mergeCell ref="A19:C19"/>
    <mergeCell ref="B20:B25"/>
    <mergeCell ref="C20:C25"/>
    <mergeCell ref="A26:C26"/>
    <mergeCell ref="B27:B32"/>
    <mergeCell ref="C27:C32"/>
    <mergeCell ref="A33:C33"/>
    <mergeCell ref="B34:B39"/>
    <mergeCell ref="C34:C39"/>
    <mergeCell ref="A40:C40"/>
    <mergeCell ref="A41:C41"/>
    <mergeCell ref="B6:B10"/>
    <mergeCell ref="C6:C10"/>
    <mergeCell ref="A11:C11"/>
    <mergeCell ref="B12:B18"/>
    <mergeCell ref="C12:C18"/>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93F1-17D5-4078-93A8-A97FCC74C55A}">
  <sheetPr>
    <tabColor rgb="FFFFC000"/>
    <pageSetUpPr fitToPage="1"/>
  </sheetPr>
  <dimension ref="A1:I109"/>
  <sheetViews>
    <sheetView view="pageBreakPreview" topLeftCell="A28" zoomScaleNormal="100" zoomScaleSheetLayoutView="100" workbookViewId="0">
      <selection activeCell="A8" sqref="A6:C39"/>
    </sheetView>
  </sheetViews>
  <sheetFormatPr baseColWidth="10" defaultColWidth="11.42578125" defaultRowHeight="12.75"/>
  <cols>
    <col min="1" max="1" width="24.85546875" style="20" customWidth="1"/>
    <col min="2" max="2" width="10.7109375" style="20" customWidth="1"/>
    <col min="3" max="3" width="32.7109375" style="175" customWidth="1"/>
    <col min="4" max="9" width="12.7109375" style="20" customWidth="1"/>
    <col min="10" max="16384" width="11.42578125" style="16"/>
  </cols>
  <sheetData>
    <row r="1" spans="1:9" ht="15" customHeight="1" thickBot="1">
      <c r="A1" s="862" t="s">
        <v>383</v>
      </c>
      <c r="B1" s="863"/>
      <c r="C1" s="863"/>
      <c r="D1" s="863"/>
      <c r="E1" s="863"/>
      <c r="F1" s="863"/>
      <c r="G1" s="863"/>
      <c r="H1" s="863"/>
      <c r="I1" s="864"/>
    </row>
    <row r="2" spans="1:9" ht="15" customHeight="1" thickBot="1">
      <c r="A2" s="862" t="s">
        <v>34</v>
      </c>
      <c r="B2" s="863"/>
      <c r="C2" s="863"/>
      <c r="D2" s="863"/>
      <c r="E2" s="863"/>
      <c r="F2" s="863"/>
      <c r="G2" s="863"/>
      <c r="H2" s="863"/>
      <c r="I2" s="864"/>
    </row>
    <row r="3" spans="1:9" s="47" customFormat="1" ht="15" customHeight="1">
      <c r="A3" s="942" t="str">
        <f>'Pág.18-C7'!A3:A5</f>
        <v>País de destino</v>
      </c>
      <c r="B3" s="945" t="s">
        <v>295</v>
      </c>
      <c r="C3" s="945" t="s">
        <v>296</v>
      </c>
      <c r="D3" s="948" t="s">
        <v>274</v>
      </c>
      <c r="E3" s="949"/>
      <c r="F3" s="950"/>
      <c r="G3" s="948" t="s">
        <v>297</v>
      </c>
      <c r="H3" s="949"/>
      <c r="I3" s="951"/>
    </row>
    <row r="4" spans="1:9" s="47" customFormat="1" ht="15" customHeight="1">
      <c r="A4" s="943"/>
      <c r="B4" s="946"/>
      <c r="C4" s="946"/>
      <c r="D4" s="952">
        <v>2022</v>
      </c>
      <c r="E4" s="938" t="s">
        <v>480</v>
      </c>
      <c r="F4" s="939"/>
      <c r="G4" s="940">
        <f>D4</f>
        <v>2022</v>
      </c>
      <c r="H4" s="938" t="str">
        <f>E4</f>
        <v>Ene - ab</v>
      </c>
      <c r="I4" s="954"/>
    </row>
    <row r="5" spans="1:9" s="47" customFormat="1" ht="15" customHeight="1">
      <c r="A5" s="964"/>
      <c r="B5" s="947"/>
      <c r="C5" s="947"/>
      <c r="D5" s="953"/>
      <c r="E5" s="646">
        <v>2022</v>
      </c>
      <c r="F5" s="646">
        <v>2023</v>
      </c>
      <c r="G5" s="941"/>
      <c r="H5" s="502">
        <f>E5</f>
        <v>2022</v>
      </c>
      <c r="I5" s="526">
        <f>F5</f>
        <v>2023</v>
      </c>
    </row>
    <row r="6" spans="1:9" s="47" customFormat="1" ht="15" customHeight="1">
      <c r="A6" s="710" t="s">
        <v>375</v>
      </c>
      <c r="B6" s="929" t="s">
        <v>331</v>
      </c>
      <c r="C6" s="929" t="s">
        <v>332</v>
      </c>
      <c r="D6" s="492">
        <v>255.34700000000001</v>
      </c>
      <c r="E6" s="492">
        <v>111.761</v>
      </c>
      <c r="F6" s="492">
        <v>98.436000000000007</v>
      </c>
      <c r="G6" s="492">
        <v>3040.634</v>
      </c>
      <c r="H6" s="492">
        <v>1321.434</v>
      </c>
      <c r="I6" s="493">
        <v>966.08</v>
      </c>
    </row>
    <row r="7" spans="1:9" s="47" customFormat="1" ht="15" customHeight="1">
      <c r="A7" s="705" t="s">
        <v>358</v>
      </c>
      <c r="B7" s="930"/>
      <c r="C7" s="930"/>
      <c r="D7" s="177">
        <v>53.743000000000002</v>
      </c>
      <c r="E7" s="177">
        <v>8.0760000000000005</v>
      </c>
      <c r="F7" s="177">
        <v>2.3050000000000002</v>
      </c>
      <c r="G7" s="177">
        <v>473.94799999999998</v>
      </c>
      <c r="H7" s="177">
        <v>44.05</v>
      </c>
      <c r="I7" s="208">
        <v>11.605</v>
      </c>
    </row>
    <row r="8" spans="1:9" s="47" customFormat="1" ht="15" customHeight="1">
      <c r="A8" s="705" t="s">
        <v>377</v>
      </c>
      <c r="B8" s="930"/>
      <c r="C8" s="930"/>
      <c r="D8" s="177">
        <v>4.84</v>
      </c>
      <c r="E8" s="177">
        <v>0</v>
      </c>
      <c r="F8" s="177">
        <v>0</v>
      </c>
      <c r="G8" s="177">
        <v>83.114999999999995</v>
      </c>
      <c r="H8" s="177">
        <v>0</v>
      </c>
      <c r="I8" s="208">
        <v>0</v>
      </c>
    </row>
    <row r="9" spans="1:9" s="47" customFormat="1" ht="15" customHeight="1">
      <c r="A9" s="705" t="s">
        <v>376</v>
      </c>
      <c r="B9" s="930"/>
      <c r="C9" s="930"/>
      <c r="D9" s="177">
        <v>2.8809999999999998</v>
      </c>
      <c r="E9" s="177">
        <v>0</v>
      </c>
      <c r="F9" s="177">
        <v>1.22</v>
      </c>
      <c r="G9" s="177">
        <v>25.712</v>
      </c>
      <c r="H9" s="177">
        <v>0</v>
      </c>
      <c r="I9" s="208">
        <v>9.6340000000000003</v>
      </c>
    </row>
    <row r="10" spans="1:9" s="47" customFormat="1" ht="15" customHeight="1">
      <c r="A10" s="705" t="s">
        <v>323</v>
      </c>
      <c r="B10" s="930"/>
      <c r="C10" s="930"/>
      <c r="D10" s="177">
        <v>0.39500000000000002</v>
      </c>
      <c r="E10" s="177">
        <v>0</v>
      </c>
      <c r="F10" s="177">
        <v>0.16800000000000001</v>
      </c>
      <c r="G10" s="177">
        <v>23.774000000000001</v>
      </c>
      <c r="H10" s="177">
        <v>0</v>
      </c>
      <c r="I10" s="208">
        <v>7.8849999999999998</v>
      </c>
    </row>
    <row r="11" spans="1:9" s="47" customFormat="1" ht="15" customHeight="1">
      <c r="A11" s="961" t="s">
        <v>303</v>
      </c>
      <c r="B11" s="962"/>
      <c r="C11" s="963"/>
      <c r="D11" s="647">
        <f>SUM(D6:D10)</f>
        <v>317.20599999999996</v>
      </c>
      <c r="E11" s="647">
        <f t="shared" ref="E11:I11" si="0">SUM(E6:E10)</f>
        <v>119.83699999999999</v>
      </c>
      <c r="F11" s="647">
        <f>SUM(F6:F10)</f>
        <v>102.12900000000002</v>
      </c>
      <c r="G11" s="647">
        <f t="shared" si="0"/>
        <v>3647.1829999999995</v>
      </c>
      <c r="H11" s="647">
        <f t="shared" si="0"/>
        <v>1365.4839999999999</v>
      </c>
      <c r="I11" s="529">
        <f t="shared" si="0"/>
        <v>995.20400000000006</v>
      </c>
    </row>
    <row r="12" spans="1:9" ht="15" customHeight="1">
      <c r="A12" s="705" t="s">
        <v>323</v>
      </c>
      <c r="B12" s="930" t="s">
        <v>333</v>
      </c>
      <c r="C12" s="930" t="s">
        <v>334</v>
      </c>
      <c r="D12" s="177">
        <v>79.167000000000002</v>
      </c>
      <c r="E12" s="177">
        <v>3.3039999999999998</v>
      </c>
      <c r="F12" s="177">
        <v>5.7560000000000002</v>
      </c>
      <c r="G12" s="177">
        <v>1479.671</v>
      </c>
      <c r="H12" s="177">
        <v>59.347999999999999</v>
      </c>
      <c r="I12" s="208">
        <v>104.977</v>
      </c>
    </row>
    <row r="13" spans="1:9" ht="15" customHeight="1">
      <c r="A13" s="705" t="s">
        <v>375</v>
      </c>
      <c r="B13" s="930"/>
      <c r="C13" s="930"/>
      <c r="D13" s="177">
        <v>122.509</v>
      </c>
      <c r="E13" s="177">
        <v>48.831000000000003</v>
      </c>
      <c r="F13" s="177">
        <v>51.993000000000002</v>
      </c>
      <c r="G13" s="177">
        <v>674.82100000000003</v>
      </c>
      <c r="H13" s="177">
        <v>131.85</v>
      </c>
      <c r="I13" s="208">
        <v>484.00200000000001</v>
      </c>
    </row>
    <row r="14" spans="1:9" ht="15" customHeight="1">
      <c r="A14" s="705" t="s">
        <v>358</v>
      </c>
      <c r="B14" s="930"/>
      <c r="C14" s="930"/>
      <c r="D14" s="177">
        <v>79.546999999999997</v>
      </c>
      <c r="E14" s="177">
        <v>13.584</v>
      </c>
      <c r="F14" s="177">
        <v>12.227</v>
      </c>
      <c r="G14" s="177">
        <v>462.48099999999999</v>
      </c>
      <c r="H14" s="177">
        <v>76.655000000000001</v>
      </c>
      <c r="I14" s="208">
        <v>60.698999999999998</v>
      </c>
    </row>
    <row r="15" spans="1:9" ht="15" customHeight="1">
      <c r="A15" s="705" t="s">
        <v>377</v>
      </c>
      <c r="B15" s="930"/>
      <c r="C15" s="930"/>
      <c r="D15" s="177">
        <v>30.555</v>
      </c>
      <c r="E15" s="177">
        <v>1.591</v>
      </c>
      <c r="F15" s="177">
        <v>10.927</v>
      </c>
      <c r="G15" s="177">
        <v>376.399</v>
      </c>
      <c r="H15" s="177">
        <v>12.728</v>
      </c>
      <c r="I15" s="208">
        <v>98.343000000000004</v>
      </c>
    </row>
    <row r="16" spans="1:9" ht="15" customHeight="1">
      <c r="A16" s="705" t="s">
        <v>280</v>
      </c>
      <c r="B16" s="930"/>
      <c r="C16" s="930"/>
      <c r="D16" s="177">
        <v>49.83</v>
      </c>
      <c r="E16" s="177">
        <v>0</v>
      </c>
      <c r="F16" s="177">
        <v>2.8650000000000002</v>
      </c>
      <c r="G16" s="177">
        <v>269.76400000000001</v>
      </c>
      <c r="H16" s="177">
        <v>0</v>
      </c>
      <c r="I16" s="208">
        <v>13.608000000000001</v>
      </c>
    </row>
    <row r="17" spans="1:9" ht="15" customHeight="1">
      <c r="A17" s="705" t="s">
        <v>376</v>
      </c>
      <c r="B17" s="930"/>
      <c r="C17" s="930"/>
      <c r="D17" s="177">
        <v>13.081</v>
      </c>
      <c r="E17" s="177">
        <v>0.76</v>
      </c>
      <c r="F17" s="177">
        <v>5.2709999999999999</v>
      </c>
      <c r="G17" s="177">
        <v>115.946</v>
      </c>
      <c r="H17" s="177">
        <v>5.9889999999999999</v>
      </c>
      <c r="I17" s="208">
        <v>41.636000000000003</v>
      </c>
    </row>
    <row r="18" spans="1:9" ht="15" customHeight="1">
      <c r="A18" s="705" t="s">
        <v>282</v>
      </c>
      <c r="B18" s="932"/>
      <c r="C18" s="932"/>
      <c r="D18" s="177">
        <v>0</v>
      </c>
      <c r="E18" s="177">
        <v>0</v>
      </c>
      <c r="F18" s="177">
        <v>13.663</v>
      </c>
      <c r="G18" s="177">
        <v>0</v>
      </c>
      <c r="H18" s="177">
        <v>0</v>
      </c>
      <c r="I18" s="208">
        <v>212.54499999999999</v>
      </c>
    </row>
    <row r="19" spans="1:9" ht="15" customHeight="1">
      <c r="A19" s="928" t="s">
        <v>303</v>
      </c>
      <c r="B19" s="878"/>
      <c r="C19" s="879"/>
      <c r="D19" s="358">
        <f>SUM(D12:D18)</f>
        <v>374.68899999999996</v>
      </c>
      <c r="E19" s="358">
        <f t="shared" ref="E19:I19" si="1">SUM(E12:E18)</f>
        <v>68.070000000000007</v>
      </c>
      <c r="F19" s="358">
        <f t="shared" si="1"/>
        <v>102.70199999999998</v>
      </c>
      <c r="G19" s="358">
        <f t="shared" si="1"/>
        <v>3379.0819999999999</v>
      </c>
      <c r="H19" s="358">
        <f t="shared" si="1"/>
        <v>286.56999999999994</v>
      </c>
      <c r="I19" s="359">
        <f t="shared" si="1"/>
        <v>1015.8099999999998</v>
      </c>
    </row>
    <row r="20" spans="1:9" ht="15" customHeight="1">
      <c r="A20" s="705" t="s">
        <v>358</v>
      </c>
      <c r="B20" s="933" t="s">
        <v>336</v>
      </c>
      <c r="C20" s="958" t="s">
        <v>337</v>
      </c>
      <c r="D20" s="177">
        <v>48.055</v>
      </c>
      <c r="E20" s="177">
        <v>5.5439999999999996</v>
      </c>
      <c r="F20" s="177">
        <v>5.2569999999999997</v>
      </c>
      <c r="G20" s="177">
        <v>262.88799999999998</v>
      </c>
      <c r="H20" s="177">
        <v>31.068999999999999</v>
      </c>
      <c r="I20" s="208">
        <v>25.138999999999999</v>
      </c>
    </row>
    <row r="21" spans="1:9" ht="15" customHeight="1">
      <c r="A21" s="705" t="s">
        <v>280</v>
      </c>
      <c r="B21" s="934"/>
      <c r="C21" s="936"/>
      <c r="D21" s="177">
        <v>26.713000000000001</v>
      </c>
      <c r="E21" s="177">
        <v>0</v>
      </c>
      <c r="F21" s="177">
        <v>0</v>
      </c>
      <c r="G21" s="177">
        <v>145.584</v>
      </c>
      <c r="H21" s="177">
        <v>0</v>
      </c>
      <c r="I21" s="208">
        <v>0</v>
      </c>
    </row>
    <row r="22" spans="1:9" ht="15" customHeight="1">
      <c r="A22" s="705" t="s">
        <v>375</v>
      </c>
      <c r="B22" s="934"/>
      <c r="C22" s="936"/>
      <c r="D22" s="177">
        <v>19.670000000000002</v>
      </c>
      <c r="E22" s="177">
        <v>0.95699999999999996</v>
      </c>
      <c r="F22" s="177">
        <v>2.0489999999999999</v>
      </c>
      <c r="G22" s="177">
        <v>126.236</v>
      </c>
      <c r="H22" s="177">
        <v>9.1829999999999998</v>
      </c>
      <c r="I22" s="208">
        <v>10.117000000000001</v>
      </c>
    </row>
    <row r="23" spans="1:9" ht="15" customHeight="1">
      <c r="A23" s="705" t="s">
        <v>376</v>
      </c>
      <c r="B23" s="934"/>
      <c r="C23" s="936"/>
      <c r="D23" s="177">
        <v>4.9729999999999999</v>
      </c>
      <c r="E23" s="177">
        <v>0</v>
      </c>
      <c r="F23" s="177">
        <v>1.7450000000000001</v>
      </c>
      <c r="G23" s="177">
        <v>44.378999999999998</v>
      </c>
      <c r="H23" s="177">
        <v>0</v>
      </c>
      <c r="I23" s="208">
        <v>13.779</v>
      </c>
    </row>
    <row r="24" spans="1:9" ht="15" customHeight="1">
      <c r="A24" s="705" t="s">
        <v>377</v>
      </c>
      <c r="B24" s="934"/>
      <c r="C24" s="936"/>
      <c r="D24" s="177">
        <v>1.1559999999999999</v>
      </c>
      <c r="E24" s="177">
        <v>0</v>
      </c>
      <c r="F24" s="177">
        <v>0</v>
      </c>
      <c r="G24" s="177">
        <v>9.6059999999999999</v>
      </c>
      <c r="H24" s="177">
        <v>0</v>
      </c>
      <c r="I24" s="208">
        <v>0</v>
      </c>
    </row>
    <row r="25" spans="1:9" ht="15" customHeight="1">
      <c r="A25" s="705" t="s">
        <v>323</v>
      </c>
      <c r="B25" s="934"/>
      <c r="C25" s="936"/>
      <c r="D25" s="177">
        <v>0.54900000000000004</v>
      </c>
      <c r="E25" s="177">
        <v>0.54900000000000004</v>
      </c>
      <c r="F25" s="177">
        <v>0</v>
      </c>
      <c r="G25" s="177">
        <v>8.4570000000000007</v>
      </c>
      <c r="H25" s="177">
        <v>8.4570000000000007</v>
      </c>
      <c r="I25" s="208">
        <v>0</v>
      </c>
    </row>
    <row r="26" spans="1:9" ht="15" customHeight="1">
      <c r="A26" s="928" t="s">
        <v>303</v>
      </c>
      <c r="B26" s="878"/>
      <c r="C26" s="879"/>
      <c r="D26" s="514">
        <f>SUM(D20:D25)</f>
        <v>101.11600000000001</v>
      </c>
      <c r="E26" s="514">
        <f t="shared" ref="E26:I26" si="2">SUM(E20:E25)</f>
        <v>7.05</v>
      </c>
      <c r="F26" s="514">
        <f t="shared" si="2"/>
        <v>9.0509999999999984</v>
      </c>
      <c r="G26" s="514">
        <f t="shared" si="2"/>
        <v>597.15</v>
      </c>
      <c r="H26" s="514">
        <f t="shared" si="2"/>
        <v>48.708999999999996</v>
      </c>
      <c r="I26" s="533">
        <f t="shared" si="2"/>
        <v>49.034999999999997</v>
      </c>
    </row>
    <row r="27" spans="1:9" ht="15" customHeight="1">
      <c r="A27" s="705" t="s">
        <v>375</v>
      </c>
      <c r="B27" s="929" t="s">
        <v>338</v>
      </c>
      <c r="C27" s="929" t="s">
        <v>339</v>
      </c>
      <c r="D27" s="177">
        <v>4451.4769999999999</v>
      </c>
      <c r="E27" s="177">
        <v>1539.4359999999999</v>
      </c>
      <c r="F27" s="177">
        <v>1767.3889999999999</v>
      </c>
      <c r="G27" s="177">
        <v>24579.131000000001</v>
      </c>
      <c r="H27" s="177">
        <v>8082.41</v>
      </c>
      <c r="I27" s="208">
        <v>9535.1299999999992</v>
      </c>
    </row>
    <row r="28" spans="1:9" ht="15" customHeight="1">
      <c r="A28" s="705" t="s">
        <v>358</v>
      </c>
      <c r="B28" s="930"/>
      <c r="C28" s="930"/>
      <c r="D28" s="177">
        <v>1079.6559999999999</v>
      </c>
      <c r="E28" s="177">
        <v>566.26900000000001</v>
      </c>
      <c r="F28" s="177">
        <v>235.27799999999999</v>
      </c>
      <c r="G28" s="177">
        <v>5944.1909999999998</v>
      </c>
      <c r="H28" s="177">
        <v>3128.94</v>
      </c>
      <c r="I28" s="208">
        <v>1025.7829999999999</v>
      </c>
    </row>
    <row r="29" spans="1:9" ht="15" customHeight="1">
      <c r="A29" s="705" t="s">
        <v>323</v>
      </c>
      <c r="B29" s="930"/>
      <c r="C29" s="930"/>
      <c r="D29" s="177">
        <v>430.78300000000002</v>
      </c>
      <c r="E29" s="177">
        <v>273.27</v>
      </c>
      <c r="F29" s="177">
        <v>165.636</v>
      </c>
      <c r="G29" s="177">
        <v>3034.27</v>
      </c>
      <c r="H29" s="177">
        <v>1978.84</v>
      </c>
      <c r="I29" s="208">
        <v>1074.5129999999999</v>
      </c>
    </row>
    <row r="30" spans="1:9" ht="15" customHeight="1">
      <c r="A30" s="705" t="s">
        <v>376</v>
      </c>
      <c r="B30" s="930"/>
      <c r="C30" s="930"/>
      <c r="D30" s="177">
        <v>24.1</v>
      </c>
      <c r="E30" s="177">
        <v>0</v>
      </c>
      <c r="F30" s="177">
        <v>2.9350000000000001</v>
      </c>
      <c r="G30" s="177">
        <v>133.029</v>
      </c>
      <c r="H30" s="177">
        <v>0</v>
      </c>
      <c r="I30" s="208">
        <v>23.186</v>
      </c>
    </row>
    <row r="31" spans="1:9" ht="15" customHeight="1">
      <c r="A31" s="705" t="s">
        <v>280</v>
      </c>
      <c r="B31" s="930"/>
      <c r="C31" s="932"/>
      <c r="D31" s="177">
        <v>15.904999999999999</v>
      </c>
      <c r="E31" s="177">
        <v>0</v>
      </c>
      <c r="F31" s="177">
        <v>8.6039999999999992</v>
      </c>
      <c r="G31" s="177">
        <v>86.852999999999994</v>
      </c>
      <c r="H31" s="177">
        <v>0</v>
      </c>
      <c r="I31" s="208">
        <v>42.734000000000002</v>
      </c>
    </row>
    <row r="32" spans="1:9" ht="15" customHeight="1">
      <c r="A32" s="705" t="s">
        <v>377</v>
      </c>
      <c r="B32" s="930"/>
      <c r="C32" s="932"/>
      <c r="D32" s="177">
        <v>8.9890000000000008</v>
      </c>
      <c r="E32" s="177">
        <v>1.663</v>
      </c>
      <c r="F32" s="177">
        <v>0</v>
      </c>
      <c r="G32" s="177">
        <v>75.769000000000005</v>
      </c>
      <c r="H32" s="177">
        <v>13.304</v>
      </c>
      <c r="I32" s="208">
        <v>0</v>
      </c>
    </row>
    <row r="33" spans="1:9" ht="15" customHeight="1">
      <c r="A33" s="928" t="s">
        <v>303</v>
      </c>
      <c r="B33" s="878"/>
      <c r="C33" s="879"/>
      <c r="D33" s="515">
        <f>SUM(D27:D32)</f>
        <v>6010.91</v>
      </c>
      <c r="E33" s="515">
        <f t="shared" ref="E33:I33" si="3">SUM(E27:E32)</f>
        <v>2380.6379999999999</v>
      </c>
      <c r="F33" s="515">
        <f t="shared" si="3"/>
        <v>2179.8419999999996</v>
      </c>
      <c r="G33" s="515">
        <f t="shared" si="3"/>
        <v>33853.243000000002</v>
      </c>
      <c r="H33" s="515">
        <f t="shared" si="3"/>
        <v>13203.494000000001</v>
      </c>
      <c r="I33" s="534">
        <f t="shared" si="3"/>
        <v>11701.346</v>
      </c>
    </row>
    <row r="34" spans="1:9" ht="15" customHeight="1">
      <c r="A34" s="705" t="s">
        <v>323</v>
      </c>
      <c r="B34" s="933" t="s">
        <v>340</v>
      </c>
      <c r="C34" s="958" t="s">
        <v>481</v>
      </c>
      <c r="D34" s="177">
        <v>355.202</v>
      </c>
      <c r="E34" s="177">
        <v>225.339</v>
      </c>
      <c r="F34" s="177">
        <v>41.039000000000001</v>
      </c>
      <c r="G34" s="177">
        <v>2933.9180000000001</v>
      </c>
      <c r="H34" s="177">
        <v>1970.1769999999999</v>
      </c>
      <c r="I34" s="208">
        <v>370.12099999999998</v>
      </c>
    </row>
    <row r="35" spans="1:9" ht="15" customHeight="1">
      <c r="A35" s="705" t="s">
        <v>358</v>
      </c>
      <c r="B35" s="934"/>
      <c r="C35" s="936"/>
      <c r="D35" s="177">
        <v>224.93</v>
      </c>
      <c r="E35" s="177">
        <v>43.651000000000003</v>
      </c>
      <c r="F35" s="177">
        <v>61.369</v>
      </c>
      <c r="G35" s="177">
        <v>1191.521</v>
      </c>
      <c r="H35" s="177">
        <v>228.38900000000001</v>
      </c>
      <c r="I35" s="208">
        <v>290.31299999999999</v>
      </c>
    </row>
    <row r="36" spans="1:9" ht="15" customHeight="1">
      <c r="A36" s="705" t="s">
        <v>375</v>
      </c>
      <c r="B36" s="934"/>
      <c r="C36" s="936"/>
      <c r="D36" s="177">
        <v>37.012</v>
      </c>
      <c r="E36" s="177">
        <v>0.221</v>
      </c>
      <c r="F36" s="177">
        <v>38.371000000000002</v>
      </c>
      <c r="G36" s="177">
        <v>190.21199999999999</v>
      </c>
      <c r="H36" s="177">
        <v>1.1890000000000001</v>
      </c>
      <c r="I36" s="208">
        <v>192.12200000000001</v>
      </c>
    </row>
    <row r="37" spans="1:9" ht="15" customHeight="1">
      <c r="A37" s="705" t="s">
        <v>280</v>
      </c>
      <c r="B37" s="934"/>
      <c r="C37" s="936"/>
      <c r="D37" s="177">
        <v>17.995000000000001</v>
      </c>
      <c r="E37" s="177">
        <v>0</v>
      </c>
      <c r="F37" s="177">
        <v>5.4039999999999999</v>
      </c>
      <c r="G37" s="177">
        <v>94.010999999999996</v>
      </c>
      <c r="H37" s="177">
        <v>0</v>
      </c>
      <c r="I37" s="208">
        <v>26.841000000000001</v>
      </c>
    </row>
    <row r="38" spans="1:9" ht="15" customHeight="1">
      <c r="A38" s="705" t="s">
        <v>377</v>
      </c>
      <c r="B38" s="934"/>
      <c r="C38" s="936"/>
      <c r="D38" s="177">
        <v>7.0170000000000003</v>
      </c>
      <c r="E38" s="177">
        <v>2.7850000000000001</v>
      </c>
      <c r="F38" s="177">
        <v>0</v>
      </c>
      <c r="G38" s="177">
        <v>59.5</v>
      </c>
      <c r="H38" s="177">
        <v>22.28</v>
      </c>
      <c r="I38" s="208">
        <v>0</v>
      </c>
    </row>
    <row r="39" spans="1:9" ht="15" customHeight="1">
      <c r="A39" s="705" t="s">
        <v>376</v>
      </c>
      <c r="B39" s="934"/>
      <c r="C39" s="936"/>
      <c r="D39" s="177">
        <v>1.339</v>
      </c>
      <c r="E39" s="177">
        <v>1.339</v>
      </c>
      <c r="F39" s="177">
        <v>2.5339999999999998</v>
      </c>
      <c r="G39" s="177">
        <v>10.551</v>
      </c>
      <c r="H39" s="177">
        <v>10.551</v>
      </c>
      <c r="I39" s="208">
        <v>20.015999999999998</v>
      </c>
    </row>
    <row r="40" spans="1:9" ht="15" customHeight="1">
      <c r="A40" s="919" t="s">
        <v>303</v>
      </c>
      <c r="B40" s="920"/>
      <c r="C40" s="921"/>
      <c r="D40" s="514">
        <f>SUM(D34:D39)</f>
        <v>643.49500000000012</v>
      </c>
      <c r="E40" s="514">
        <f t="shared" ref="E40:I40" si="4">SUM(E34:E39)</f>
        <v>273.33500000000004</v>
      </c>
      <c r="F40" s="514">
        <f t="shared" si="4"/>
        <v>148.71699999999998</v>
      </c>
      <c r="G40" s="514">
        <f t="shared" si="4"/>
        <v>4479.7130000000006</v>
      </c>
      <c r="H40" s="514">
        <f t="shared" si="4"/>
        <v>2232.5859999999998</v>
      </c>
      <c r="I40" s="533">
        <f t="shared" si="4"/>
        <v>899.41300000000001</v>
      </c>
    </row>
    <row r="41" spans="1:9" ht="13.5" thickBot="1">
      <c r="A41" s="922" t="s">
        <v>315</v>
      </c>
      <c r="B41" s="923"/>
      <c r="C41" s="924"/>
      <c r="D41" s="343">
        <f>D40+D33+D19+D26+D11</f>
        <v>7447.4160000000002</v>
      </c>
      <c r="E41" s="343">
        <f t="shared" ref="E41:I41" si="5">E40+E33+E19+E26+E11</f>
        <v>2848.9300000000003</v>
      </c>
      <c r="F41" s="343">
        <f t="shared" si="5"/>
        <v>2542.4409999999993</v>
      </c>
      <c r="G41" s="343">
        <f t="shared" si="5"/>
        <v>45956.371000000006</v>
      </c>
      <c r="H41" s="343">
        <f t="shared" si="5"/>
        <v>17136.843000000001</v>
      </c>
      <c r="I41" s="393">
        <f t="shared" si="5"/>
        <v>14660.807999999999</v>
      </c>
    </row>
    <row r="42" spans="1:9">
      <c r="A42" s="228" t="s">
        <v>316</v>
      </c>
      <c r="B42" s="48"/>
      <c r="C42" s="48"/>
      <c r="D42" s="173"/>
      <c r="E42" s="173"/>
      <c r="F42" s="173"/>
      <c r="G42" s="173"/>
      <c r="H42" s="173"/>
      <c r="I42" s="333"/>
    </row>
    <row r="43" spans="1:9">
      <c r="A43" s="955" t="s">
        <v>317</v>
      </c>
      <c r="B43" s="956"/>
      <c r="C43" s="956"/>
      <c r="D43" s="956"/>
      <c r="E43" s="956"/>
      <c r="F43" s="956"/>
      <c r="G43" s="956"/>
      <c r="H43" s="956"/>
      <c r="I43" s="957"/>
    </row>
    <row r="44" spans="1:9" ht="13.5" thickBot="1">
      <c r="A44" s="230"/>
      <c r="B44" s="334"/>
      <c r="C44" s="334"/>
      <c r="D44" s="335"/>
      <c r="E44" s="335"/>
      <c r="F44" s="335"/>
      <c r="G44" s="335"/>
      <c r="H44" s="335"/>
      <c r="I44" s="336"/>
    </row>
    <row r="45" spans="1:9">
      <c r="D45" s="108"/>
      <c r="E45" s="108"/>
      <c r="F45" s="131"/>
      <c r="G45" s="108"/>
      <c r="H45" s="134"/>
      <c r="I45" s="134"/>
    </row>
    <row r="46" spans="1:9">
      <c r="D46" s="108"/>
      <c r="E46" s="108"/>
      <c r="F46" s="108"/>
      <c r="G46" s="108"/>
      <c r="H46" s="108"/>
      <c r="I46" s="108"/>
    </row>
    <row r="47" spans="1:9" ht="15" customHeight="1">
      <c r="H47" s="108"/>
      <c r="I47" s="108"/>
    </row>
    <row r="48" spans="1:9">
      <c r="D48" s="108"/>
      <c r="E48" s="108"/>
      <c r="F48" s="108"/>
      <c r="G48" s="108"/>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sheetData>
  <mergeCells count="28">
    <mergeCell ref="A43:I43"/>
    <mergeCell ref="A19:C19"/>
    <mergeCell ref="B20:B25"/>
    <mergeCell ref="C20:C25"/>
    <mergeCell ref="A26:C26"/>
    <mergeCell ref="B27:B32"/>
    <mergeCell ref="C27:C32"/>
    <mergeCell ref="A33:C33"/>
    <mergeCell ref="B34:B39"/>
    <mergeCell ref="C34:C39"/>
    <mergeCell ref="A40:C40"/>
    <mergeCell ref="A41:C41"/>
    <mergeCell ref="B6:B10"/>
    <mergeCell ref="C6:C10"/>
    <mergeCell ref="A11:C11"/>
    <mergeCell ref="B12:B18"/>
    <mergeCell ref="C12:C18"/>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L44"/>
  <sheetViews>
    <sheetView view="pageBreakPreview" topLeftCell="A6" zoomScale="86" zoomScaleNormal="100" zoomScaleSheetLayoutView="86" workbookViewId="0">
      <selection activeCell="A6" sqref="A6:C27"/>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86" customFormat="1" ht="15" customHeight="1" thickBot="1">
      <c r="A1" s="1053" t="s">
        <v>384</v>
      </c>
      <c r="B1" s="1054"/>
      <c r="C1" s="1054"/>
      <c r="D1" s="1054"/>
      <c r="E1" s="1054"/>
      <c r="F1" s="1054"/>
      <c r="G1" s="1054"/>
      <c r="H1" s="1054"/>
      <c r="I1" s="1055"/>
    </row>
    <row r="2" spans="1:9" s="186" customFormat="1" ht="15" customHeight="1">
      <c r="A2" s="1053" t="s">
        <v>385</v>
      </c>
      <c r="B2" s="1054"/>
      <c r="C2" s="1054"/>
      <c r="D2" s="1054"/>
      <c r="E2" s="1054"/>
      <c r="F2" s="1054"/>
      <c r="G2" s="1054"/>
      <c r="H2" s="1054"/>
      <c r="I2" s="1055"/>
    </row>
    <row r="3" spans="1:9" ht="15" customHeight="1">
      <c r="A3" s="1056" t="str">
        <f>'Pág.25-C14 '!A3:A5</f>
        <v>País de origen</v>
      </c>
      <c r="B3" s="1057" t="s">
        <v>295</v>
      </c>
      <c r="C3" s="1058" t="s">
        <v>296</v>
      </c>
      <c r="D3" s="991" t="s">
        <v>274</v>
      </c>
      <c r="E3" s="991"/>
      <c r="F3" s="991"/>
      <c r="G3" s="991" t="s">
        <v>379</v>
      </c>
      <c r="H3" s="991"/>
      <c r="I3" s="992"/>
    </row>
    <row r="4" spans="1:9" ht="15" customHeight="1">
      <c r="A4" s="1056"/>
      <c r="B4" s="1057"/>
      <c r="C4" s="1058"/>
      <c r="D4" s="940">
        <v>2022</v>
      </c>
      <c r="E4" s="938" t="s">
        <v>480</v>
      </c>
      <c r="F4" s="1045"/>
      <c r="G4" s="940">
        <f>D4</f>
        <v>2022</v>
      </c>
      <c r="H4" s="1045" t="str">
        <f>+E4</f>
        <v>Ene - ab</v>
      </c>
      <c r="I4" s="954"/>
    </row>
    <row r="5" spans="1:9" ht="15" customHeight="1">
      <c r="A5" s="1056"/>
      <c r="B5" s="1057"/>
      <c r="C5" s="1058"/>
      <c r="D5" s="941"/>
      <c r="E5" s="646">
        <v>2022</v>
      </c>
      <c r="F5" s="646">
        <v>2023</v>
      </c>
      <c r="G5" s="941"/>
      <c r="H5" s="502">
        <f>E5</f>
        <v>2022</v>
      </c>
      <c r="I5" s="526">
        <f>F5</f>
        <v>2023</v>
      </c>
    </row>
    <row r="6" spans="1:9" ht="12.75" customHeight="1">
      <c r="A6" s="713" t="s">
        <v>323</v>
      </c>
      <c r="B6" s="1047" t="s">
        <v>386</v>
      </c>
      <c r="C6" s="1049" t="s">
        <v>387</v>
      </c>
      <c r="D6" s="610">
        <v>1806.8209999999999</v>
      </c>
      <c r="E6" s="610">
        <v>493.95400000000001</v>
      </c>
      <c r="F6" s="610">
        <v>792.36599999999999</v>
      </c>
      <c r="G6" s="610">
        <v>2705.0839999999998</v>
      </c>
      <c r="H6" s="610">
        <v>735.31500000000005</v>
      </c>
      <c r="I6" s="609">
        <v>971.14200000000005</v>
      </c>
    </row>
    <row r="7" spans="1:9" ht="12.75" customHeight="1">
      <c r="A7" s="713" t="s">
        <v>282</v>
      </c>
      <c r="B7" s="1048"/>
      <c r="C7" s="937"/>
      <c r="D7" s="610">
        <v>251.99</v>
      </c>
      <c r="E7" s="610">
        <v>173.422</v>
      </c>
      <c r="F7" s="610">
        <v>244.74</v>
      </c>
      <c r="G7" s="610">
        <v>396.87599999999998</v>
      </c>
      <c r="H7" s="610">
        <v>275.72399999999999</v>
      </c>
      <c r="I7" s="609">
        <v>304.27600000000001</v>
      </c>
    </row>
    <row r="8" spans="1:9" ht="15.75" customHeight="1">
      <c r="A8" s="1050" t="s">
        <v>303</v>
      </c>
      <c r="B8" s="1051"/>
      <c r="C8" s="1052"/>
      <c r="D8" s="516">
        <f>SUM(D6:D7)</f>
        <v>2058.8109999999997</v>
      </c>
      <c r="E8" s="516">
        <f t="shared" ref="E8:I8" si="0">SUM(E6:E7)</f>
        <v>667.37599999999998</v>
      </c>
      <c r="F8" s="516">
        <f t="shared" si="0"/>
        <v>1037.106</v>
      </c>
      <c r="G8" s="516">
        <f t="shared" si="0"/>
        <v>3101.96</v>
      </c>
      <c r="H8" s="516">
        <f t="shared" si="0"/>
        <v>1011.039</v>
      </c>
      <c r="I8" s="529">
        <f t="shared" si="0"/>
        <v>1275.4180000000001</v>
      </c>
    </row>
    <row r="9" spans="1:9" ht="19.5" customHeight="1">
      <c r="A9" s="715" t="s">
        <v>323</v>
      </c>
      <c r="B9" s="929" t="s">
        <v>344</v>
      </c>
      <c r="C9" s="1059" t="s">
        <v>345</v>
      </c>
      <c r="D9" s="610">
        <v>1002.784</v>
      </c>
      <c r="E9" s="610">
        <v>162.97499999999999</v>
      </c>
      <c r="F9" s="610">
        <v>78.793999999999997</v>
      </c>
      <c r="G9" s="610">
        <v>5940.009</v>
      </c>
      <c r="H9" s="610">
        <v>1722.4169999999999</v>
      </c>
      <c r="I9" s="609">
        <v>836.83399999999995</v>
      </c>
    </row>
    <row r="10" spans="1:9" ht="13.5" customHeight="1">
      <c r="A10" s="711" t="s">
        <v>358</v>
      </c>
      <c r="B10" s="930"/>
      <c r="C10" s="1060"/>
      <c r="D10" s="610">
        <v>307.529</v>
      </c>
      <c r="E10" s="610">
        <v>91.721999999999994</v>
      </c>
      <c r="F10" s="610">
        <v>31.721</v>
      </c>
      <c r="G10" s="610">
        <v>1326.569</v>
      </c>
      <c r="H10" s="610">
        <v>406.29399999999998</v>
      </c>
      <c r="I10" s="609">
        <v>126.883</v>
      </c>
    </row>
    <row r="11" spans="1:9" ht="13.5" customHeight="1">
      <c r="A11" s="711" t="s">
        <v>282</v>
      </c>
      <c r="B11" s="930"/>
      <c r="C11" s="1060"/>
      <c r="D11" s="610">
        <v>28.265000000000001</v>
      </c>
      <c r="E11" s="610">
        <v>0</v>
      </c>
      <c r="F11" s="610">
        <v>19.03</v>
      </c>
      <c r="G11" s="610">
        <v>153.62799999999999</v>
      </c>
      <c r="H11" s="610">
        <v>0</v>
      </c>
      <c r="I11" s="609">
        <v>124.917</v>
      </c>
    </row>
    <row r="12" spans="1:9" ht="13.5" customHeight="1">
      <c r="A12" s="711" t="s">
        <v>377</v>
      </c>
      <c r="B12" s="930"/>
      <c r="C12" s="1060"/>
      <c r="D12" s="610">
        <v>12.141999999999999</v>
      </c>
      <c r="E12" s="610">
        <v>0</v>
      </c>
      <c r="F12" s="610">
        <v>8.3780000000000001</v>
      </c>
      <c r="G12" s="610">
        <v>92.165000000000006</v>
      </c>
      <c r="H12" s="610">
        <v>0</v>
      </c>
      <c r="I12" s="609">
        <v>62.031999999999996</v>
      </c>
    </row>
    <row r="13" spans="1:9" ht="13.5" customHeight="1">
      <c r="A13" s="711" t="s">
        <v>375</v>
      </c>
      <c r="B13" s="930"/>
      <c r="C13" s="1060"/>
      <c r="D13" s="610">
        <v>20.228000000000002</v>
      </c>
      <c r="E13" s="610">
        <v>20.228000000000002</v>
      </c>
      <c r="F13" s="610">
        <v>3.8380000000000001</v>
      </c>
      <c r="G13" s="610">
        <v>84.954999999999998</v>
      </c>
      <c r="H13" s="610">
        <v>84.954999999999998</v>
      </c>
      <c r="I13" s="609">
        <v>33.905999999999999</v>
      </c>
    </row>
    <row r="14" spans="1:9" ht="13.5" customHeight="1">
      <c r="A14" s="711" t="s">
        <v>280</v>
      </c>
      <c r="B14" s="930"/>
      <c r="C14" s="1060"/>
      <c r="D14" s="610">
        <v>3.2440000000000002</v>
      </c>
      <c r="E14" s="610">
        <v>0</v>
      </c>
      <c r="F14" s="610">
        <v>0</v>
      </c>
      <c r="G14" s="610">
        <v>17.678000000000001</v>
      </c>
      <c r="H14" s="610">
        <v>0</v>
      </c>
      <c r="I14" s="609">
        <v>0</v>
      </c>
    </row>
    <row r="15" spans="1:9" ht="16.5" customHeight="1">
      <c r="A15" s="711" t="s">
        <v>376</v>
      </c>
      <c r="B15" s="930"/>
      <c r="C15" s="1060"/>
      <c r="D15" s="610">
        <v>6.6000000000000003E-2</v>
      </c>
      <c r="E15" s="610">
        <v>0</v>
      </c>
      <c r="F15" s="610">
        <v>0</v>
      </c>
      <c r="G15" s="610">
        <v>0.58899999999999997</v>
      </c>
      <c r="H15" s="610">
        <v>0</v>
      </c>
      <c r="I15" s="609">
        <v>0</v>
      </c>
    </row>
    <row r="16" spans="1:9" ht="15.75" customHeight="1">
      <c r="A16" s="1050" t="s">
        <v>303</v>
      </c>
      <c r="B16" s="1064"/>
      <c r="C16" s="1052"/>
      <c r="D16" s="516">
        <f>SUM(D9:D15)</f>
        <v>1374.2580000000003</v>
      </c>
      <c r="E16" s="516">
        <f t="shared" ref="E16:I16" si="1">SUM(E9:E15)</f>
        <v>274.92500000000001</v>
      </c>
      <c r="F16" s="516">
        <f t="shared" si="1"/>
        <v>141.761</v>
      </c>
      <c r="G16" s="516">
        <f t="shared" si="1"/>
        <v>7615.5929999999989</v>
      </c>
      <c r="H16" s="516">
        <f t="shared" si="1"/>
        <v>2213.6659999999997</v>
      </c>
      <c r="I16" s="529">
        <f t="shared" si="1"/>
        <v>1184.5719999999999</v>
      </c>
    </row>
    <row r="17" spans="1:9" ht="15.75" customHeight="1">
      <c r="A17" s="711" t="s">
        <v>358</v>
      </c>
      <c r="B17" s="1065" t="s">
        <v>349</v>
      </c>
      <c r="C17" s="929" t="s">
        <v>350</v>
      </c>
      <c r="D17" s="610">
        <v>1334.336</v>
      </c>
      <c r="E17" s="610">
        <v>219.17099999999999</v>
      </c>
      <c r="F17" s="610">
        <v>525.11599999999999</v>
      </c>
      <c r="G17" s="610">
        <v>6029.0050000000001</v>
      </c>
      <c r="H17" s="610">
        <v>756.98099999999999</v>
      </c>
      <c r="I17" s="610">
        <v>2525.634</v>
      </c>
    </row>
    <row r="18" spans="1:9" ht="15.75" customHeight="1">
      <c r="A18" s="711" t="s">
        <v>375</v>
      </c>
      <c r="B18" s="1066"/>
      <c r="C18" s="932"/>
      <c r="D18" s="610">
        <v>1089.8130000000001</v>
      </c>
      <c r="E18" s="610">
        <v>387.34300000000002</v>
      </c>
      <c r="F18" s="610">
        <v>250.22800000000001</v>
      </c>
      <c r="G18" s="610">
        <v>5925.7020000000002</v>
      </c>
      <c r="H18" s="610">
        <v>1761.796</v>
      </c>
      <c r="I18" s="610">
        <v>951.13099999999997</v>
      </c>
    </row>
    <row r="19" spans="1:9" ht="15.75" customHeight="1">
      <c r="A19" s="711" t="s">
        <v>376</v>
      </c>
      <c r="B19" s="1066"/>
      <c r="C19" s="932"/>
      <c r="D19" s="610">
        <v>403.39299999999997</v>
      </c>
      <c r="E19" s="610">
        <v>136.32</v>
      </c>
      <c r="F19" s="610">
        <v>132.72399999999999</v>
      </c>
      <c r="G19" s="610">
        <v>2935.5439999999999</v>
      </c>
      <c r="H19" s="610">
        <v>976.22699999999998</v>
      </c>
      <c r="I19" s="610">
        <v>977.57100000000003</v>
      </c>
    </row>
    <row r="20" spans="1:9" ht="15.75" customHeight="1">
      <c r="A20" s="711" t="s">
        <v>323</v>
      </c>
      <c r="B20" s="1066"/>
      <c r="C20" s="932"/>
      <c r="D20" s="610">
        <v>278.57799999999997</v>
      </c>
      <c r="E20" s="610">
        <v>100.459</v>
      </c>
      <c r="F20" s="610">
        <v>42.627000000000002</v>
      </c>
      <c r="G20" s="610">
        <v>1938.665</v>
      </c>
      <c r="H20" s="610">
        <v>677.49099999999999</v>
      </c>
      <c r="I20" s="610">
        <v>307.48399999999998</v>
      </c>
    </row>
    <row r="21" spans="1:9" ht="15.75" customHeight="1">
      <c r="A21" s="711" t="s">
        <v>281</v>
      </c>
      <c r="B21" s="1066"/>
      <c r="C21" s="932"/>
      <c r="D21" s="610">
        <v>27.42</v>
      </c>
      <c r="E21" s="610">
        <v>11.788</v>
      </c>
      <c r="F21" s="610">
        <v>0</v>
      </c>
      <c r="G21" s="610">
        <v>117.1</v>
      </c>
      <c r="H21" s="610">
        <v>44.981000000000002</v>
      </c>
      <c r="I21" s="610">
        <v>0</v>
      </c>
    </row>
    <row r="22" spans="1:9" ht="15.75" customHeight="1">
      <c r="A22" s="711" t="s">
        <v>388</v>
      </c>
      <c r="B22" s="1066"/>
      <c r="C22" s="932"/>
      <c r="D22" s="610">
        <v>18.936</v>
      </c>
      <c r="E22" s="610">
        <v>4.68</v>
      </c>
      <c r="F22" s="610">
        <v>16.858000000000001</v>
      </c>
      <c r="G22" s="610">
        <v>111.56</v>
      </c>
      <c r="H22" s="610">
        <v>21.297999999999998</v>
      </c>
      <c r="I22" s="610">
        <v>124.768</v>
      </c>
    </row>
    <row r="23" spans="1:9" ht="15.75" customHeight="1">
      <c r="A23" s="711" t="s">
        <v>389</v>
      </c>
      <c r="B23" s="1066"/>
      <c r="C23" s="932"/>
      <c r="D23" s="610">
        <v>0.18099999999999999</v>
      </c>
      <c r="E23" s="610">
        <v>0.18099999999999999</v>
      </c>
      <c r="F23" s="610">
        <v>0.20599999999999999</v>
      </c>
      <c r="G23" s="610">
        <v>7.7779999999999996</v>
      </c>
      <c r="H23" s="610">
        <v>7.7779999999999996</v>
      </c>
      <c r="I23" s="610">
        <v>6.39</v>
      </c>
    </row>
    <row r="24" spans="1:9" ht="15.75" customHeight="1">
      <c r="A24" s="711" t="s">
        <v>346</v>
      </c>
      <c r="B24" s="1066"/>
      <c r="C24" s="932"/>
      <c r="D24" s="610">
        <v>4.9000000000000002E-2</v>
      </c>
      <c r="E24" s="610">
        <v>4.9000000000000002E-2</v>
      </c>
      <c r="F24" s="610">
        <v>0</v>
      </c>
      <c r="G24" s="610">
        <v>0.68600000000000005</v>
      </c>
      <c r="H24" s="610">
        <v>0.68600000000000005</v>
      </c>
      <c r="I24" s="610">
        <v>0</v>
      </c>
    </row>
    <row r="25" spans="1:9" ht="15.75" customHeight="1">
      <c r="A25" s="711" t="s">
        <v>306</v>
      </c>
      <c r="B25" s="1066"/>
      <c r="C25" s="932"/>
      <c r="D25" s="610">
        <v>1E-3</v>
      </c>
      <c r="E25" s="610">
        <v>0</v>
      </c>
      <c r="F25" s="610">
        <v>0</v>
      </c>
      <c r="G25" s="610">
        <v>0.68300000000000005</v>
      </c>
      <c r="H25" s="610">
        <v>0</v>
      </c>
      <c r="I25" s="610">
        <v>0</v>
      </c>
    </row>
    <row r="26" spans="1:9" ht="15.75" customHeight="1">
      <c r="A26" s="711" t="s">
        <v>287</v>
      </c>
      <c r="B26" s="1066"/>
      <c r="C26" s="932"/>
      <c r="D26" s="610">
        <v>1E-3</v>
      </c>
      <c r="E26" s="610">
        <v>1E-3</v>
      </c>
      <c r="F26" s="610">
        <v>0</v>
      </c>
      <c r="G26" s="610">
        <v>0.20300000000000001</v>
      </c>
      <c r="H26" s="610">
        <v>0.20300000000000001</v>
      </c>
      <c r="I26" s="610">
        <v>0</v>
      </c>
    </row>
    <row r="27" spans="1:9" ht="15.75" customHeight="1">
      <c r="A27" s="713" t="s">
        <v>435</v>
      </c>
      <c r="B27" s="1066"/>
      <c r="C27" s="932"/>
      <c r="D27" s="610">
        <v>0</v>
      </c>
      <c r="E27" s="610">
        <v>0</v>
      </c>
      <c r="F27" s="610">
        <v>6.4080000000000004</v>
      </c>
      <c r="G27" s="610">
        <v>0</v>
      </c>
      <c r="H27" s="610">
        <v>0</v>
      </c>
      <c r="I27" s="610">
        <v>43.323999999999998</v>
      </c>
    </row>
    <row r="28" spans="1:9" ht="15.75" customHeight="1">
      <c r="A28" s="1056" t="s">
        <v>303</v>
      </c>
      <c r="B28" s="1057"/>
      <c r="C28" s="1067"/>
      <c r="D28" s="516">
        <f>SUM(D17:D27)</f>
        <v>3152.708000000001</v>
      </c>
      <c r="E28" s="516">
        <f t="shared" ref="E28:I28" si="2">SUM(E17:E27)</f>
        <v>859.99200000000008</v>
      </c>
      <c r="F28" s="516">
        <f t="shared" si="2"/>
        <v>974.16699999999992</v>
      </c>
      <c r="G28" s="516">
        <f t="shared" si="2"/>
        <v>17066.926000000003</v>
      </c>
      <c r="H28" s="516">
        <f t="shared" si="2"/>
        <v>4247.4409999999998</v>
      </c>
      <c r="I28" s="529">
        <f t="shared" si="2"/>
        <v>4936.3020000000006</v>
      </c>
    </row>
    <row r="29" spans="1:9" ht="15" customHeight="1" thickBot="1">
      <c r="A29" s="1068" t="s">
        <v>315</v>
      </c>
      <c r="B29" s="1069"/>
      <c r="C29" s="1069"/>
      <c r="D29" s="356">
        <f>D28+D16+D8</f>
        <v>6585.777000000001</v>
      </c>
      <c r="E29" s="356">
        <f t="shared" ref="E29:I29" si="3">E28+E16+E8</f>
        <v>1802.2930000000001</v>
      </c>
      <c r="F29" s="356">
        <f t="shared" si="3"/>
        <v>2153.0339999999997</v>
      </c>
      <c r="G29" s="356">
        <f t="shared" si="3"/>
        <v>27784.478999999999</v>
      </c>
      <c r="H29" s="356">
        <f t="shared" si="3"/>
        <v>7472.1459999999997</v>
      </c>
      <c r="I29" s="357">
        <f t="shared" si="3"/>
        <v>7396.2920000000013</v>
      </c>
    </row>
    <row r="30" spans="1:9" ht="15" customHeight="1">
      <c r="A30" s="998" t="s">
        <v>316</v>
      </c>
      <c r="B30" s="999"/>
      <c r="C30" s="999"/>
      <c r="D30" s="999"/>
      <c r="E30" s="999"/>
      <c r="F30" s="999"/>
      <c r="G30" s="999"/>
      <c r="H30" s="999"/>
      <c r="I30" s="1000"/>
    </row>
    <row r="31" spans="1:9" ht="15.75" customHeight="1" thickBot="1">
      <c r="A31" s="1061" t="s">
        <v>390</v>
      </c>
      <c r="B31" s="1062"/>
      <c r="C31" s="1062"/>
      <c r="D31" s="1062"/>
      <c r="E31" s="1062"/>
      <c r="F31" s="1062"/>
      <c r="G31" s="1062"/>
      <c r="H31" s="1062"/>
      <c r="I31" s="1063"/>
    </row>
    <row r="32" spans="1:9" ht="15.75" customHeight="1"/>
    <row r="33" spans="4:12" ht="15.75" customHeight="1">
      <c r="D33" s="108"/>
      <c r="E33" s="108"/>
      <c r="F33" s="108"/>
      <c r="G33" s="108"/>
      <c r="H33" s="108"/>
      <c r="I33" s="108"/>
    </row>
    <row r="34" spans="4:12" ht="15.75" customHeight="1">
      <c r="D34" s="108"/>
      <c r="E34" s="108"/>
      <c r="F34" s="108"/>
      <c r="G34" s="108"/>
      <c r="H34" s="108"/>
      <c r="I34" s="108"/>
      <c r="L34" s="33"/>
    </row>
    <row r="35" spans="4:12" ht="15.75" customHeight="1"/>
    <row r="36" spans="4:12" ht="15.75" customHeight="1"/>
    <row r="43" spans="4:12">
      <c r="D43" s="310"/>
    </row>
    <row r="44" spans="4:12">
      <c r="D44" s="310"/>
    </row>
  </sheetData>
  <mergeCells count="23">
    <mergeCell ref="B9:B15"/>
    <mergeCell ref="C9:C15"/>
    <mergeCell ref="A30:I30"/>
    <mergeCell ref="A31:I31"/>
    <mergeCell ref="A16:C16"/>
    <mergeCell ref="B17:B27"/>
    <mergeCell ref="C17:C27"/>
    <mergeCell ref="A28:C28"/>
    <mergeCell ref="A29:C29"/>
    <mergeCell ref="B6:B7"/>
    <mergeCell ref="C6:C7"/>
    <mergeCell ref="A8:C8"/>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4"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1:Q47"/>
  <sheetViews>
    <sheetView view="pageBreakPreview" zoomScale="90" zoomScaleNormal="100" zoomScaleSheetLayoutView="90" workbookViewId="0">
      <selection activeCell="A10" sqref="A6:C11"/>
    </sheetView>
  </sheetViews>
  <sheetFormatPr baseColWidth="10" defaultColWidth="11.42578125" defaultRowHeight="12.75"/>
  <cols>
    <col min="1" max="1" width="20.7109375" style="61" customWidth="1"/>
    <col min="2" max="2" width="10.7109375" style="16" customWidth="1"/>
    <col min="3" max="3" width="44.140625" style="110" customWidth="1"/>
    <col min="4" max="9" width="12.7109375" style="16" customWidth="1"/>
    <col min="10" max="10" width="22" style="16" customWidth="1"/>
    <col min="11" max="16384" width="11.42578125" style="16"/>
  </cols>
  <sheetData>
    <row r="1" spans="1:9" ht="15" customHeight="1" thickBot="1">
      <c r="A1" s="1053" t="s">
        <v>391</v>
      </c>
      <c r="B1" s="1054"/>
      <c r="C1" s="1054"/>
      <c r="D1" s="1054"/>
      <c r="E1" s="1054"/>
      <c r="F1" s="1054"/>
      <c r="G1" s="1054"/>
      <c r="H1" s="1054"/>
      <c r="I1" s="1055"/>
    </row>
    <row r="2" spans="1:9" ht="15" customHeight="1">
      <c r="A2" s="1070" t="s">
        <v>36</v>
      </c>
      <c r="B2" s="1071"/>
      <c r="C2" s="1071"/>
      <c r="D2" s="1071"/>
      <c r="E2" s="1071"/>
      <c r="F2" s="1071"/>
      <c r="G2" s="1071"/>
      <c r="H2" s="1071"/>
      <c r="I2" s="1072"/>
    </row>
    <row r="3" spans="1:9" ht="15" customHeight="1">
      <c r="A3" s="1073" t="str">
        <f>'Pág.28-C17 '!A3:A5</f>
        <v>País de origen</v>
      </c>
      <c r="B3" s="1074" t="s">
        <v>295</v>
      </c>
      <c r="C3" s="1075" t="s">
        <v>296</v>
      </c>
      <c r="D3" s="993" t="s">
        <v>274</v>
      </c>
      <c r="E3" s="1080"/>
      <c r="F3" s="1078"/>
      <c r="G3" s="993" t="s">
        <v>379</v>
      </c>
      <c r="H3" s="994"/>
      <c r="I3" s="995"/>
    </row>
    <row r="4" spans="1:9" ht="15" customHeight="1">
      <c r="A4" s="943"/>
      <c r="B4" s="946"/>
      <c r="C4" s="1076"/>
      <c r="D4" s="1079">
        <v>2022</v>
      </c>
      <c r="E4" s="991" t="s">
        <v>482</v>
      </c>
      <c r="F4" s="991"/>
      <c r="G4" s="1078">
        <f>D4</f>
        <v>2022</v>
      </c>
      <c r="H4" s="993" t="str">
        <f>+E4</f>
        <v>Ene- ab</v>
      </c>
      <c r="I4" s="995"/>
    </row>
    <row r="5" spans="1:9" ht="15" customHeight="1">
      <c r="A5" s="964"/>
      <c r="B5" s="947"/>
      <c r="C5" s="1077"/>
      <c r="D5" s="979"/>
      <c r="E5" s="505">
        <v>2022</v>
      </c>
      <c r="F5" s="505">
        <v>2023</v>
      </c>
      <c r="G5" s="979"/>
      <c r="H5" s="496">
        <f>E5</f>
        <v>2022</v>
      </c>
      <c r="I5" s="528">
        <f>F5</f>
        <v>2023</v>
      </c>
    </row>
    <row r="6" spans="1:9" ht="17.25" customHeight="1">
      <c r="A6" s="705" t="s">
        <v>375</v>
      </c>
      <c r="B6" s="958" t="s">
        <v>362</v>
      </c>
      <c r="C6" s="931" t="s">
        <v>363</v>
      </c>
      <c r="D6" s="177">
        <v>140.744</v>
      </c>
      <c r="E6" s="177">
        <v>79.757000000000005</v>
      </c>
      <c r="F6" s="177">
        <v>46.834000000000003</v>
      </c>
      <c r="G6" s="177">
        <v>623.40800000000002</v>
      </c>
      <c r="H6" s="177">
        <v>342.35899999999998</v>
      </c>
      <c r="I6" s="208">
        <v>144.80099999999999</v>
      </c>
    </row>
    <row r="7" spans="1:9" ht="17.25" customHeight="1">
      <c r="A7" s="705" t="s">
        <v>376</v>
      </c>
      <c r="B7" s="1084"/>
      <c r="C7" s="932"/>
      <c r="D7" s="177">
        <v>1.504</v>
      </c>
      <c r="E7" s="177">
        <v>1.504</v>
      </c>
      <c r="F7" s="177">
        <v>0</v>
      </c>
      <c r="G7" s="177">
        <v>9.016</v>
      </c>
      <c r="H7" s="177">
        <v>9.016</v>
      </c>
      <c r="I7" s="208">
        <v>0</v>
      </c>
    </row>
    <row r="8" spans="1:9" ht="17.25" customHeight="1">
      <c r="A8" s="705" t="s">
        <v>346</v>
      </c>
      <c r="B8" s="1084"/>
      <c r="C8" s="932"/>
      <c r="D8" s="177">
        <v>0</v>
      </c>
      <c r="E8" s="177">
        <v>0</v>
      </c>
      <c r="F8" s="177">
        <v>9.109</v>
      </c>
      <c r="G8" s="177">
        <v>0</v>
      </c>
      <c r="H8" s="177">
        <v>0</v>
      </c>
      <c r="I8" s="208">
        <v>9.6289999999999996</v>
      </c>
    </row>
    <row r="9" spans="1:9" ht="15" customHeight="1">
      <c r="A9" s="1088" t="s">
        <v>303</v>
      </c>
      <c r="B9" s="1013"/>
      <c r="C9" s="1014"/>
      <c r="D9" s="516">
        <f t="shared" ref="D9:I9" si="0">SUM(D6:D8)</f>
        <v>142.24799999999999</v>
      </c>
      <c r="E9" s="516">
        <f t="shared" si="0"/>
        <v>81.26100000000001</v>
      </c>
      <c r="F9" s="516">
        <f t="shared" si="0"/>
        <v>55.943000000000005</v>
      </c>
      <c r="G9" s="516">
        <f t="shared" si="0"/>
        <v>632.42399999999998</v>
      </c>
      <c r="H9" s="516">
        <f t="shared" si="0"/>
        <v>351.375</v>
      </c>
      <c r="I9" s="529">
        <f t="shared" si="0"/>
        <v>154.42999999999998</v>
      </c>
    </row>
    <row r="10" spans="1:9" ht="15" customHeight="1">
      <c r="A10" s="716" t="s">
        <v>375</v>
      </c>
      <c r="B10" s="929" t="s">
        <v>367</v>
      </c>
      <c r="C10" s="1059" t="s">
        <v>368</v>
      </c>
      <c r="D10" s="216">
        <v>3.8380000000000001</v>
      </c>
      <c r="E10" s="216">
        <v>0</v>
      </c>
      <c r="F10" s="216">
        <v>3.4809999999999999</v>
      </c>
      <c r="G10" s="216">
        <v>18.21</v>
      </c>
      <c r="H10" s="216">
        <v>0</v>
      </c>
      <c r="I10" s="208">
        <v>38.326000000000001</v>
      </c>
    </row>
    <row r="11" spans="1:9" ht="15" customHeight="1">
      <c r="A11" s="717" t="s">
        <v>376</v>
      </c>
      <c r="B11" s="930"/>
      <c r="C11" s="1060"/>
      <c r="D11" s="216">
        <v>0</v>
      </c>
      <c r="E11" s="216">
        <v>0</v>
      </c>
      <c r="F11" s="216">
        <v>18.605</v>
      </c>
      <c r="G11" s="216">
        <v>0</v>
      </c>
      <c r="H11" s="216">
        <v>0</v>
      </c>
      <c r="I11" s="208">
        <v>46.968000000000004</v>
      </c>
    </row>
    <row r="12" spans="1:9" ht="15" customHeight="1">
      <c r="A12" s="974" t="s">
        <v>303</v>
      </c>
      <c r="B12" s="996"/>
      <c r="C12" s="997"/>
      <c r="D12" s="516">
        <f t="shared" ref="D12:I12" si="1">SUM(D10:D11)</f>
        <v>3.8380000000000001</v>
      </c>
      <c r="E12" s="516">
        <f t="shared" si="1"/>
        <v>0</v>
      </c>
      <c r="F12" s="516">
        <f t="shared" si="1"/>
        <v>22.085999999999999</v>
      </c>
      <c r="G12" s="516">
        <f t="shared" si="1"/>
        <v>18.21</v>
      </c>
      <c r="H12" s="516">
        <f t="shared" si="1"/>
        <v>0</v>
      </c>
      <c r="I12" s="529">
        <f t="shared" si="1"/>
        <v>85.294000000000011</v>
      </c>
    </row>
    <row r="13" spans="1:9" ht="15" customHeight="1">
      <c r="A13" s="1085" t="s">
        <v>315</v>
      </c>
      <c r="B13" s="1086"/>
      <c r="C13" s="1087"/>
      <c r="D13" s="187">
        <f>D12+D9</f>
        <v>146.08599999999998</v>
      </c>
      <c r="E13" s="187">
        <f t="shared" ref="E13:I13" si="2">E12+E9</f>
        <v>81.26100000000001</v>
      </c>
      <c r="F13" s="187">
        <f t="shared" si="2"/>
        <v>78.028999999999996</v>
      </c>
      <c r="G13" s="187">
        <f t="shared" si="2"/>
        <v>650.63400000000001</v>
      </c>
      <c r="H13" s="187">
        <f t="shared" si="2"/>
        <v>351.375</v>
      </c>
      <c r="I13" s="535">
        <f t="shared" si="2"/>
        <v>239.72399999999999</v>
      </c>
    </row>
    <row r="14" spans="1:9" ht="15" customHeight="1">
      <c r="A14" s="1081" t="s">
        <v>316</v>
      </c>
      <c r="B14" s="1082"/>
      <c r="C14" s="1082"/>
      <c r="D14" s="1082"/>
      <c r="E14" s="1082"/>
      <c r="F14" s="1082"/>
      <c r="G14" s="1082"/>
      <c r="H14" s="1082"/>
      <c r="I14" s="1083"/>
    </row>
    <row r="15" spans="1:9" ht="15" customHeight="1" thickBot="1">
      <c r="A15" s="925" t="s">
        <v>293</v>
      </c>
      <c r="B15" s="926"/>
      <c r="C15" s="926"/>
      <c r="D15" s="926"/>
      <c r="E15" s="926"/>
      <c r="F15" s="926"/>
      <c r="G15" s="926"/>
      <c r="H15" s="926"/>
      <c r="I15" s="927"/>
    </row>
    <row r="16" spans="1:9" ht="15" customHeight="1">
      <c r="A16" s="185"/>
      <c r="B16" s="184"/>
      <c r="C16" s="184"/>
      <c r="D16" s="183"/>
      <c r="E16" s="183"/>
      <c r="F16" s="183"/>
      <c r="G16" s="183"/>
      <c r="H16" s="183"/>
      <c r="I16" s="183"/>
    </row>
    <row r="17" spans="1:9" ht="15" customHeight="1">
      <c r="A17" s="185"/>
      <c r="B17" s="184"/>
      <c r="C17" s="184"/>
      <c r="D17" s="183"/>
      <c r="E17" s="183"/>
      <c r="F17" s="183"/>
      <c r="G17" s="183"/>
      <c r="H17" s="183"/>
      <c r="I17" s="183"/>
    </row>
    <row r="18" spans="1:9" ht="15" customHeight="1">
      <c r="A18" s="185"/>
      <c r="B18" s="184"/>
      <c r="C18" s="184"/>
      <c r="D18" s="183"/>
      <c r="E18" s="183"/>
      <c r="F18" s="183"/>
      <c r="G18" s="183"/>
      <c r="H18" s="183"/>
      <c r="I18" s="183"/>
    </row>
    <row r="19" spans="1:9" ht="15" customHeight="1">
      <c r="A19" s="48"/>
      <c r="B19" s="48"/>
      <c r="C19" s="48"/>
      <c r="D19" s="173"/>
      <c r="E19" s="173"/>
      <c r="F19" s="173"/>
      <c r="G19" s="173"/>
      <c r="H19" s="173"/>
      <c r="I19" s="173"/>
    </row>
    <row r="20" spans="1:9" ht="15" customHeight="1">
      <c r="A20" s="20"/>
      <c r="B20" s="174"/>
      <c r="C20" s="174"/>
      <c r="D20" s="108"/>
      <c r="E20" s="108"/>
      <c r="F20" s="108"/>
      <c r="G20" s="108"/>
      <c r="H20" s="108"/>
      <c r="I20" s="108"/>
    </row>
    <row r="21" spans="1:9" ht="15" customHeight="1">
      <c r="A21" s="20"/>
      <c r="B21" s="174"/>
      <c r="C21" s="174"/>
      <c r="D21" s="108"/>
      <c r="E21" s="108"/>
      <c r="F21" s="108"/>
      <c r="G21" s="108"/>
      <c r="H21" s="108"/>
      <c r="I21" s="108"/>
    </row>
    <row r="22" spans="1:9" ht="15" customHeight="1">
      <c r="A22" s="62"/>
      <c r="B22" s="20"/>
      <c r="C22" s="109"/>
      <c r="D22" s="20"/>
      <c r="E22" s="20"/>
      <c r="F22" s="20"/>
      <c r="G22" s="20"/>
      <c r="H22" s="20"/>
      <c r="I22" s="20"/>
    </row>
    <row r="23" spans="1:9" ht="15" customHeight="1">
      <c r="A23" s="20"/>
      <c r="B23" s="174"/>
      <c r="C23" s="174"/>
      <c r="D23" s="108"/>
      <c r="E23" s="108"/>
      <c r="F23" s="108"/>
      <c r="G23" s="108"/>
      <c r="H23" s="108"/>
      <c r="I23" s="108"/>
    </row>
    <row r="24" spans="1:9" ht="15" customHeight="1">
      <c r="A24" s="20"/>
      <c r="B24" s="174"/>
      <c r="C24" s="174"/>
      <c r="D24" s="108"/>
      <c r="E24" s="108"/>
      <c r="F24" s="108"/>
      <c r="G24" s="108"/>
      <c r="H24" s="108"/>
      <c r="I24" s="108"/>
    </row>
    <row r="25" spans="1:9" ht="15" customHeight="1">
      <c r="A25" s="20"/>
      <c r="B25" s="174"/>
      <c r="C25" s="174"/>
      <c r="D25" s="108"/>
      <c r="E25" s="108"/>
      <c r="F25" s="108"/>
      <c r="G25" s="108"/>
      <c r="H25" s="108"/>
      <c r="I25" s="108"/>
    </row>
    <row r="26" spans="1:9" ht="15" customHeight="1">
      <c r="A26" s="48"/>
      <c r="B26" s="48"/>
      <c r="C26" s="48"/>
      <c r="D26" s="173"/>
      <c r="E26" s="173"/>
      <c r="F26" s="173"/>
      <c r="G26" s="173"/>
      <c r="H26" s="173"/>
      <c r="I26" s="173"/>
    </row>
    <row r="27" spans="1:9" ht="15" customHeight="1">
      <c r="A27" s="48"/>
      <c r="B27" s="48"/>
      <c r="C27" s="48"/>
      <c r="D27" s="173"/>
      <c r="E27" s="173"/>
      <c r="F27" s="173"/>
      <c r="G27" s="173"/>
      <c r="H27" s="173"/>
      <c r="I27" s="173"/>
    </row>
    <row r="28" spans="1:9" ht="15" customHeight="1"/>
    <row r="29" spans="1:9" ht="15" customHeight="1"/>
    <row r="30" spans="1:9" ht="15" customHeight="1"/>
    <row r="31" spans="1:9" ht="15" customHeight="1"/>
    <row r="32" spans="1:9" ht="15" customHeight="1"/>
    <row r="33" spans="1:17" ht="15" customHeight="1">
      <c r="D33" s="188"/>
    </row>
    <row r="34" spans="1:17" ht="15" customHeight="1">
      <c r="D34" s="188"/>
    </row>
    <row r="35" spans="1:17" ht="15" customHeight="1"/>
    <row r="36" spans="1:17" ht="15" customHeight="1"/>
    <row r="37" spans="1:17" ht="15" customHeight="1"/>
    <row r="38" spans="1:17" ht="15" customHeight="1"/>
    <row r="39" spans="1:17" ht="15" customHeight="1"/>
    <row r="40" spans="1:17" ht="15" customHeight="1"/>
    <row r="41" spans="1:17" ht="15" customHeight="1"/>
    <row r="42" spans="1:17" ht="15" customHeight="1">
      <c r="B42" s="16" t="s">
        <v>392</v>
      </c>
    </row>
    <row r="43" spans="1:17" ht="15" customHeight="1">
      <c r="B43" s="16" t="s">
        <v>393</v>
      </c>
    </row>
    <row r="44" spans="1:17" ht="15" customHeight="1">
      <c r="K44" s="47"/>
      <c r="L44" s="47"/>
      <c r="M44" s="47"/>
      <c r="N44" s="47"/>
      <c r="O44" s="47"/>
      <c r="P44" s="47"/>
      <c r="Q44" s="47"/>
    </row>
    <row r="45" spans="1:17" s="47" customFormat="1" ht="15" customHeight="1">
      <c r="A45" s="61"/>
      <c r="B45" s="16"/>
      <c r="C45" s="110"/>
      <c r="D45" s="16"/>
      <c r="E45" s="16"/>
      <c r="F45" s="16"/>
      <c r="G45" s="16"/>
      <c r="H45" s="16"/>
      <c r="I45" s="16"/>
      <c r="K45" s="16"/>
      <c r="L45" s="16"/>
      <c r="M45" s="16"/>
      <c r="N45" s="16"/>
      <c r="O45" s="16"/>
      <c r="P45" s="16"/>
      <c r="Q45" s="16"/>
    </row>
    <row r="46" spans="1:17" ht="15" customHeight="1"/>
    <row r="47" spans="1:17" ht="15" customHeight="1"/>
  </sheetData>
  <mergeCells count="20">
    <mergeCell ref="A15:I15"/>
    <mergeCell ref="A14:I14"/>
    <mergeCell ref="B6:B8"/>
    <mergeCell ref="A13:C13"/>
    <mergeCell ref="C10:C11"/>
    <mergeCell ref="C6:C8"/>
    <mergeCell ref="A9:C9"/>
    <mergeCell ref="A12:C12"/>
    <mergeCell ref="B10:B11"/>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K45"/>
  <sheetViews>
    <sheetView view="pageBreakPreview" zoomScale="90" zoomScaleNormal="115" zoomScaleSheetLayoutView="90" zoomScalePageLayoutView="85" workbookViewId="0">
      <selection activeCell="H8" sqref="H8"/>
    </sheetView>
  </sheetViews>
  <sheetFormatPr baseColWidth="10" defaultColWidth="11.42578125"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1095" t="s">
        <v>394</v>
      </c>
      <c r="B1" s="1096"/>
      <c r="C1" s="1096"/>
      <c r="D1" s="1096"/>
      <c r="E1" s="1096"/>
      <c r="F1" s="1096"/>
      <c r="G1" s="1096"/>
      <c r="H1" s="1096"/>
      <c r="I1" s="1096"/>
      <c r="J1" s="1096"/>
      <c r="K1" s="1097"/>
    </row>
    <row r="2" spans="1:11">
      <c r="A2" s="1089" t="s">
        <v>395</v>
      </c>
      <c r="B2" s="1090"/>
      <c r="C2" s="1090"/>
      <c r="D2" s="1090"/>
      <c r="E2" s="1090"/>
      <c r="F2" s="1090"/>
      <c r="G2" s="1090"/>
      <c r="H2" s="1090"/>
      <c r="I2" s="1090"/>
      <c r="J2" s="1090"/>
      <c r="K2" s="1091"/>
    </row>
    <row r="3" spans="1:11" ht="8.25" customHeight="1" thickBot="1">
      <c r="A3" s="1092"/>
      <c r="B3" s="1093"/>
      <c r="C3" s="1093"/>
      <c r="D3" s="1093"/>
      <c r="E3" s="1093"/>
      <c r="F3" s="1093"/>
      <c r="G3" s="1093"/>
      <c r="H3" s="1093"/>
      <c r="I3" s="1093"/>
      <c r="J3" s="1093"/>
      <c r="K3" s="1094"/>
    </row>
    <row r="4" spans="1:11" ht="13.5" hidden="1" customHeight="1" thickBot="1">
      <c r="A4" s="1092"/>
      <c r="B4" s="1093"/>
      <c r="C4" s="1093"/>
      <c r="D4" s="1093"/>
      <c r="E4" s="1093"/>
      <c r="F4" s="1093"/>
      <c r="G4" s="1093"/>
      <c r="H4" s="1093"/>
      <c r="I4" s="1093"/>
      <c r="J4" s="1093"/>
      <c r="K4" s="1094"/>
    </row>
    <row r="5" spans="1:11">
      <c r="A5" s="1104" t="s">
        <v>396</v>
      </c>
      <c r="B5" s="1099" t="s">
        <v>397</v>
      </c>
      <c r="C5" s="1099"/>
      <c r="D5" s="1099"/>
      <c r="E5" s="1099"/>
      <c r="F5" s="1100"/>
      <c r="G5" s="1098" t="s">
        <v>398</v>
      </c>
      <c r="H5" s="1099"/>
      <c r="I5" s="1099"/>
      <c r="J5" s="1099"/>
      <c r="K5" s="1100"/>
    </row>
    <row r="6" spans="1:11">
      <c r="A6" s="1105"/>
      <c r="B6" s="1109" t="s">
        <v>399</v>
      </c>
      <c r="C6" s="1109"/>
      <c r="D6" s="1110"/>
      <c r="E6" s="1107" t="s">
        <v>480</v>
      </c>
      <c r="F6" s="1108"/>
      <c r="G6" s="1111" t="s">
        <v>399</v>
      </c>
      <c r="H6" s="1109"/>
      <c r="I6" s="1110"/>
      <c r="J6" s="1107" t="str">
        <f>E6</f>
        <v>Ene - ab</v>
      </c>
      <c r="K6" s="1108"/>
    </row>
    <row r="7" spans="1:11" ht="13.5" thickBot="1">
      <c r="A7" s="1106"/>
      <c r="B7" s="537">
        <v>2020</v>
      </c>
      <c r="C7" s="537">
        <v>2021</v>
      </c>
      <c r="D7" s="538">
        <v>2022</v>
      </c>
      <c r="E7" s="536">
        <v>2022</v>
      </c>
      <c r="F7" s="550">
        <v>2023</v>
      </c>
      <c r="G7" s="549">
        <v>2020</v>
      </c>
      <c r="H7" s="539">
        <v>2021</v>
      </c>
      <c r="I7" s="554">
        <v>2022</v>
      </c>
      <c r="J7" s="540">
        <v>2022</v>
      </c>
      <c r="K7" s="538">
        <v>2023</v>
      </c>
    </row>
    <row r="8" spans="1:11">
      <c r="A8" s="552" t="s">
        <v>279</v>
      </c>
      <c r="B8" s="555">
        <v>25873</v>
      </c>
      <c r="C8" s="542">
        <v>18652</v>
      </c>
      <c r="D8" s="542">
        <v>3830</v>
      </c>
      <c r="E8" s="543">
        <v>3830</v>
      </c>
      <c r="F8" s="548">
        <v>0</v>
      </c>
      <c r="G8" s="558">
        <v>22857.876</v>
      </c>
      <c r="H8" s="541">
        <v>26312.991999999998</v>
      </c>
      <c r="I8" s="615">
        <v>3676.8</v>
      </c>
      <c r="J8" s="541">
        <v>3676.8</v>
      </c>
      <c r="K8" s="556">
        <v>0</v>
      </c>
    </row>
    <row r="9" spans="1:11" ht="13.5" thickBot="1">
      <c r="A9" s="553" t="s">
        <v>311</v>
      </c>
      <c r="B9" s="557">
        <v>0</v>
      </c>
      <c r="C9" s="544">
        <v>0</v>
      </c>
      <c r="D9" s="544">
        <v>18</v>
      </c>
      <c r="E9" s="544">
        <v>0</v>
      </c>
      <c r="F9" s="560">
        <v>0</v>
      </c>
      <c r="G9" s="559">
        <v>0</v>
      </c>
      <c r="H9" s="544">
        <v>0</v>
      </c>
      <c r="I9" s="616">
        <v>17.956</v>
      </c>
      <c r="J9" s="545">
        <v>0</v>
      </c>
      <c r="K9" s="546">
        <v>0</v>
      </c>
    </row>
    <row r="10" spans="1:11" ht="13.5" thickBot="1">
      <c r="A10" s="551" t="s">
        <v>315</v>
      </c>
      <c r="B10" s="547">
        <f>SUM(B8:B9)</f>
        <v>25873</v>
      </c>
      <c r="C10" s="547">
        <f t="shared" ref="C10:K10" si="0">SUM(C8:C9)</f>
        <v>18652</v>
      </c>
      <c r="D10" s="547">
        <f t="shared" si="0"/>
        <v>3848</v>
      </c>
      <c r="E10" s="547">
        <f t="shared" si="0"/>
        <v>3830</v>
      </c>
      <c r="F10" s="547">
        <f t="shared" si="0"/>
        <v>0</v>
      </c>
      <c r="G10" s="547">
        <f t="shared" si="0"/>
        <v>22857.876</v>
      </c>
      <c r="H10" s="547">
        <f t="shared" si="0"/>
        <v>26312.991999999998</v>
      </c>
      <c r="I10" s="547">
        <f t="shared" si="0"/>
        <v>3694.7560000000003</v>
      </c>
      <c r="J10" s="547">
        <f t="shared" si="0"/>
        <v>3676.8</v>
      </c>
      <c r="K10" s="547">
        <f t="shared" si="0"/>
        <v>0</v>
      </c>
    </row>
    <row r="11" spans="1:11" ht="13.5" thickBot="1">
      <c r="A11" s="1101" t="s">
        <v>400</v>
      </c>
      <c r="B11" s="1102"/>
      <c r="C11" s="1102"/>
      <c r="D11" s="1102"/>
      <c r="E11" s="1102"/>
      <c r="F11" s="1102"/>
      <c r="G11" s="1102"/>
      <c r="H11" s="1102"/>
      <c r="I11" s="1102"/>
      <c r="J11" s="1102"/>
      <c r="K11" s="1103"/>
    </row>
    <row r="30" spans="5:5">
      <c r="E30" s="309"/>
    </row>
    <row r="37" spans="2:5">
      <c r="E37" s="309"/>
    </row>
    <row r="44" spans="2:5">
      <c r="B44" t="s">
        <v>392</v>
      </c>
    </row>
    <row r="45" spans="2:5">
      <c r="B45" t="s">
        <v>393</v>
      </c>
    </row>
  </sheetData>
  <mergeCells count="10">
    <mergeCell ref="A2:K4"/>
    <mergeCell ref="A1:K1"/>
    <mergeCell ref="G5:K5"/>
    <mergeCell ref="A11:K11"/>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C000"/>
    <pageSetUpPr fitToPage="1"/>
  </sheetPr>
  <dimension ref="A1:CG54"/>
  <sheetViews>
    <sheetView view="pageBreakPreview" topLeftCell="A13" zoomScaleNormal="100" zoomScaleSheetLayoutView="100" workbookViewId="0">
      <selection activeCell="C17" sqref="C17"/>
    </sheetView>
  </sheetViews>
  <sheetFormatPr baseColWidth="10" defaultColWidth="11.42578125" defaultRowHeight="12.75"/>
  <cols>
    <col min="1" max="1" width="8" style="31" customWidth="1"/>
    <col min="2" max="2" width="115.140625" style="20" customWidth="1"/>
    <col min="3" max="3" width="9.5703125" style="20" customWidth="1"/>
    <col min="4" max="6" width="9.42578125" style="20" customWidth="1"/>
    <col min="7" max="85" width="11.42578125" style="20"/>
    <col min="86" max="16384" width="11.42578125" style="16"/>
  </cols>
  <sheetData>
    <row r="1" spans="1:85">
      <c r="A1" s="406"/>
      <c r="B1" s="289"/>
      <c r="C1" s="289"/>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805" t="s">
        <v>15</v>
      </c>
      <c r="B2" s="805"/>
      <c r="C2" s="805"/>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406"/>
      <c r="B6" s="289"/>
      <c r="C6" s="289"/>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407" t="s">
        <v>16</v>
      </c>
      <c r="B7" s="408" t="s">
        <v>17</v>
      </c>
      <c r="C7" s="409" t="s">
        <v>18</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410"/>
      <c r="B8" s="289"/>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410">
        <v>1</v>
      </c>
      <c r="B9" s="20" t="s">
        <v>19</v>
      </c>
      <c r="C9" s="37">
        <v>5</v>
      </c>
    </row>
    <row r="10" spans="1:85">
      <c r="A10" s="410">
        <v>2</v>
      </c>
      <c r="B10" s="265" t="s">
        <v>20</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410">
        <v>3</v>
      </c>
      <c r="B11" s="265" t="s">
        <v>21</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410">
        <v>4</v>
      </c>
      <c r="B12" s="265" t="s">
        <v>456</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410">
        <v>5</v>
      </c>
      <c r="B13" s="265" t="s">
        <v>22</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410"/>
      <c r="B14" s="20" t="s">
        <v>23</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410">
        <v>6</v>
      </c>
      <c r="B15" s="265" t="s">
        <v>24</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410"/>
      <c r="B16" s="265" t="s">
        <v>457</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410">
        <v>7</v>
      </c>
      <c r="B17" s="20" t="s">
        <v>25</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410">
        <v>8</v>
      </c>
      <c r="B18" s="265" t="s">
        <v>26</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411">
        <v>9</v>
      </c>
      <c r="B19" s="494" t="s">
        <v>27</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411">
        <v>10</v>
      </c>
      <c r="B20" s="265" t="s">
        <v>28</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410">
        <v>11</v>
      </c>
      <c r="B21" s="20" t="s">
        <v>29</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410">
        <v>12</v>
      </c>
      <c r="B22" s="20" t="s">
        <v>30</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410">
        <v>13</v>
      </c>
      <c r="B23" s="20" t="s">
        <v>31</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410">
        <v>14</v>
      </c>
      <c r="B24" s="20" t="s">
        <v>32</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410">
        <v>15</v>
      </c>
      <c r="B25" s="265" t="s">
        <v>33</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410">
        <v>16</v>
      </c>
      <c r="B26" s="265" t="s">
        <v>34</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410">
        <v>17</v>
      </c>
      <c r="B27" s="20" t="s">
        <v>35</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410">
        <v>18</v>
      </c>
      <c r="B28" s="20" t="s">
        <v>36</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17">
        <v>19</v>
      </c>
      <c r="B29" s="289" t="s">
        <v>37</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410">
        <v>20</v>
      </c>
      <c r="B30" s="289" t="s">
        <v>38</v>
      </c>
      <c r="C30" s="37">
        <v>32</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410">
        <v>21</v>
      </c>
      <c r="B31" s="289" t="s">
        <v>39</v>
      </c>
      <c r="C31" s="37">
        <v>34</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B32" s="289" t="s">
        <v>40</v>
      </c>
      <c r="C32" s="3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31">
        <v>22</v>
      </c>
      <c r="B33" s="289" t="s">
        <v>41</v>
      </c>
      <c r="C33" s="37">
        <v>35</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17"/>
      <c r="B34" s="289" t="s">
        <v>42</v>
      </c>
      <c r="C34" s="3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410"/>
      <c r="B35" s="289"/>
      <c r="C35" s="412"/>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409" t="s">
        <v>43</v>
      </c>
      <c r="B36" s="408" t="s">
        <v>17</v>
      </c>
      <c r="C36" s="413"/>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
      <c r="B37" s="289"/>
      <c r="C37" s="3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410">
        <v>1</v>
      </c>
      <c r="B38" s="672" t="s">
        <v>458</v>
      </c>
      <c r="C38" s="37">
        <v>8</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410">
        <v>2</v>
      </c>
      <c r="B39" s="672" t="s">
        <v>459</v>
      </c>
      <c r="C39" s="37">
        <v>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410">
        <v>3</v>
      </c>
      <c r="B40" s="265" t="s">
        <v>460</v>
      </c>
      <c r="C40" s="4">
        <v>10</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410">
        <v>4</v>
      </c>
      <c r="B41" s="265" t="s">
        <v>461</v>
      </c>
      <c r="C41" s="37">
        <v>14</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410">
        <v>5</v>
      </c>
      <c r="B42" s="265" t="s">
        <v>479</v>
      </c>
      <c r="C42" s="37">
        <v>15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410">
        <v>6</v>
      </c>
      <c r="B43" s="265" t="s">
        <v>462</v>
      </c>
      <c r="C43" s="37">
        <v>16</v>
      </c>
      <c r="D43" s="188"/>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410">
        <v>7</v>
      </c>
      <c r="B44" s="265" t="s">
        <v>463</v>
      </c>
      <c r="C44" s="37">
        <v>17</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410">
        <v>8</v>
      </c>
      <c r="B45" s="265" t="s">
        <v>464</v>
      </c>
      <c r="C45" s="37">
        <v>31</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410">
        <v>9</v>
      </c>
      <c r="B46" s="265" t="s">
        <v>465</v>
      </c>
      <c r="C46" s="37">
        <v>33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A47" s="20"/>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A48" s="20"/>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c r="A49" s="20"/>
      <c r="B49" s="26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c r="A50" s="32"/>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8" r:id="rId7" location="'Pág.8-G1'!A1" display="'Pág.8-G1'!A1" xr:uid="{00000000-0004-0000-0200-000008000000}"/>
    <hyperlink ref="C39" r:id="rId8" location="'Pág.9-G2'!A1" display="'Pág.9-G2'!A1" xr:uid="{00000000-0004-0000-0200-000009000000}"/>
    <hyperlink ref="C40" r:id="rId9" location="'Pag.10-G3 '!A1" display="'Pag.10-G3 '!A1" xr:uid="{00000000-0004-0000-0200-00000A000000}"/>
    <hyperlink ref="C41" r:id="rId10" location="'Pág.14-G4'!A1" display="'Pág.14-G4'!A1" xr:uid="{00000000-0004-0000-0200-00000B000000}"/>
    <hyperlink ref="C42" r:id="rId11" location="'Pág.15-G5'!A1" display="'Pág.15-G5'!A1" xr:uid="{00000000-0004-0000-0200-00000C000000}"/>
    <hyperlink ref="C43" r:id="rId12" location="'Pág.16-G6'!A1" display="'Pág.16-G6'!A1" xr:uid="{00000000-0004-0000-0200-00000D000000}"/>
    <hyperlink ref="C44" r:id="rId13" location="'Pág.17-G7'!A1" display="'Pág.17-G7'!A1" xr:uid="{00000000-0004-0000-0200-00000E000000}"/>
    <hyperlink ref="C45" r:id="rId14" location="'Pág.18-G8'!A1" display="'Pág.18-G8'!A1" xr:uid="{00000000-0004-0000-0200-00000F000000}"/>
    <hyperlink ref="C46" location="'Pág.23-G10 '!A1" display="'Pág.23-G10 '!A1" xr:uid="{00000000-0004-0000-0200-000010000000}"/>
  </hyperlinks>
  <printOptions horizontalCentered="1"/>
  <pageMargins left="0.70866141732283472" right="0.70866141732283472" top="0.74803149606299213" bottom="0.74803149606299213" header="0" footer="0.31496062992125984"/>
  <pageSetup scale="83" orientation="portrait" r:id="rId15"/>
  <headerFooter>
    <oddFooter>&amp;C4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AU40"/>
  <sheetViews>
    <sheetView view="pageBreakPreview" zoomScale="80" zoomScaleNormal="100" zoomScaleSheetLayoutView="80" workbookViewId="0">
      <selection activeCell="D25" sqref="D25"/>
    </sheetView>
  </sheetViews>
  <sheetFormatPr baseColWidth="10" defaultColWidth="11.42578125" defaultRowHeight="12.75"/>
  <cols>
    <col min="1" max="1" width="130.7109375" style="315" customWidth="1"/>
    <col min="2" max="26" width="11.42578125" style="315" customWidth="1"/>
    <col min="27" max="27" width="10.7109375" style="315" customWidth="1"/>
    <col min="28" max="44" width="10.7109375" style="325" customWidth="1"/>
    <col min="45" max="45" width="10.7109375" style="315" customWidth="1"/>
    <col min="46" max="46" width="12.85546875" style="315" bestFit="1" customWidth="1"/>
    <col min="47" max="260" width="11.42578125" style="315"/>
    <col min="261" max="261" width="130.7109375" style="315" customWidth="1"/>
    <col min="262" max="286" width="11.42578125" style="315"/>
    <col min="287" max="301" width="10.7109375" style="315" customWidth="1"/>
    <col min="302" max="302" width="12.85546875" style="315" bestFit="1" customWidth="1"/>
    <col min="303" max="516" width="11.42578125" style="315"/>
    <col min="517" max="517" width="130.7109375" style="315" customWidth="1"/>
    <col min="518" max="542" width="11.42578125" style="315"/>
    <col min="543" max="557" width="10.7109375" style="315" customWidth="1"/>
    <col min="558" max="558" width="12.85546875" style="315" bestFit="1" customWidth="1"/>
    <col min="559" max="772" width="11.42578125" style="315"/>
    <col min="773" max="773" width="130.7109375" style="315" customWidth="1"/>
    <col min="774" max="798" width="11.42578125" style="315"/>
    <col min="799" max="813" width="10.7109375" style="315" customWidth="1"/>
    <col min="814" max="814" width="12.85546875" style="315" bestFit="1" customWidth="1"/>
    <col min="815" max="1028" width="11.42578125" style="315"/>
    <col min="1029" max="1029" width="130.7109375" style="315" customWidth="1"/>
    <col min="1030" max="1054" width="11.42578125" style="315"/>
    <col min="1055" max="1069" width="10.7109375" style="315" customWidth="1"/>
    <col min="1070" max="1070" width="12.85546875" style="315" bestFit="1" customWidth="1"/>
    <col min="1071" max="1284" width="11.42578125" style="315"/>
    <col min="1285" max="1285" width="130.7109375" style="315" customWidth="1"/>
    <col min="1286" max="1310" width="11.42578125" style="315"/>
    <col min="1311" max="1325" width="10.7109375" style="315" customWidth="1"/>
    <col min="1326" max="1326" width="12.85546875" style="315" bestFit="1" customWidth="1"/>
    <col min="1327" max="1540" width="11.42578125" style="315"/>
    <col min="1541" max="1541" width="130.7109375" style="315" customWidth="1"/>
    <col min="1542" max="1566" width="11.42578125" style="315"/>
    <col min="1567" max="1581" width="10.7109375" style="315" customWidth="1"/>
    <col min="1582" max="1582" width="12.85546875" style="315" bestFit="1" customWidth="1"/>
    <col min="1583" max="1796" width="11.42578125" style="315"/>
    <col min="1797" max="1797" width="130.7109375" style="315" customWidth="1"/>
    <col min="1798" max="1822" width="11.42578125" style="315"/>
    <col min="1823" max="1837" width="10.7109375" style="315" customWidth="1"/>
    <col min="1838" max="1838" width="12.85546875" style="315" bestFit="1" customWidth="1"/>
    <col min="1839" max="2052" width="11.42578125" style="315"/>
    <col min="2053" max="2053" width="130.7109375" style="315" customWidth="1"/>
    <col min="2054" max="2078" width="11.42578125" style="315"/>
    <col min="2079" max="2093" width="10.7109375" style="315" customWidth="1"/>
    <col min="2094" max="2094" width="12.85546875" style="315" bestFit="1" customWidth="1"/>
    <col min="2095" max="2308" width="11.42578125" style="315"/>
    <col min="2309" max="2309" width="130.7109375" style="315" customWidth="1"/>
    <col min="2310" max="2334" width="11.42578125" style="315"/>
    <col min="2335" max="2349" width="10.7109375" style="315" customWidth="1"/>
    <col min="2350" max="2350" width="12.85546875" style="315" bestFit="1" customWidth="1"/>
    <col min="2351" max="2564" width="11.42578125" style="315"/>
    <col min="2565" max="2565" width="130.7109375" style="315" customWidth="1"/>
    <col min="2566" max="2590" width="11.42578125" style="315"/>
    <col min="2591" max="2605" width="10.7109375" style="315" customWidth="1"/>
    <col min="2606" max="2606" width="12.85546875" style="315" bestFit="1" customWidth="1"/>
    <col min="2607" max="2820" width="11.42578125" style="315"/>
    <col min="2821" max="2821" width="130.7109375" style="315" customWidth="1"/>
    <col min="2822" max="2846" width="11.42578125" style="315"/>
    <col min="2847" max="2861" width="10.7109375" style="315" customWidth="1"/>
    <col min="2862" max="2862" width="12.85546875" style="315" bestFit="1" customWidth="1"/>
    <col min="2863" max="3076" width="11.42578125" style="315"/>
    <col min="3077" max="3077" width="130.7109375" style="315" customWidth="1"/>
    <col min="3078" max="3102" width="11.42578125" style="315"/>
    <col min="3103" max="3117" width="10.7109375" style="315" customWidth="1"/>
    <col min="3118" max="3118" width="12.85546875" style="315" bestFit="1" customWidth="1"/>
    <col min="3119" max="3332" width="11.42578125" style="315"/>
    <col min="3333" max="3333" width="130.7109375" style="315" customWidth="1"/>
    <col min="3334" max="3358" width="11.42578125" style="315"/>
    <col min="3359" max="3373" width="10.7109375" style="315" customWidth="1"/>
    <col min="3374" max="3374" width="12.85546875" style="315" bestFit="1" customWidth="1"/>
    <col min="3375" max="3588" width="11.42578125" style="315"/>
    <col min="3589" max="3589" width="130.7109375" style="315" customWidth="1"/>
    <col min="3590" max="3614" width="11.42578125" style="315"/>
    <col min="3615" max="3629" width="10.7109375" style="315" customWidth="1"/>
    <col min="3630" max="3630" width="12.85546875" style="315" bestFit="1" customWidth="1"/>
    <col min="3631" max="3844" width="11.42578125" style="315"/>
    <col min="3845" max="3845" width="130.7109375" style="315" customWidth="1"/>
    <col min="3846" max="3870" width="11.42578125" style="315"/>
    <col min="3871" max="3885" width="10.7109375" style="315" customWidth="1"/>
    <col min="3886" max="3886" width="12.85546875" style="315" bestFit="1" customWidth="1"/>
    <col min="3887" max="4100" width="11.42578125" style="315"/>
    <col min="4101" max="4101" width="130.7109375" style="315" customWidth="1"/>
    <col min="4102" max="4126" width="11.42578125" style="315"/>
    <col min="4127" max="4141" width="10.7109375" style="315" customWidth="1"/>
    <col min="4142" max="4142" width="12.85546875" style="315" bestFit="1" customWidth="1"/>
    <col min="4143" max="4356" width="11.42578125" style="315"/>
    <col min="4357" max="4357" width="130.7109375" style="315" customWidth="1"/>
    <col min="4358" max="4382" width="11.42578125" style="315"/>
    <col min="4383" max="4397" width="10.7109375" style="315" customWidth="1"/>
    <col min="4398" max="4398" width="12.85546875" style="315" bestFit="1" customWidth="1"/>
    <col min="4399" max="4612" width="11.42578125" style="315"/>
    <col min="4613" max="4613" width="130.7109375" style="315" customWidth="1"/>
    <col min="4614" max="4638" width="11.42578125" style="315"/>
    <col min="4639" max="4653" width="10.7109375" style="315" customWidth="1"/>
    <col min="4654" max="4654" width="12.85546875" style="315" bestFit="1" customWidth="1"/>
    <col min="4655" max="4868" width="11.42578125" style="315"/>
    <col min="4869" max="4869" width="130.7109375" style="315" customWidth="1"/>
    <col min="4870" max="4894" width="11.42578125" style="315"/>
    <col min="4895" max="4909" width="10.7109375" style="315" customWidth="1"/>
    <col min="4910" max="4910" width="12.85546875" style="315" bestFit="1" customWidth="1"/>
    <col min="4911" max="5124" width="11.42578125" style="315"/>
    <col min="5125" max="5125" width="130.7109375" style="315" customWidth="1"/>
    <col min="5126" max="5150" width="11.42578125" style="315"/>
    <col min="5151" max="5165" width="10.7109375" style="315" customWidth="1"/>
    <col min="5166" max="5166" width="12.85546875" style="315" bestFit="1" customWidth="1"/>
    <col min="5167" max="5380" width="11.42578125" style="315"/>
    <col min="5381" max="5381" width="130.7109375" style="315" customWidth="1"/>
    <col min="5382" max="5406" width="11.42578125" style="315"/>
    <col min="5407" max="5421" width="10.7109375" style="315" customWidth="1"/>
    <col min="5422" max="5422" width="12.85546875" style="315" bestFit="1" customWidth="1"/>
    <col min="5423" max="5636" width="11.42578125" style="315"/>
    <col min="5637" max="5637" width="130.7109375" style="315" customWidth="1"/>
    <col min="5638" max="5662" width="11.42578125" style="315"/>
    <col min="5663" max="5677" width="10.7109375" style="315" customWidth="1"/>
    <col min="5678" max="5678" width="12.85546875" style="315" bestFit="1" customWidth="1"/>
    <col min="5679" max="5892" width="11.42578125" style="315"/>
    <col min="5893" max="5893" width="130.7109375" style="315" customWidth="1"/>
    <col min="5894" max="5918" width="11.42578125" style="315"/>
    <col min="5919" max="5933" width="10.7109375" style="315" customWidth="1"/>
    <col min="5934" max="5934" width="12.85546875" style="315" bestFit="1" customWidth="1"/>
    <col min="5935" max="6148" width="11.42578125" style="315"/>
    <col min="6149" max="6149" width="130.7109375" style="315" customWidth="1"/>
    <col min="6150" max="6174" width="11.42578125" style="315"/>
    <col min="6175" max="6189" width="10.7109375" style="315" customWidth="1"/>
    <col min="6190" max="6190" width="12.85546875" style="315" bestFit="1" customWidth="1"/>
    <col min="6191" max="6404" width="11.42578125" style="315"/>
    <col min="6405" max="6405" width="130.7109375" style="315" customWidth="1"/>
    <col min="6406" max="6430" width="11.42578125" style="315"/>
    <col min="6431" max="6445" width="10.7109375" style="315" customWidth="1"/>
    <col min="6446" max="6446" width="12.85546875" style="315" bestFit="1" customWidth="1"/>
    <col min="6447" max="6660" width="11.42578125" style="315"/>
    <col min="6661" max="6661" width="130.7109375" style="315" customWidth="1"/>
    <col min="6662" max="6686" width="11.42578125" style="315"/>
    <col min="6687" max="6701" width="10.7109375" style="315" customWidth="1"/>
    <col min="6702" max="6702" width="12.85546875" style="315" bestFit="1" customWidth="1"/>
    <col min="6703" max="6916" width="11.42578125" style="315"/>
    <col min="6917" max="6917" width="130.7109375" style="315" customWidth="1"/>
    <col min="6918" max="6942" width="11.42578125" style="315"/>
    <col min="6943" max="6957" width="10.7109375" style="315" customWidth="1"/>
    <col min="6958" max="6958" width="12.85546875" style="315" bestFit="1" customWidth="1"/>
    <col min="6959" max="7172" width="11.42578125" style="315"/>
    <col min="7173" max="7173" width="130.7109375" style="315" customWidth="1"/>
    <col min="7174" max="7198" width="11.42578125" style="315"/>
    <col min="7199" max="7213" width="10.7109375" style="315" customWidth="1"/>
    <col min="7214" max="7214" width="12.85546875" style="315" bestFit="1" customWidth="1"/>
    <col min="7215" max="7428" width="11.42578125" style="315"/>
    <col min="7429" max="7429" width="130.7109375" style="315" customWidth="1"/>
    <col min="7430" max="7454" width="11.42578125" style="315"/>
    <col min="7455" max="7469" width="10.7109375" style="315" customWidth="1"/>
    <col min="7470" max="7470" width="12.85546875" style="315" bestFit="1" customWidth="1"/>
    <col min="7471" max="7684" width="11.42578125" style="315"/>
    <col min="7685" max="7685" width="130.7109375" style="315" customWidth="1"/>
    <col min="7686" max="7710" width="11.42578125" style="315"/>
    <col min="7711" max="7725" width="10.7109375" style="315" customWidth="1"/>
    <col min="7726" max="7726" width="12.85546875" style="315" bestFit="1" customWidth="1"/>
    <col min="7727" max="7940" width="11.42578125" style="315"/>
    <col min="7941" max="7941" width="130.7109375" style="315" customWidth="1"/>
    <col min="7942" max="7966" width="11.42578125" style="315"/>
    <col min="7967" max="7981" width="10.7109375" style="315" customWidth="1"/>
    <col min="7982" max="7982" width="12.85546875" style="315" bestFit="1" customWidth="1"/>
    <col min="7983" max="8196" width="11.42578125" style="315"/>
    <col min="8197" max="8197" width="130.7109375" style="315" customWidth="1"/>
    <col min="8198" max="8222" width="11.42578125" style="315"/>
    <col min="8223" max="8237" width="10.7109375" style="315" customWidth="1"/>
    <col min="8238" max="8238" width="12.85546875" style="315" bestFit="1" customWidth="1"/>
    <col min="8239" max="8452" width="11.42578125" style="315"/>
    <col min="8453" max="8453" width="130.7109375" style="315" customWidth="1"/>
    <col min="8454" max="8478" width="11.42578125" style="315"/>
    <col min="8479" max="8493" width="10.7109375" style="315" customWidth="1"/>
    <col min="8494" max="8494" width="12.85546875" style="315" bestFit="1" customWidth="1"/>
    <col min="8495" max="8708" width="11.42578125" style="315"/>
    <col min="8709" max="8709" width="130.7109375" style="315" customWidth="1"/>
    <col min="8710" max="8734" width="11.42578125" style="315"/>
    <col min="8735" max="8749" width="10.7109375" style="315" customWidth="1"/>
    <col min="8750" max="8750" width="12.85546875" style="315" bestFit="1" customWidth="1"/>
    <col min="8751" max="8964" width="11.42578125" style="315"/>
    <col min="8965" max="8965" width="130.7109375" style="315" customWidth="1"/>
    <col min="8966" max="8990" width="11.42578125" style="315"/>
    <col min="8991" max="9005" width="10.7109375" style="315" customWidth="1"/>
    <col min="9006" max="9006" width="12.85546875" style="315" bestFit="1" customWidth="1"/>
    <col min="9007" max="9220" width="11.42578125" style="315"/>
    <col min="9221" max="9221" width="130.7109375" style="315" customWidth="1"/>
    <col min="9222" max="9246" width="11.42578125" style="315"/>
    <col min="9247" max="9261" width="10.7109375" style="315" customWidth="1"/>
    <col min="9262" max="9262" width="12.85546875" style="315" bestFit="1" customWidth="1"/>
    <col min="9263" max="9476" width="11.42578125" style="315"/>
    <col min="9477" max="9477" width="130.7109375" style="315" customWidth="1"/>
    <col min="9478" max="9502" width="11.42578125" style="315"/>
    <col min="9503" max="9517" width="10.7109375" style="315" customWidth="1"/>
    <col min="9518" max="9518" width="12.85546875" style="315" bestFit="1" customWidth="1"/>
    <col min="9519" max="9732" width="11.42578125" style="315"/>
    <col min="9733" max="9733" width="130.7109375" style="315" customWidth="1"/>
    <col min="9734" max="9758" width="11.42578125" style="315"/>
    <col min="9759" max="9773" width="10.7109375" style="315" customWidth="1"/>
    <col min="9774" max="9774" width="12.85546875" style="315" bestFit="1" customWidth="1"/>
    <col min="9775" max="9988" width="11.42578125" style="315"/>
    <col min="9989" max="9989" width="130.7109375" style="315" customWidth="1"/>
    <col min="9990" max="10014" width="11.42578125" style="315"/>
    <col min="10015" max="10029" width="10.7109375" style="315" customWidth="1"/>
    <col min="10030" max="10030" width="12.85546875" style="315" bestFit="1" customWidth="1"/>
    <col min="10031" max="10244" width="11.42578125" style="315"/>
    <col min="10245" max="10245" width="130.7109375" style="315" customWidth="1"/>
    <col min="10246" max="10270" width="11.42578125" style="315"/>
    <col min="10271" max="10285" width="10.7109375" style="315" customWidth="1"/>
    <col min="10286" max="10286" width="12.85546875" style="315" bestFit="1" customWidth="1"/>
    <col min="10287" max="10500" width="11.42578125" style="315"/>
    <col min="10501" max="10501" width="130.7109375" style="315" customWidth="1"/>
    <col min="10502" max="10526" width="11.42578125" style="315"/>
    <col min="10527" max="10541" width="10.7109375" style="315" customWidth="1"/>
    <col min="10542" max="10542" width="12.85546875" style="315" bestFit="1" customWidth="1"/>
    <col min="10543" max="10756" width="11.42578125" style="315"/>
    <col min="10757" max="10757" width="130.7109375" style="315" customWidth="1"/>
    <col min="10758" max="10782" width="11.42578125" style="315"/>
    <col min="10783" max="10797" width="10.7109375" style="315" customWidth="1"/>
    <col min="10798" max="10798" width="12.85546875" style="315" bestFit="1" customWidth="1"/>
    <col min="10799" max="11012" width="11.42578125" style="315"/>
    <col min="11013" max="11013" width="130.7109375" style="315" customWidth="1"/>
    <col min="11014" max="11038" width="11.42578125" style="315"/>
    <col min="11039" max="11053" width="10.7109375" style="315" customWidth="1"/>
    <col min="11054" max="11054" width="12.85546875" style="315" bestFit="1" customWidth="1"/>
    <col min="11055" max="11268" width="11.42578125" style="315"/>
    <col min="11269" max="11269" width="130.7109375" style="315" customWidth="1"/>
    <col min="11270" max="11294" width="11.42578125" style="315"/>
    <col min="11295" max="11309" width="10.7109375" style="315" customWidth="1"/>
    <col min="11310" max="11310" width="12.85546875" style="315" bestFit="1" customWidth="1"/>
    <col min="11311" max="11524" width="11.42578125" style="315"/>
    <col min="11525" max="11525" width="130.7109375" style="315" customWidth="1"/>
    <col min="11526" max="11550" width="11.42578125" style="315"/>
    <col min="11551" max="11565" width="10.7109375" style="315" customWidth="1"/>
    <col min="11566" max="11566" width="12.85546875" style="315" bestFit="1" customWidth="1"/>
    <col min="11567" max="11780" width="11.42578125" style="315"/>
    <col min="11781" max="11781" width="130.7109375" style="315" customWidth="1"/>
    <col min="11782" max="11806" width="11.42578125" style="315"/>
    <col min="11807" max="11821" width="10.7109375" style="315" customWidth="1"/>
    <col min="11822" max="11822" width="12.85546875" style="315" bestFit="1" customWidth="1"/>
    <col min="11823" max="12036" width="11.42578125" style="315"/>
    <col min="12037" max="12037" width="130.7109375" style="315" customWidth="1"/>
    <col min="12038" max="12062" width="11.42578125" style="315"/>
    <col min="12063" max="12077" width="10.7109375" style="315" customWidth="1"/>
    <col min="12078" max="12078" width="12.85546875" style="315" bestFit="1" customWidth="1"/>
    <col min="12079" max="12292" width="11.42578125" style="315"/>
    <col min="12293" max="12293" width="130.7109375" style="315" customWidth="1"/>
    <col min="12294" max="12318" width="11.42578125" style="315"/>
    <col min="12319" max="12333" width="10.7109375" style="315" customWidth="1"/>
    <col min="12334" max="12334" width="12.85546875" style="315" bestFit="1" customWidth="1"/>
    <col min="12335" max="12548" width="11.42578125" style="315"/>
    <col min="12549" max="12549" width="130.7109375" style="315" customWidth="1"/>
    <col min="12550" max="12574" width="11.42578125" style="315"/>
    <col min="12575" max="12589" width="10.7109375" style="315" customWidth="1"/>
    <col min="12590" max="12590" width="12.85546875" style="315" bestFit="1" customWidth="1"/>
    <col min="12591" max="12804" width="11.42578125" style="315"/>
    <col min="12805" max="12805" width="130.7109375" style="315" customWidth="1"/>
    <col min="12806" max="12830" width="11.42578125" style="315"/>
    <col min="12831" max="12845" width="10.7109375" style="315" customWidth="1"/>
    <col min="12846" max="12846" width="12.85546875" style="315" bestFit="1" customWidth="1"/>
    <col min="12847" max="13060" width="11.42578125" style="315"/>
    <col min="13061" max="13061" width="130.7109375" style="315" customWidth="1"/>
    <col min="13062" max="13086" width="11.42578125" style="315"/>
    <col min="13087" max="13101" width="10.7109375" style="315" customWidth="1"/>
    <col min="13102" max="13102" width="12.85546875" style="315" bestFit="1" customWidth="1"/>
    <col min="13103" max="13316" width="11.42578125" style="315"/>
    <col min="13317" max="13317" width="130.7109375" style="315" customWidth="1"/>
    <col min="13318" max="13342" width="11.42578125" style="315"/>
    <col min="13343" max="13357" width="10.7109375" style="315" customWidth="1"/>
    <col min="13358" max="13358" width="12.85546875" style="315" bestFit="1" customWidth="1"/>
    <col min="13359" max="13572" width="11.42578125" style="315"/>
    <col min="13573" max="13573" width="130.7109375" style="315" customWidth="1"/>
    <col min="13574" max="13598" width="11.42578125" style="315"/>
    <col min="13599" max="13613" width="10.7109375" style="315" customWidth="1"/>
    <col min="13614" max="13614" width="12.85546875" style="315" bestFit="1" customWidth="1"/>
    <col min="13615" max="13828" width="11.42578125" style="315"/>
    <col min="13829" max="13829" width="130.7109375" style="315" customWidth="1"/>
    <col min="13830" max="13854" width="11.42578125" style="315"/>
    <col min="13855" max="13869" width="10.7109375" style="315" customWidth="1"/>
    <col min="13870" max="13870" width="12.85546875" style="315" bestFit="1" customWidth="1"/>
    <col min="13871" max="14084" width="11.42578125" style="315"/>
    <col min="14085" max="14085" width="130.7109375" style="315" customWidth="1"/>
    <col min="14086" max="14110" width="11.42578125" style="315"/>
    <col min="14111" max="14125" width="10.7109375" style="315" customWidth="1"/>
    <col min="14126" max="14126" width="12.85546875" style="315" bestFit="1" customWidth="1"/>
    <col min="14127" max="14340" width="11.42578125" style="315"/>
    <col min="14341" max="14341" width="130.7109375" style="315" customWidth="1"/>
    <col min="14342" max="14366" width="11.42578125" style="315"/>
    <col min="14367" max="14381" width="10.7109375" style="315" customWidth="1"/>
    <col min="14382" max="14382" width="12.85546875" style="315" bestFit="1" customWidth="1"/>
    <col min="14383" max="14596" width="11.42578125" style="315"/>
    <col min="14597" max="14597" width="130.7109375" style="315" customWidth="1"/>
    <col min="14598" max="14622" width="11.42578125" style="315"/>
    <col min="14623" max="14637" width="10.7109375" style="315" customWidth="1"/>
    <col min="14638" max="14638" width="12.85546875" style="315" bestFit="1" customWidth="1"/>
    <col min="14639" max="14852" width="11.42578125" style="315"/>
    <col min="14853" max="14853" width="130.7109375" style="315" customWidth="1"/>
    <col min="14854" max="14878" width="11.42578125" style="315"/>
    <col min="14879" max="14893" width="10.7109375" style="315" customWidth="1"/>
    <col min="14894" max="14894" width="12.85546875" style="315" bestFit="1" customWidth="1"/>
    <col min="14895" max="15108" width="11.42578125" style="315"/>
    <col min="15109" max="15109" width="130.7109375" style="315" customWidth="1"/>
    <col min="15110" max="15134" width="11.42578125" style="315"/>
    <col min="15135" max="15149" width="10.7109375" style="315" customWidth="1"/>
    <col min="15150" max="15150" width="12.85546875" style="315" bestFit="1" customWidth="1"/>
    <col min="15151" max="15364" width="11.42578125" style="315"/>
    <col min="15365" max="15365" width="130.7109375" style="315" customWidth="1"/>
    <col min="15366" max="15390" width="11.42578125" style="315"/>
    <col min="15391" max="15405" width="10.7109375" style="315" customWidth="1"/>
    <col min="15406" max="15406" width="12.85546875" style="315" bestFit="1" customWidth="1"/>
    <col min="15407" max="15620" width="11.42578125" style="315"/>
    <col min="15621" max="15621" width="130.7109375" style="315" customWidth="1"/>
    <col min="15622" max="15646" width="11.42578125" style="315"/>
    <col min="15647" max="15661" width="10.7109375" style="315" customWidth="1"/>
    <col min="15662" max="15662" width="12.85546875" style="315" bestFit="1" customWidth="1"/>
    <col min="15663" max="15876" width="11.42578125" style="315"/>
    <col min="15877" max="15877" width="130.7109375" style="315" customWidth="1"/>
    <col min="15878" max="15902" width="11.42578125" style="315"/>
    <col min="15903" max="15917" width="10.7109375" style="315" customWidth="1"/>
    <col min="15918" max="15918" width="12.85546875" style="315" bestFit="1" customWidth="1"/>
    <col min="15919" max="16132" width="11.42578125" style="315"/>
    <col min="16133" max="16133" width="130.7109375" style="315" customWidth="1"/>
    <col min="16134" max="16158" width="11.42578125" style="315"/>
    <col min="16159" max="16173" width="10.7109375" style="315" customWidth="1"/>
    <col min="16174" max="16174" width="12.85546875" style="315" bestFit="1" customWidth="1"/>
    <col min="16175" max="16384" width="11.42578125" style="315"/>
  </cols>
  <sheetData>
    <row r="1" spans="1:47" ht="12.75" customHeight="1">
      <c r="A1" s="313"/>
      <c r="B1" s="314"/>
      <c r="AA1" s="1112" t="s">
        <v>401</v>
      </c>
      <c r="AB1" s="1113"/>
      <c r="AC1" s="1113"/>
      <c r="AD1" s="1113"/>
      <c r="AE1" s="1113"/>
      <c r="AF1" s="1113"/>
      <c r="AG1" s="1113"/>
      <c r="AH1" s="1113"/>
      <c r="AI1" s="1113"/>
      <c r="AJ1" s="1113"/>
      <c r="AK1" s="1113"/>
      <c r="AL1" s="1113"/>
      <c r="AM1" s="1113"/>
      <c r="AN1" s="1113"/>
      <c r="AO1" s="1113"/>
      <c r="AP1" s="1113"/>
      <c r="AQ1" s="1113"/>
      <c r="AR1" s="1113"/>
      <c r="AS1" s="1114"/>
    </row>
    <row r="2" spans="1:47" ht="12.75" customHeight="1">
      <c r="A2" s="313"/>
      <c r="AA2" s="659" t="s">
        <v>81</v>
      </c>
      <c r="AB2" s="659">
        <v>2007</v>
      </c>
      <c r="AC2" s="659">
        <v>2008</v>
      </c>
      <c r="AD2" s="659">
        <v>2009</v>
      </c>
      <c r="AE2" s="659">
        <v>2010</v>
      </c>
      <c r="AF2" s="659">
        <v>2011</v>
      </c>
      <c r="AG2" s="659">
        <v>2012</v>
      </c>
      <c r="AH2" s="659">
        <v>2013</v>
      </c>
      <c r="AI2" s="659">
        <v>2014</v>
      </c>
      <c r="AJ2" s="659">
        <v>2015</v>
      </c>
      <c r="AK2" s="659">
        <v>2016</v>
      </c>
      <c r="AL2" s="659">
        <v>2017</v>
      </c>
      <c r="AM2" s="659">
        <v>2018</v>
      </c>
      <c r="AN2" s="659">
        <v>2019</v>
      </c>
      <c r="AO2" s="659">
        <v>2020</v>
      </c>
      <c r="AP2" s="659">
        <v>2021</v>
      </c>
      <c r="AQ2" s="659">
        <v>2022</v>
      </c>
      <c r="AR2" s="659">
        <v>2023</v>
      </c>
      <c r="AS2" s="660" t="s">
        <v>402</v>
      </c>
    </row>
    <row r="3" spans="1:47" ht="12.75" customHeight="1">
      <c r="A3" s="313"/>
      <c r="AA3" s="316" t="s">
        <v>204</v>
      </c>
      <c r="AB3" s="317">
        <v>7813.0550000000003</v>
      </c>
      <c r="AC3" s="317">
        <v>8573.2270000000008</v>
      </c>
      <c r="AD3" s="317">
        <v>4919</v>
      </c>
      <c r="AE3" s="317">
        <v>7566</v>
      </c>
      <c r="AF3" s="317">
        <v>6882.0219999999999</v>
      </c>
      <c r="AG3" s="317">
        <v>6175</v>
      </c>
      <c r="AH3" s="317">
        <v>10833.803943000001</v>
      </c>
      <c r="AI3" s="317">
        <v>11827.4381908</v>
      </c>
      <c r="AJ3" s="317">
        <v>10419</v>
      </c>
      <c r="AK3" s="317">
        <v>11586</v>
      </c>
      <c r="AL3" s="318">
        <v>13997</v>
      </c>
      <c r="AM3" s="317">
        <v>17038.254000000001</v>
      </c>
      <c r="AN3" s="317">
        <v>17038.253059999981</v>
      </c>
      <c r="AO3" s="317">
        <v>16902.685269999998</v>
      </c>
      <c r="AP3" s="317">
        <f>15366</f>
        <v>15366</v>
      </c>
      <c r="AQ3" s="317">
        <v>16559</v>
      </c>
      <c r="AR3" s="317">
        <v>17962.77269000002</v>
      </c>
      <c r="AS3" s="702">
        <f>AR3/AQ3-1</f>
        <v>8.4774001449364089E-2</v>
      </c>
      <c r="AT3" s="319"/>
      <c r="AU3" s="319"/>
    </row>
    <row r="4" spans="1:47" ht="12.75" customHeight="1">
      <c r="A4" s="313"/>
      <c r="AA4" s="316" t="s">
        <v>260</v>
      </c>
      <c r="AB4" s="317">
        <v>6789.183</v>
      </c>
      <c r="AC4" s="317">
        <v>7810.7079999999996</v>
      </c>
      <c r="AD4" s="317">
        <v>7587</v>
      </c>
      <c r="AE4" s="317">
        <v>10204</v>
      </c>
      <c r="AF4" s="317">
        <v>7099.0339999999997</v>
      </c>
      <c r="AG4" s="317">
        <v>7357</v>
      </c>
      <c r="AH4" s="317">
        <v>10822.8373565</v>
      </c>
      <c r="AI4" s="317">
        <v>11799.4568595</v>
      </c>
      <c r="AJ4" s="317">
        <v>11201.404019299998</v>
      </c>
      <c r="AK4" s="317">
        <v>15077</v>
      </c>
      <c r="AL4" s="318">
        <v>13560</v>
      </c>
      <c r="AM4" s="317">
        <v>15620.699000000001</v>
      </c>
      <c r="AN4" s="317">
        <v>15630.69903999997</v>
      </c>
      <c r="AO4" s="317">
        <v>19102.369260000029</v>
      </c>
      <c r="AP4" s="317">
        <v>18705</v>
      </c>
      <c r="AQ4" s="317">
        <v>17725</v>
      </c>
      <c r="AR4" s="317">
        <v>18339.579879999994</v>
      </c>
      <c r="AS4" s="702">
        <f t="shared" ref="AS4:AS14" si="0">AR4/AQ4-1</f>
        <v>3.467305387870212E-2</v>
      </c>
      <c r="AT4" s="319"/>
      <c r="AU4" s="319"/>
    </row>
    <row r="5" spans="1:47" ht="12.75" customHeight="1">
      <c r="A5" s="313"/>
      <c r="AA5" s="316" t="s">
        <v>261</v>
      </c>
      <c r="AB5" s="317">
        <v>8260.3709999999992</v>
      </c>
      <c r="AC5" s="317">
        <v>5618.6139999999996</v>
      </c>
      <c r="AD5" s="317">
        <v>10369</v>
      </c>
      <c r="AE5" s="317">
        <v>12105</v>
      </c>
      <c r="AF5" s="317">
        <v>10767.686</v>
      </c>
      <c r="AG5" s="317">
        <v>11969</v>
      </c>
      <c r="AH5" s="317">
        <v>11842.6773576</v>
      </c>
      <c r="AI5" s="317">
        <v>9904.9652471999998</v>
      </c>
      <c r="AJ5" s="317">
        <v>12661.428743800001</v>
      </c>
      <c r="AK5" s="317">
        <v>14812</v>
      </c>
      <c r="AL5" s="318">
        <v>14114</v>
      </c>
      <c r="AM5" s="317">
        <v>16783.098000000002</v>
      </c>
      <c r="AN5" s="317">
        <v>16783.097070000007</v>
      </c>
      <c r="AO5" s="317">
        <v>18851.512119999985</v>
      </c>
      <c r="AP5" s="317">
        <v>25173</v>
      </c>
      <c r="AQ5" s="317">
        <v>21853</v>
      </c>
      <c r="AR5" s="317">
        <v>18616.006089999966</v>
      </c>
      <c r="AS5" s="702">
        <f t="shared" si="0"/>
        <v>-0.14812583672722435</v>
      </c>
      <c r="AT5" s="319"/>
      <c r="AU5" s="319"/>
    </row>
    <row r="6" spans="1:47" ht="12.75" customHeight="1">
      <c r="A6" s="313"/>
      <c r="AA6" s="316" t="s">
        <v>262</v>
      </c>
      <c r="AB6" s="317">
        <v>9542.7150000000001</v>
      </c>
      <c r="AC6" s="317">
        <v>5162.4870000000001</v>
      </c>
      <c r="AD6" s="317">
        <v>10453</v>
      </c>
      <c r="AE6" s="317">
        <v>9069</v>
      </c>
      <c r="AF6" s="317">
        <v>10374.799999999999</v>
      </c>
      <c r="AG6" s="317">
        <v>11652</v>
      </c>
      <c r="AH6" s="317">
        <v>13600.035601799998</v>
      </c>
      <c r="AI6" s="317">
        <v>12723.190921900001</v>
      </c>
      <c r="AJ6" s="317">
        <v>10520.2460495</v>
      </c>
      <c r="AK6" s="317">
        <v>13534</v>
      </c>
      <c r="AL6" s="318">
        <v>13652</v>
      </c>
      <c r="AM6" s="317">
        <v>18202.732</v>
      </c>
      <c r="AN6" s="317">
        <v>18202.731709999989</v>
      </c>
      <c r="AO6" s="317">
        <v>10279.398349999994</v>
      </c>
      <c r="AP6" s="317">
        <v>25127</v>
      </c>
      <c r="AQ6" s="317">
        <v>21935</v>
      </c>
      <c r="AR6" s="317">
        <v>17950.644479999999</v>
      </c>
      <c r="AS6" s="702">
        <f t="shared" si="0"/>
        <v>-0.18164374378846593</v>
      </c>
      <c r="AT6" s="319"/>
      <c r="AU6" s="319"/>
    </row>
    <row r="7" spans="1:47" ht="12.75" customHeight="1">
      <c r="A7" s="313"/>
      <c r="B7" s="320"/>
      <c r="C7" s="320"/>
      <c r="AA7" s="316" t="s">
        <v>263</v>
      </c>
      <c r="AB7" s="317">
        <v>9132.0220000000008</v>
      </c>
      <c r="AC7" s="317">
        <v>5104.0249999999996</v>
      </c>
      <c r="AD7" s="317">
        <v>7852</v>
      </c>
      <c r="AE7" s="317">
        <v>9336</v>
      </c>
      <c r="AF7" s="317">
        <v>8666</v>
      </c>
      <c r="AG7" s="317">
        <v>11184</v>
      </c>
      <c r="AH7" s="317">
        <v>9957.8859644000004</v>
      </c>
      <c r="AI7" s="317">
        <v>11881.790016200001</v>
      </c>
      <c r="AJ7" s="317">
        <v>10593.658369799999</v>
      </c>
      <c r="AK7" s="317">
        <v>12829</v>
      </c>
      <c r="AL7" s="318">
        <v>18785</v>
      </c>
      <c r="AM7" s="317">
        <v>21865.918000000001</v>
      </c>
      <c r="AN7" s="317">
        <v>21865.617459999961</v>
      </c>
      <c r="AO7" s="317">
        <v>11366.341680000005</v>
      </c>
      <c r="AP7" s="317">
        <v>20686</v>
      </c>
      <c r="AQ7" s="317">
        <v>24099</v>
      </c>
      <c r="AR7" s="317"/>
      <c r="AS7" s="702">
        <f t="shared" si="0"/>
        <v>-1</v>
      </c>
      <c r="AT7" s="319"/>
      <c r="AU7" s="319"/>
    </row>
    <row r="8" spans="1:47" ht="12.75" customHeight="1">
      <c r="A8" s="313"/>
      <c r="AA8" s="316" t="s">
        <v>264</v>
      </c>
      <c r="AB8" s="317">
        <v>7702.665</v>
      </c>
      <c r="AC8" s="317">
        <v>6937.6710000000003</v>
      </c>
      <c r="AD8" s="317">
        <v>7154</v>
      </c>
      <c r="AE8" s="317">
        <v>9540</v>
      </c>
      <c r="AF8" s="317">
        <v>9371.7459999999992</v>
      </c>
      <c r="AG8" s="317">
        <v>8991</v>
      </c>
      <c r="AH8" s="317">
        <v>9401.4415570000001</v>
      </c>
      <c r="AI8" s="317">
        <v>10594.337519799999</v>
      </c>
      <c r="AJ8" s="317">
        <v>13663.9105306</v>
      </c>
      <c r="AK8" s="317">
        <v>13167</v>
      </c>
      <c r="AL8" s="318">
        <v>18856</v>
      </c>
      <c r="AM8" s="317">
        <v>18689.446</v>
      </c>
      <c r="AN8" s="317">
        <v>18626.445400000019</v>
      </c>
      <c r="AO8" s="317">
        <v>13277.493540000007</v>
      </c>
      <c r="AP8" s="317">
        <v>21879</v>
      </c>
      <c r="AQ8" s="317">
        <v>18461</v>
      </c>
      <c r="AR8" s="317"/>
      <c r="AS8" s="702">
        <f t="shared" si="0"/>
        <v>-1</v>
      </c>
      <c r="AT8" s="319"/>
      <c r="AU8" s="319"/>
    </row>
    <row r="9" spans="1:47" ht="12.75" customHeight="1">
      <c r="A9" s="313"/>
      <c r="AA9" s="316" t="s">
        <v>265</v>
      </c>
      <c r="AB9" s="317">
        <v>9156</v>
      </c>
      <c r="AC9" s="317">
        <v>9474</v>
      </c>
      <c r="AD9" s="317">
        <v>11944</v>
      </c>
      <c r="AE9" s="317">
        <v>11187</v>
      </c>
      <c r="AF9" s="317">
        <v>9735.4509999999991</v>
      </c>
      <c r="AG9" s="317">
        <v>9533</v>
      </c>
      <c r="AH9" s="317">
        <v>12976.223095600002</v>
      </c>
      <c r="AI9" s="317">
        <v>12186.029874800002</v>
      </c>
      <c r="AJ9" s="317">
        <v>13147.165606</v>
      </c>
      <c r="AK9" s="317">
        <v>15540</v>
      </c>
      <c r="AL9" s="317">
        <v>16251</v>
      </c>
      <c r="AM9" s="317">
        <v>22707.93</v>
      </c>
      <c r="AN9" s="317">
        <v>22710.619780000161</v>
      </c>
      <c r="AO9" s="317">
        <v>16495.696410000073</v>
      </c>
      <c r="AP9" s="317">
        <v>27642</v>
      </c>
      <c r="AQ9" s="317">
        <v>15121</v>
      </c>
      <c r="AR9" s="317"/>
      <c r="AS9" s="702">
        <f t="shared" si="0"/>
        <v>-1</v>
      </c>
      <c r="AT9" s="319"/>
      <c r="AU9" s="319"/>
    </row>
    <row r="10" spans="1:47" ht="12.75" customHeight="1">
      <c r="A10" s="313"/>
      <c r="AA10" s="316" t="s">
        <v>266</v>
      </c>
      <c r="AB10" s="317">
        <v>9294</v>
      </c>
      <c r="AC10" s="317">
        <v>8981</v>
      </c>
      <c r="AD10" s="317">
        <v>15024</v>
      </c>
      <c r="AE10" s="317">
        <v>13674</v>
      </c>
      <c r="AF10" s="317">
        <v>15748</v>
      </c>
      <c r="AG10" s="317">
        <v>14079</v>
      </c>
      <c r="AH10" s="317">
        <v>17543.964275600003</v>
      </c>
      <c r="AI10" s="317">
        <v>14648.1613917</v>
      </c>
      <c r="AJ10" s="317">
        <v>15404.980777000001</v>
      </c>
      <c r="AK10" s="317">
        <v>20559</v>
      </c>
      <c r="AL10" s="317">
        <v>20133</v>
      </c>
      <c r="AM10" s="317">
        <v>22994.502</v>
      </c>
      <c r="AN10" s="317">
        <v>22995.455359999982</v>
      </c>
      <c r="AO10" s="317">
        <v>22095.701589999975</v>
      </c>
      <c r="AP10" s="317">
        <v>31100</v>
      </c>
      <c r="AQ10" s="317">
        <v>23496</v>
      </c>
      <c r="AR10" s="317"/>
      <c r="AS10" s="702">
        <f t="shared" si="0"/>
        <v>-1</v>
      </c>
      <c r="AT10" s="319"/>
      <c r="AU10" s="319"/>
    </row>
    <row r="11" spans="1:47" ht="12.75" customHeight="1">
      <c r="A11" s="313"/>
      <c r="AA11" s="316" t="s">
        <v>267</v>
      </c>
      <c r="AB11" s="317">
        <v>8794</v>
      </c>
      <c r="AC11" s="317">
        <v>9066</v>
      </c>
      <c r="AD11" s="317">
        <v>9629</v>
      </c>
      <c r="AE11" s="317">
        <v>14000</v>
      </c>
      <c r="AF11" s="317">
        <v>11463</v>
      </c>
      <c r="AG11" s="317">
        <v>11199</v>
      </c>
      <c r="AH11" s="317">
        <v>12009.3748903</v>
      </c>
      <c r="AI11" s="317">
        <v>14192.143203300002</v>
      </c>
      <c r="AJ11" s="317">
        <v>14996.623182799998</v>
      </c>
      <c r="AK11" s="317">
        <v>17059</v>
      </c>
      <c r="AL11" s="317">
        <v>15402</v>
      </c>
      <c r="AM11" s="317">
        <v>16885.34</v>
      </c>
      <c r="AN11" s="317">
        <v>16878.873479999998</v>
      </c>
      <c r="AO11" s="317">
        <v>24074.756819999915</v>
      </c>
      <c r="AP11" s="317">
        <v>27879</v>
      </c>
      <c r="AQ11" s="317">
        <v>20778</v>
      </c>
      <c r="AR11" s="317"/>
      <c r="AS11" s="702">
        <f t="shared" si="0"/>
        <v>-1</v>
      </c>
      <c r="AT11" s="319"/>
      <c r="AU11" s="319"/>
    </row>
    <row r="12" spans="1:47" ht="12.75" customHeight="1">
      <c r="A12" s="313"/>
      <c r="AA12" s="316" t="s">
        <v>268</v>
      </c>
      <c r="AB12" s="317">
        <v>8499</v>
      </c>
      <c r="AC12" s="317">
        <v>7078</v>
      </c>
      <c r="AD12" s="317">
        <v>9748</v>
      </c>
      <c r="AE12" s="317">
        <v>8197</v>
      </c>
      <c r="AF12" s="317">
        <v>11783</v>
      </c>
      <c r="AG12" s="317">
        <v>13586</v>
      </c>
      <c r="AH12" s="317">
        <v>11851.469735500001</v>
      </c>
      <c r="AI12" s="317">
        <v>12700.183332500001</v>
      </c>
      <c r="AJ12" s="317">
        <v>12291.550528900001</v>
      </c>
      <c r="AK12" s="317">
        <v>11366</v>
      </c>
      <c r="AL12" s="317">
        <v>14749</v>
      </c>
      <c r="AM12" s="317">
        <v>18326.138999999999</v>
      </c>
      <c r="AN12" s="317">
        <v>18350.376839999935</v>
      </c>
      <c r="AO12" s="317">
        <v>24782.271060000072</v>
      </c>
      <c r="AP12" s="317">
        <v>26617</v>
      </c>
      <c r="AQ12" s="317">
        <v>16306</v>
      </c>
      <c r="AR12" s="317"/>
      <c r="AS12" s="702">
        <f t="shared" si="0"/>
        <v>-1</v>
      </c>
      <c r="AT12" s="321"/>
      <c r="AU12" s="322"/>
    </row>
    <row r="13" spans="1:47" ht="12.75" customHeight="1">
      <c r="A13" s="313"/>
      <c r="AA13" s="316" t="s">
        <v>269</v>
      </c>
      <c r="AB13" s="317">
        <v>9846</v>
      </c>
      <c r="AC13" s="317">
        <v>6875</v>
      </c>
      <c r="AD13" s="317">
        <v>10106</v>
      </c>
      <c r="AE13" s="317">
        <v>12150</v>
      </c>
      <c r="AF13" s="317">
        <v>13207</v>
      </c>
      <c r="AG13" s="317">
        <v>14084</v>
      </c>
      <c r="AH13" s="317">
        <v>12209.409476900002</v>
      </c>
      <c r="AI13" s="317">
        <v>11340.896225999999</v>
      </c>
      <c r="AJ13" s="317">
        <v>12241</v>
      </c>
      <c r="AK13" s="317">
        <v>18674</v>
      </c>
      <c r="AL13" s="317">
        <v>19568</v>
      </c>
      <c r="AM13" s="317">
        <v>19655.516</v>
      </c>
      <c r="AN13" s="317">
        <v>19694.449030000069</v>
      </c>
      <c r="AO13" s="317">
        <v>24731.180359999988</v>
      </c>
      <c r="AP13" s="317">
        <v>23974</v>
      </c>
      <c r="AQ13" s="317">
        <v>22839</v>
      </c>
      <c r="AR13" s="317"/>
      <c r="AS13" s="702">
        <f t="shared" si="0"/>
        <v>-1</v>
      </c>
      <c r="AT13" s="321"/>
      <c r="AU13" s="322"/>
    </row>
    <row r="14" spans="1:47" ht="12.75" customHeight="1">
      <c r="A14" s="313"/>
      <c r="AA14" s="316" t="s">
        <v>270</v>
      </c>
      <c r="AB14" s="317">
        <v>12196</v>
      </c>
      <c r="AC14" s="317">
        <v>9255</v>
      </c>
      <c r="AD14" s="317">
        <v>13068</v>
      </c>
      <c r="AE14" s="317">
        <v>16168</v>
      </c>
      <c r="AF14" s="317">
        <v>10418</v>
      </c>
      <c r="AG14" s="317">
        <v>10538</v>
      </c>
      <c r="AH14" s="317">
        <v>16875.9278423</v>
      </c>
      <c r="AI14" s="317">
        <v>13820.320849899999</v>
      </c>
      <c r="AJ14" s="317">
        <v>13998</v>
      </c>
      <c r="AK14" s="317">
        <v>20790</v>
      </c>
      <c r="AL14" s="317">
        <v>19776</v>
      </c>
      <c r="AM14" s="317">
        <v>18507.073</v>
      </c>
      <c r="AN14" s="317">
        <v>18531.066050000027</v>
      </c>
      <c r="AO14" s="317">
        <v>22934</v>
      </c>
      <c r="AP14" s="317">
        <v>24324</v>
      </c>
      <c r="AQ14" s="317">
        <v>23912</v>
      </c>
      <c r="AR14" s="317"/>
      <c r="AS14" s="702">
        <f t="shared" si="0"/>
        <v>-1</v>
      </c>
      <c r="AT14" s="321"/>
      <c r="AU14" s="322"/>
    </row>
    <row r="15" spans="1:47" ht="12.75" customHeight="1">
      <c r="A15" s="313"/>
      <c r="AA15" s="659" t="s">
        <v>82</v>
      </c>
      <c r="AB15" s="661">
        <f t="shared" ref="AB15:AI15" si="1">SUM(AB3:AB14)</f>
        <v>107025.011</v>
      </c>
      <c r="AC15" s="661">
        <f t="shared" si="1"/>
        <v>89935.732000000004</v>
      </c>
      <c r="AD15" s="661">
        <f t="shared" si="1"/>
        <v>117853</v>
      </c>
      <c r="AE15" s="661">
        <f t="shared" si="1"/>
        <v>133196</v>
      </c>
      <c r="AF15" s="661">
        <f t="shared" si="1"/>
        <v>125515.739</v>
      </c>
      <c r="AG15" s="661">
        <f t="shared" si="1"/>
        <v>130347</v>
      </c>
      <c r="AH15" s="661">
        <f t="shared" si="1"/>
        <v>149925.05109649998</v>
      </c>
      <c r="AI15" s="661">
        <f t="shared" si="1"/>
        <v>147618.91363360002</v>
      </c>
      <c r="AJ15" s="661">
        <v>151184.52931739998</v>
      </c>
      <c r="AK15" s="323">
        <f t="shared" ref="AK15:AR15" si="2">SUM(AK3:AK14)</f>
        <v>184993</v>
      </c>
      <c r="AL15" s="323">
        <f t="shared" si="2"/>
        <v>198843</v>
      </c>
      <c r="AM15" s="323">
        <f t="shared" si="2"/>
        <v>227276.64700000003</v>
      </c>
      <c r="AN15" s="323">
        <f t="shared" si="2"/>
        <v>227307.6842800001</v>
      </c>
      <c r="AO15" s="323">
        <f t="shared" si="2"/>
        <v>224893.40646000009</v>
      </c>
      <c r="AP15" s="323">
        <f t="shared" si="2"/>
        <v>288472</v>
      </c>
      <c r="AQ15" s="323">
        <f>SUM(AQ3:AQ14)</f>
        <v>243084</v>
      </c>
      <c r="AR15" s="323">
        <f t="shared" si="2"/>
        <v>72869.003139999986</v>
      </c>
      <c r="AS15" s="702">
        <f>AR15/AQ15-1</f>
        <v>-0.70023118288328323</v>
      </c>
      <c r="AT15" s="324"/>
      <c r="AU15" s="321"/>
    </row>
    <row r="16" spans="1:47" ht="12.75" customHeight="1">
      <c r="A16" s="313"/>
      <c r="AB16" s="315"/>
      <c r="AC16" s="315"/>
      <c r="AD16" s="315"/>
      <c r="AE16" s="315"/>
      <c r="AF16" s="315"/>
      <c r="AG16" s="324"/>
      <c r="AH16" s="324"/>
      <c r="AI16" s="324"/>
      <c r="AJ16" s="324"/>
      <c r="AK16" s="324"/>
      <c r="AL16" s="324"/>
      <c r="AM16" s="324"/>
      <c r="AN16" s="324"/>
      <c r="AO16" s="324"/>
      <c r="AP16" s="324"/>
      <c r="AQ16" s="324"/>
      <c r="AR16" s="324"/>
    </row>
    <row r="17" spans="1:46" ht="12.75" customHeight="1">
      <c r="A17" s="313"/>
      <c r="AB17" s="315"/>
      <c r="AC17" s="315"/>
      <c r="AD17" s="315"/>
      <c r="AE17" s="315"/>
      <c r="AF17" s="315"/>
      <c r="AG17" s="315"/>
      <c r="AH17" s="315"/>
      <c r="AI17" s="315"/>
      <c r="AJ17" s="315"/>
      <c r="AK17" s="315"/>
      <c r="AL17" s="315"/>
      <c r="AM17" s="315"/>
      <c r="AN17" s="315"/>
      <c r="AO17" s="315"/>
      <c r="AP17" s="315"/>
      <c r="AQ17" s="315">
        <f>(AQ6-AQ5)/AQ5*100</f>
        <v>0.37523452157598497</v>
      </c>
      <c r="AR17" s="315"/>
    </row>
    <row r="18" spans="1:46" ht="12.75" customHeight="1">
      <c r="A18" s="313"/>
      <c r="AF18" s="381"/>
      <c r="AG18" s="326"/>
      <c r="AP18" s="325">
        <f>(AP11-AP10)/AP10*100</f>
        <v>-10.356913183279742</v>
      </c>
      <c r="AS18" s="324"/>
    </row>
    <row r="19" spans="1:46" ht="12.75" customHeight="1">
      <c r="A19" s="313"/>
      <c r="AI19" s="326"/>
      <c r="AJ19" s="326"/>
      <c r="AK19" s="326"/>
      <c r="AL19" s="326"/>
      <c r="AM19" s="326"/>
      <c r="AN19" s="326"/>
      <c r="AO19" s="326"/>
      <c r="AP19" s="326"/>
      <c r="AQ19" s="326"/>
      <c r="AR19" s="326"/>
      <c r="AS19" s="324"/>
    </row>
    <row r="20" spans="1:46" ht="12.75" customHeight="1">
      <c r="A20" s="313"/>
      <c r="AG20" s="326"/>
      <c r="AH20" s="326"/>
      <c r="AI20" s="326"/>
      <c r="AK20" s="326"/>
      <c r="AL20" s="326"/>
      <c r="AM20" s="326"/>
      <c r="AN20" s="326"/>
      <c r="AO20" s="326"/>
      <c r="AP20" s="326"/>
      <c r="AQ20" s="326"/>
      <c r="AR20" s="326"/>
      <c r="AS20" s="324"/>
      <c r="AT20" s="324"/>
    </row>
    <row r="21" spans="1:46" ht="12.75" customHeight="1">
      <c r="A21" s="313"/>
      <c r="AS21" s="324"/>
    </row>
    <row r="22" spans="1:46" ht="12.75" customHeight="1">
      <c r="A22" s="313"/>
    </row>
    <row r="23" spans="1:46" ht="12.75" customHeight="1">
      <c r="A23" s="313"/>
      <c r="AB23" s="315"/>
      <c r="AC23" s="315"/>
      <c r="AD23" s="315"/>
      <c r="AE23" s="315"/>
      <c r="AF23" s="315"/>
      <c r="AG23" s="315"/>
      <c r="AH23" s="315"/>
      <c r="AI23" s="315"/>
      <c r="AJ23" s="315"/>
      <c r="AK23" s="315"/>
      <c r="AL23" s="315"/>
      <c r="AM23" s="315"/>
      <c r="AN23" s="315"/>
      <c r="AO23" s="315"/>
      <c r="AP23" s="315"/>
      <c r="AQ23" s="315"/>
      <c r="AR23" s="315"/>
      <c r="AS23" s="324"/>
    </row>
    <row r="24" spans="1:46" ht="12.75" customHeight="1">
      <c r="A24" s="313"/>
      <c r="AB24" s="315"/>
      <c r="AC24" s="315"/>
      <c r="AD24" s="315"/>
      <c r="AE24" s="315"/>
      <c r="AF24" s="315"/>
      <c r="AG24" s="315"/>
      <c r="AH24" s="315"/>
      <c r="AI24" s="315"/>
      <c r="AJ24" s="315"/>
      <c r="AK24" s="315"/>
      <c r="AL24" s="315"/>
      <c r="AM24" s="315"/>
      <c r="AN24" s="315"/>
      <c r="AO24" s="315"/>
      <c r="AP24" s="315"/>
      <c r="AQ24" s="315"/>
      <c r="AR24" s="315"/>
      <c r="AS24" s="324"/>
    </row>
    <row r="25" spans="1:46" ht="12.75" customHeight="1">
      <c r="A25" s="313"/>
    </row>
    <row r="26" spans="1:46" ht="12.75" customHeight="1">
      <c r="A26" s="313"/>
      <c r="C26" s="327"/>
      <c r="D26" s="328"/>
      <c r="E26" s="328"/>
      <c r="F26" s="329"/>
    </row>
    <row r="27" spans="1:46" ht="12.75" customHeight="1">
      <c r="C27" s="330"/>
      <c r="D27" s="328"/>
      <c r="E27" s="328"/>
      <c r="F27" s="329"/>
    </row>
    <row r="28" spans="1:46" ht="12.75" customHeight="1">
      <c r="C28" s="329"/>
      <c r="D28" s="329"/>
      <c r="E28" s="329"/>
      <c r="F28" s="329"/>
    </row>
    <row r="29" spans="1:46" ht="12.75" customHeight="1">
      <c r="A29" s="313"/>
    </row>
    <row r="30" spans="1:46" ht="12.75" customHeight="1">
      <c r="A30" s="313"/>
    </row>
    <row r="31" spans="1:46" ht="12.75" customHeight="1"/>
    <row r="32" spans="1:46" ht="12.75" customHeight="1">
      <c r="A32" s="331"/>
    </row>
    <row r="33" spans="1:1" ht="12.75" customHeight="1">
      <c r="A33" s="313"/>
    </row>
    <row r="34" spans="1:1" ht="12.75" customHeight="1">
      <c r="A34" s="313"/>
    </row>
    <row r="35" spans="1:1" ht="12.75" customHeight="1">
      <c r="A35" s="313"/>
    </row>
    <row r="36" spans="1:1" ht="12.75" customHeight="1">
      <c r="A36" s="313"/>
    </row>
    <row r="37" spans="1:1" ht="12.75" customHeight="1">
      <c r="A37" s="313"/>
    </row>
    <row r="38" spans="1:1" ht="12.75" customHeight="1">
      <c r="A38" s="313"/>
    </row>
    <row r="39" spans="1:1" ht="12.75" customHeight="1">
      <c r="A39" s="313"/>
    </row>
    <row r="40" spans="1:1" ht="12.75" customHeight="1">
      <c r="A40" s="313"/>
    </row>
  </sheetData>
  <mergeCells count="1">
    <mergeCell ref="AA1:AS1"/>
  </mergeCells>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31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W61"/>
  <sheetViews>
    <sheetView view="pageBreakPreview" topLeftCell="A4" zoomScale="80" zoomScaleNormal="100" zoomScaleSheetLayoutView="80" workbookViewId="0">
      <selection activeCell="H47" sqref="H47"/>
    </sheetView>
  </sheetViews>
  <sheetFormatPr baseColWidth="10" defaultColWidth="11.42578125" defaultRowHeight="12.75"/>
  <cols>
    <col min="1" max="1" width="16" style="315" customWidth="1"/>
    <col min="2" max="22" width="11.42578125" style="315" customWidth="1"/>
    <col min="23" max="236" width="11.42578125" style="315"/>
    <col min="237" max="237" width="130.7109375" style="315" customWidth="1"/>
    <col min="238" max="262" width="11.42578125" style="315"/>
    <col min="263" max="277" width="10.7109375" style="315" customWidth="1"/>
    <col min="278" max="278" width="12.85546875" style="315" bestFit="1" customWidth="1"/>
    <col min="279" max="492" width="11.42578125" style="315"/>
    <col min="493" max="493" width="130.7109375" style="315" customWidth="1"/>
    <col min="494" max="518" width="11.42578125" style="315"/>
    <col min="519" max="533" width="10.7109375" style="315" customWidth="1"/>
    <col min="534" max="534" width="12.85546875" style="315" bestFit="1" customWidth="1"/>
    <col min="535" max="748" width="11.42578125" style="315"/>
    <col min="749" max="749" width="130.7109375" style="315" customWidth="1"/>
    <col min="750" max="774" width="11.42578125" style="315"/>
    <col min="775" max="789" width="10.7109375" style="315" customWidth="1"/>
    <col min="790" max="790" width="12.85546875" style="315" bestFit="1" customWidth="1"/>
    <col min="791" max="1004" width="11.42578125" style="315"/>
    <col min="1005" max="1005" width="130.7109375" style="315" customWidth="1"/>
    <col min="1006" max="1030" width="11.42578125" style="315"/>
    <col min="1031" max="1045" width="10.7109375" style="315" customWidth="1"/>
    <col min="1046" max="1046" width="12.85546875" style="315" bestFit="1" customWidth="1"/>
    <col min="1047" max="1260" width="11.42578125" style="315"/>
    <col min="1261" max="1261" width="130.7109375" style="315" customWidth="1"/>
    <col min="1262" max="1286" width="11.42578125" style="315"/>
    <col min="1287" max="1301" width="10.7109375" style="315" customWidth="1"/>
    <col min="1302" max="1302" width="12.85546875" style="315" bestFit="1" customWidth="1"/>
    <col min="1303" max="1516" width="11.42578125" style="315"/>
    <col min="1517" max="1517" width="130.7109375" style="315" customWidth="1"/>
    <col min="1518" max="1542" width="11.42578125" style="315"/>
    <col min="1543" max="1557" width="10.7109375" style="315" customWidth="1"/>
    <col min="1558" max="1558" width="12.85546875" style="315" bestFit="1" customWidth="1"/>
    <col min="1559" max="1772" width="11.42578125" style="315"/>
    <col min="1773" max="1773" width="130.7109375" style="315" customWidth="1"/>
    <col min="1774" max="1798" width="11.42578125" style="315"/>
    <col min="1799" max="1813" width="10.7109375" style="315" customWidth="1"/>
    <col min="1814" max="1814" width="12.85546875" style="315" bestFit="1" customWidth="1"/>
    <col min="1815" max="2028" width="11.42578125" style="315"/>
    <col min="2029" max="2029" width="130.7109375" style="315" customWidth="1"/>
    <col min="2030" max="2054" width="11.42578125" style="315"/>
    <col min="2055" max="2069" width="10.7109375" style="315" customWidth="1"/>
    <col min="2070" max="2070" width="12.85546875" style="315" bestFit="1" customWidth="1"/>
    <col min="2071" max="2284" width="11.42578125" style="315"/>
    <col min="2285" max="2285" width="130.7109375" style="315" customWidth="1"/>
    <col min="2286" max="2310" width="11.42578125" style="315"/>
    <col min="2311" max="2325" width="10.7109375" style="315" customWidth="1"/>
    <col min="2326" max="2326" width="12.85546875" style="315" bestFit="1" customWidth="1"/>
    <col min="2327" max="2540" width="11.42578125" style="315"/>
    <col min="2541" max="2541" width="130.7109375" style="315" customWidth="1"/>
    <col min="2542" max="2566" width="11.42578125" style="315"/>
    <col min="2567" max="2581" width="10.7109375" style="315" customWidth="1"/>
    <col min="2582" max="2582" width="12.85546875" style="315" bestFit="1" customWidth="1"/>
    <col min="2583" max="2796" width="11.42578125" style="315"/>
    <col min="2797" max="2797" width="130.7109375" style="315" customWidth="1"/>
    <col min="2798" max="2822" width="11.42578125" style="315"/>
    <col min="2823" max="2837" width="10.7109375" style="315" customWidth="1"/>
    <col min="2838" max="2838" width="12.85546875" style="315" bestFit="1" customWidth="1"/>
    <col min="2839" max="3052" width="11.42578125" style="315"/>
    <col min="3053" max="3053" width="130.7109375" style="315" customWidth="1"/>
    <col min="3054" max="3078" width="11.42578125" style="315"/>
    <col min="3079" max="3093" width="10.7109375" style="315" customWidth="1"/>
    <col min="3094" max="3094" width="12.85546875" style="315" bestFit="1" customWidth="1"/>
    <col min="3095" max="3308" width="11.42578125" style="315"/>
    <col min="3309" max="3309" width="130.7109375" style="315" customWidth="1"/>
    <col min="3310" max="3334" width="11.42578125" style="315"/>
    <col min="3335" max="3349" width="10.7109375" style="315" customWidth="1"/>
    <col min="3350" max="3350" width="12.85546875" style="315" bestFit="1" customWidth="1"/>
    <col min="3351" max="3564" width="11.42578125" style="315"/>
    <col min="3565" max="3565" width="130.7109375" style="315" customWidth="1"/>
    <col min="3566" max="3590" width="11.42578125" style="315"/>
    <col min="3591" max="3605" width="10.7109375" style="315" customWidth="1"/>
    <col min="3606" max="3606" width="12.85546875" style="315" bestFit="1" customWidth="1"/>
    <col min="3607" max="3820" width="11.42578125" style="315"/>
    <col min="3821" max="3821" width="130.7109375" style="315" customWidth="1"/>
    <col min="3822" max="3846" width="11.42578125" style="315"/>
    <col min="3847" max="3861" width="10.7109375" style="315" customWidth="1"/>
    <col min="3862" max="3862" width="12.85546875" style="315" bestFit="1" customWidth="1"/>
    <col min="3863" max="4076" width="11.42578125" style="315"/>
    <col min="4077" max="4077" width="130.7109375" style="315" customWidth="1"/>
    <col min="4078" max="4102" width="11.42578125" style="315"/>
    <col min="4103" max="4117" width="10.7109375" style="315" customWidth="1"/>
    <col min="4118" max="4118" width="12.85546875" style="315" bestFit="1" customWidth="1"/>
    <col min="4119" max="4332" width="11.42578125" style="315"/>
    <col min="4333" max="4333" width="130.7109375" style="315" customWidth="1"/>
    <col min="4334" max="4358" width="11.42578125" style="315"/>
    <col min="4359" max="4373" width="10.7109375" style="315" customWidth="1"/>
    <col min="4374" max="4374" width="12.85546875" style="315" bestFit="1" customWidth="1"/>
    <col min="4375" max="4588" width="11.42578125" style="315"/>
    <col min="4589" max="4589" width="130.7109375" style="315" customWidth="1"/>
    <col min="4590" max="4614" width="11.42578125" style="315"/>
    <col min="4615" max="4629" width="10.7109375" style="315" customWidth="1"/>
    <col min="4630" max="4630" width="12.85546875" style="315" bestFit="1" customWidth="1"/>
    <col min="4631" max="4844" width="11.42578125" style="315"/>
    <col min="4845" max="4845" width="130.7109375" style="315" customWidth="1"/>
    <col min="4846" max="4870" width="11.42578125" style="315"/>
    <col min="4871" max="4885" width="10.7109375" style="315" customWidth="1"/>
    <col min="4886" max="4886" width="12.85546875" style="315" bestFit="1" customWidth="1"/>
    <col min="4887" max="5100" width="11.42578125" style="315"/>
    <col min="5101" max="5101" width="130.7109375" style="315" customWidth="1"/>
    <col min="5102" max="5126" width="11.42578125" style="315"/>
    <col min="5127" max="5141" width="10.7109375" style="315" customWidth="1"/>
    <col min="5142" max="5142" width="12.85546875" style="315" bestFit="1" customWidth="1"/>
    <col min="5143" max="5356" width="11.42578125" style="315"/>
    <col min="5357" max="5357" width="130.7109375" style="315" customWidth="1"/>
    <col min="5358" max="5382" width="11.42578125" style="315"/>
    <col min="5383" max="5397" width="10.7109375" style="315" customWidth="1"/>
    <col min="5398" max="5398" width="12.85546875" style="315" bestFit="1" customWidth="1"/>
    <col min="5399" max="5612" width="11.42578125" style="315"/>
    <col min="5613" max="5613" width="130.7109375" style="315" customWidth="1"/>
    <col min="5614" max="5638" width="11.42578125" style="315"/>
    <col min="5639" max="5653" width="10.7109375" style="315" customWidth="1"/>
    <col min="5654" max="5654" width="12.85546875" style="315" bestFit="1" customWidth="1"/>
    <col min="5655" max="5868" width="11.42578125" style="315"/>
    <col min="5869" max="5869" width="130.7109375" style="315" customWidth="1"/>
    <col min="5870" max="5894" width="11.42578125" style="315"/>
    <col min="5895" max="5909" width="10.7109375" style="315" customWidth="1"/>
    <col min="5910" max="5910" width="12.85546875" style="315" bestFit="1" customWidth="1"/>
    <col min="5911" max="6124" width="11.42578125" style="315"/>
    <col min="6125" max="6125" width="130.7109375" style="315" customWidth="1"/>
    <col min="6126" max="6150" width="11.42578125" style="315"/>
    <col min="6151" max="6165" width="10.7109375" style="315" customWidth="1"/>
    <col min="6166" max="6166" width="12.85546875" style="315" bestFit="1" customWidth="1"/>
    <col min="6167" max="6380" width="11.42578125" style="315"/>
    <col min="6381" max="6381" width="130.7109375" style="315" customWidth="1"/>
    <col min="6382" max="6406" width="11.42578125" style="315"/>
    <col min="6407" max="6421" width="10.7109375" style="315" customWidth="1"/>
    <col min="6422" max="6422" width="12.85546875" style="315" bestFit="1" customWidth="1"/>
    <col min="6423" max="6636" width="11.42578125" style="315"/>
    <col min="6637" max="6637" width="130.7109375" style="315" customWidth="1"/>
    <col min="6638" max="6662" width="11.42578125" style="315"/>
    <col min="6663" max="6677" width="10.7109375" style="315" customWidth="1"/>
    <col min="6678" max="6678" width="12.85546875" style="315" bestFit="1" customWidth="1"/>
    <col min="6679" max="6892" width="11.42578125" style="315"/>
    <col min="6893" max="6893" width="130.7109375" style="315" customWidth="1"/>
    <col min="6894" max="6918" width="11.42578125" style="315"/>
    <col min="6919" max="6933" width="10.7109375" style="315" customWidth="1"/>
    <col min="6934" max="6934" width="12.85546875" style="315" bestFit="1" customWidth="1"/>
    <col min="6935" max="7148" width="11.42578125" style="315"/>
    <col min="7149" max="7149" width="130.7109375" style="315" customWidth="1"/>
    <col min="7150" max="7174" width="11.42578125" style="315"/>
    <col min="7175" max="7189" width="10.7109375" style="315" customWidth="1"/>
    <col min="7190" max="7190" width="12.85546875" style="315" bestFit="1" customWidth="1"/>
    <col min="7191" max="7404" width="11.42578125" style="315"/>
    <col min="7405" max="7405" width="130.7109375" style="315" customWidth="1"/>
    <col min="7406" max="7430" width="11.42578125" style="315"/>
    <col min="7431" max="7445" width="10.7109375" style="315" customWidth="1"/>
    <col min="7446" max="7446" width="12.85546875" style="315" bestFit="1" customWidth="1"/>
    <col min="7447" max="7660" width="11.42578125" style="315"/>
    <col min="7661" max="7661" width="130.7109375" style="315" customWidth="1"/>
    <col min="7662" max="7686" width="11.42578125" style="315"/>
    <col min="7687" max="7701" width="10.7109375" style="315" customWidth="1"/>
    <col min="7702" max="7702" width="12.85546875" style="315" bestFit="1" customWidth="1"/>
    <col min="7703" max="7916" width="11.42578125" style="315"/>
    <col min="7917" max="7917" width="130.7109375" style="315" customWidth="1"/>
    <col min="7918" max="7942" width="11.42578125" style="315"/>
    <col min="7943" max="7957" width="10.7109375" style="315" customWidth="1"/>
    <col min="7958" max="7958" width="12.85546875" style="315" bestFit="1" customWidth="1"/>
    <col min="7959" max="8172" width="11.42578125" style="315"/>
    <col min="8173" max="8173" width="130.7109375" style="315" customWidth="1"/>
    <col min="8174" max="8198" width="11.42578125" style="315"/>
    <col min="8199" max="8213" width="10.7109375" style="315" customWidth="1"/>
    <col min="8214" max="8214" width="12.85546875" style="315" bestFit="1" customWidth="1"/>
    <col min="8215" max="8428" width="11.42578125" style="315"/>
    <col min="8429" max="8429" width="130.7109375" style="315" customWidth="1"/>
    <col min="8430" max="8454" width="11.42578125" style="315"/>
    <col min="8455" max="8469" width="10.7109375" style="315" customWidth="1"/>
    <col min="8470" max="8470" width="12.85546875" style="315" bestFit="1" customWidth="1"/>
    <col min="8471" max="8684" width="11.42578125" style="315"/>
    <col min="8685" max="8685" width="130.7109375" style="315" customWidth="1"/>
    <col min="8686" max="8710" width="11.42578125" style="315"/>
    <col min="8711" max="8725" width="10.7109375" style="315" customWidth="1"/>
    <col min="8726" max="8726" width="12.85546875" style="315" bestFit="1" customWidth="1"/>
    <col min="8727" max="8940" width="11.42578125" style="315"/>
    <col min="8941" max="8941" width="130.7109375" style="315" customWidth="1"/>
    <col min="8942" max="8966" width="11.42578125" style="315"/>
    <col min="8967" max="8981" width="10.7109375" style="315" customWidth="1"/>
    <col min="8982" max="8982" width="12.85546875" style="315" bestFit="1" customWidth="1"/>
    <col min="8983" max="9196" width="11.42578125" style="315"/>
    <col min="9197" max="9197" width="130.7109375" style="315" customWidth="1"/>
    <col min="9198" max="9222" width="11.42578125" style="315"/>
    <col min="9223" max="9237" width="10.7109375" style="315" customWidth="1"/>
    <col min="9238" max="9238" width="12.85546875" style="315" bestFit="1" customWidth="1"/>
    <col min="9239" max="9452" width="11.42578125" style="315"/>
    <col min="9453" max="9453" width="130.7109375" style="315" customWidth="1"/>
    <col min="9454" max="9478" width="11.42578125" style="315"/>
    <col min="9479" max="9493" width="10.7109375" style="315" customWidth="1"/>
    <col min="9494" max="9494" width="12.85546875" style="315" bestFit="1" customWidth="1"/>
    <col min="9495" max="9708" width="11.42578125" style="315"/>
    <col min="9709" max="9709" width="130.7109375" style="315" customWidth="1"/>
    <col min="9710" max="9734" width="11.42578125" style="315"/>
    <col min="9735" max="9749" width="10.7109375" style="315" customWidth="1"/>
    <col min="9750" max="9750" width="12.85546875" style="315" bestFit="1" customWidth="1"/>
    <col min="9751" max="9964" width="11.42578125" style="315"/>
    <col min="9965" max="9965" width="130.7109375" style="315" customWidth="1"/>
    <col min="9966" max="9990" width="11.42578125" style="315"/>
    <col min="9991" max="10005" width="10.7109375" style="315" customWidth="1"/>
    <col min="10006" max="10006" width="12.85546875" style="315" bestFit="1" customWidth="1"/>
    <col min="10007" max="10220" width="11.42578125" style="315"/>
    <col min="10221" max="10221" width="130.7109375" style="315" customWidth="1"/>
    <col min="10222" max="10246" width="11.42578125" style="315"/>
    <col min="10247" max="10261" width="10.7109375" style="315" customWidth="1"/>
    <col min="10262" max="10262" width="12.85546875" style="315" bestFit="1" customWidth="1"/>
    <col min="10263" max="10476" width="11.42578125" style="315"/>
    <col min="10477" max="10477" width="130.7109375" style="315" customWidth="1"/>
    <col min="10478" max="10502" width="11.42578125" style="315"/>
    <col min="10503" max="10517" width="10.7109375" style="315" customWidth="1"/>
    <col min="10518" max="10518" width="12.85546875" style="315" bestFit="1" customWidth="1"/>
    <col min="10519" max="10732" width="11.42578125" style="315"/>
    <col min="10733" max="10733" width="130.7109375" style="315" customWidth="1"/>
    <col min="10734" max="10758" width="11.42578125" style="315"/>
    <col min="10759" max="10773" width="10.7109375" style="315" customWidth="1"/>
    <col min="10774" max="10774" width="12.85546875" style="315" bestFit="1" customWidth="1"/>
    <col min="10775" max="10988" width="11.42578125" style="315"/>
    <col min="10989" max="10989" width="130.7109375" style="315" customWidth="1"/>
    <col min="10990" max="11014" width="11.42578125" style="315"/>
    <col min="11015" max="11029" width="10.7109375" style="315" customWidth="1"/>
    <col min="11030" max="11030" width="12.85546875" style="315" bestFit="1" customWidth="1"/>
    <col min="11031" max="11244" width="11.42578125" style="315"/>
    <col min="11245" max="11245" width="130.7109375" style="315" customWidth="1"/>
    <col min="11246" max="11270" width="11.42578125" style="315"/>
    <col min="11271" max="11285" width="10.7109375" style="315" customWidth="1"/>
    <col min="11286" max="11286" width="12.85546875" style="315" bestFit="1" customWidth="1"/>
    <col min="11287" max="11500" width="11.42578125" style="315"/>
    <col min="11501" max="11501" width="130.7109375" style="315" customWidth="1"/>
    <col min="11502" max="11526" width="11.42578125" style="315"/>
    <col min="11527" max="11541" width="10.7109375" style="315" customWidth="1"/>
    <col min="11542" max="11542" width="12.85546875" style="315" bestFit="1" customWidth="1"/>
    <col min="11543" max="11756" width="11.42578125" style="315"/>
    <col min="11757" max="11757" width="130.7109375" style="315" customWidth="1"/>
    <col min="11758" max="11782" width="11.42578125" style="315"/>
    <col min="11783" max="11797" width="10.7109375" style="315" customWidth="1"/>
    <col min="11798" max="11798" width="12.85546875" style="315" bestFit="1" customWidth="1"/>
    <col min="11799" max="12012" width="11.42578125" style="315"/>
    <col min="12013" max="12013" width="130.7109375" style="315" customWidth="1"/>
    <col min="12014" max="12038" width="11.42578125" style="315"/>
    <col min="12039" max="12053" width="10.7109375" style="315" customWidth="1"/>
    <col min="12054" max="12054" width="12.85546875" style="315" bestFit="1" customWidth="1"/>
    <col min="12055" max="12268" width="11.42578125" style="315"/>
    <col min="12269" max="12269" width="130.7109375" style="315" customWidth="1"/>
    <col min="12270" max="12294" width="11.42578125" style="315"/>
    <col min="12295" max="12309" width="10.7109375" style="315" customWidth="1"/>
    <col min="12310" max="12310" width="12.85546875" style="315" bestFit="1" customWidth="1"/>
    <col min="12311" max="12524" width="11.42578125" style="315"/>
    <col min="12525" max="12525" width="130.7109375" style="315" customWidth="1"/>
    <col min="12526" max="12550" width="11.42578125" style="315"/>
    <col min="12551" max="12565" width="10.7109375" style="315" customWidth="1"/>
    <col min="12566" max="12566" width="12.85546875" style="315" bestFit="1" customWidth="1"/>
    <col min="12567" max="12780" width="11.42578125" style="315"/>
    <col min="12781" max="12781" width="130.7109375" style="315" customWidth="1"/>
    <col min="12782" max="12806" width="11.42578125" style="315"/>
    <col min="12807" max="12821" width="10.7109375" style="315" customWidth="1"/>
    <col min="12822" max="12822" width="12.85546875" style="315" bestFit="1" customWidth="1"/>
    <col min="12823" max="13036" width="11.42578125" style="315"/>
    <col min="13037" max="13037" width="130.7109375" style="315" customWidth="1"/>
    <col min="13038" max="13062" width="11.42578125" style="315"/>
    <col min="13063" max="13077" width="10.7109375" style="315" customWidth="1"/>
    <col min="13078" max="13078" width="12.85546875" style="315" bestFit="1" customWidth="1"/>
    <col min="13079" max="13292" width="11.42578125" style="315"/>
    <col min="13293" max="13293" width="130.7109375" style="315" customWidth="1"/>
    <col min="13294" max="13318" width="11.42578125" style="315"/>
    <col min="13319" max="13333" width="10.7109375" style="315" customWidth="1"/>
    <col min="13334" max="13334" width="12.85546875" style="315" bestFit="1" customWidth="1"/>
    <col min="13335" max="13548" width="11.42578125" style="315"/>
    <col min="13549" max="13549" width="130.7109375" style="315" customWidth="1"/>
    <col min="13550" max="13574" width="11.42578125" style="315"/>
    <col min="13575" max="13589" width="10.7109375" style="315" customWidth="1"/>
    <col min="13590" max="13590" width="12.85546875" style="315" bestFit="1" customWidth="1"/>
    <col min="13591" max="13804" width="11.42578125" style="315"/>
    <col min="13805" max="13805" width="130.7109375" style="315" customWidth="1"/>
    <col min="13806" max="13830" width="11.42578125" style="315"/>
    <col min="13831" max="13845" width="10.7109375" style="315" customWidth="1"/>
    <col min="13846" max="13846" width="12.85546875" style="315" bestFit="1" customWidth="1"/>
    <col min="13847" max="14060" width="11.42578125" style="315"/>
    <col min="14061" max="14061" width="130.7109375" style="315" customWidth="1"/>
    <col min="14062" max="14086" width="11.42578125" style="315"/>
    <col min="14087" max="14101" width="10.7109375" style="315" customWidth="1"/>
    <col min="14102" max="14102" width="12.85546875" style="315" bestFit="1" customWidth="1"/>
    <col min="14103" max="14316" width="11.42578125" style="315"/>
    <col min="14317" max="14317" width="130.7109375" style="315" customWidth="1"/>
    <col min="14318" max="14342" width="11.42578125" style="315"/>
    <col min="14343" max="14357" width="10.7109375" style="315" customWidth="1"/>
    <col min="14358" max="14358" width="12.85546875" style="315" bestFit="1" customWidth="1"/>
    <col min="14359" max="14572" width="11.42578125" style="315"/>
    <col min="14573" max="14573" width="130.7109375" style="315" customWidth="1"/>
    <col min="14574" max="14598" width="11.42578125" style="315"/>
    <col min="14599" max="14613" width="10.7109375" style="315" customWidth="1"/>
    <col min="14614" max="14614" width="12.85546875" style="315" bestFit="1" customWidth="1"/>
    <col min="14615" max="14828" width="11.42578125" style="315"/>
    <col min="14829" max="14829" width="130.7109375" style="315" customWidth="1"/>
    <col min="14830" max="14854" width="11.42578125" style="315"/>
    <col min="14855" max="14869" width="10.7109375" style="315" customWidth="1"/>
    <col min="14870" max="14870" width="12.85546875" style="315" bestFit="1" customWidth="1"/>
    <col min="14871" max="15084" width="11.42578125" style="315"/>
    <col min="15085" max="15085" width="130.7109375" style="315" customWidth="1"/>
    <col min="15086" max="15110" width="11.42578125" style="315"/>
    <col min="15111" max="15125" width="10.7109375" style="315" customWidth="1"/>
    <col min="15126" max="15126" width="12.85546875" style="315" bestFit="1" customWidth="1"/>
    <col min="15127" max="15340" width="11.42578125" style="315"/>
    <col min="15341" max="15341" width="130.7109375" style="315" customWidth="1"/>
    <col min="15342" max="15366" width="11.42578125" style="315"/>
    <col min="15367" max="15381" width="10.7109375" style="315" customWidth="1"/>
    <col min="15382" max="15382" width="12.85546875" style="315" bestFit="1" customWidth="1"/>
    <col min="15383" max="15596" width="11.42578125" style="315"/>
    <col min="15597" max="15597" width="130.7109375" style="315" customWidth="1"/>
    <col min="15598" max="15622" width="11.42578125" style="315"/>
    <col min="15623" max="15637" width="10.7109375" style="315" customWidth="1"/>
    <col min="15638" max="15638" width="12.85546875" style="315" bestFit="1" customWidth="1"/>
    <col min="15639" max="15852" width="11.42578125" style="315"/>
    <col min="15853" max="15853" width="130.7109375" style="315" customWidth="1"/>
    <col min="15854" max="15878" width="11.42578125" style="315"/>
    <col min="15879" max="15893" width="10.7109375" style="315" customWidth="1"/>
    <col min="15894" max="15894" width="12.85546875" style="315" bestFit="1" customWidth="1"/>
    <col min="15895" max="16108" width="11.42578125" style="315"/>
    <col min="16109" max="16109" width="130.7109375" style="315" customWidth="1"/>
    <col min="16110" max="16134" width="11.42578125" style="315"/>
    <col min="16135" max="16149" width="10.7109375" style="315" customWidth="1"/>
    <col min="16150" max="16150" width="12.85546875" style="315" bestFit="1" customWidth="1"/>
    <col min="16151" max="16384" width="11.42578125" style="315"/>
  </cols>
  <sheetData>
    <row r="1" spans="1:23" ht="12.75" customHeight="1" thickBot="1">
      <c r="A1" s="1121" t="s">
        <v>403</v>
      </c>
      <c r="B1" s="1122"/>
      <c r="C1" s="1122"/>
      <c r="D1" s="1122"/>
      <c r="E1" s="1122"/>
      <c r="F1" s="1122"/>
      <c r="G1" s="1122"/>
      <c r="H1" s="1122"/>
      <c r="I1" s="1123"/>
    </row>
    <row r="2" spans="1:23" ht="12.75" customHeight="1">
      <c r="A2" s="1124" t="s">
        <v>38</v>
      </c>
      <c r="B2" s="1125"/>
      <c r="C2" s="1125"/>
      <c r="D2" s="1125"/>
      <c r="E2" s="1125"/>
      <c r="F2" s="1125"/>
      <c r="G2" s="1125"/>
      <c r="H2" s="1126"/>
      <c r="I2" s="1127"/>
    </row>
    <row r="3" spans="1:23" ht="12.75" customHeight="1">
      <c r="A3" s="1128" t="s">
        <v>404</v>
      </c>
      <c r="B3" s="1118" t="s">
        <v>80</v>
      </c>
      <c r="C3" s="1118"/>
      <c r="D3" s="1118"/>
      <c r="E3" s="1118"/>
      <c r="F3" s="1118"/>
      <c r="G3" s="1118"/>
      <c r="H3" s="1119"/>
      <c r="I3" s="1120"/>
      <c r="W3" s="319"/>
    </row>
    <row r="4" spans="1:23" ht="27" customHeight="1">
      <c r="A4" s="1128"/>
      <c r="B4" s="662">
        <v>2017</v>
      </c>
      <c r="C4" s="662">
        <v>2018</v>
      </c>
      <c r="D4" s="662">
        <v>2019</v>
      </c>
      <c r="E4" s="662">
        <v>2020</v>
      </c>
      <c r="F4" s="662">
        <v>2021</v>
      </c>
      <c r="G4" s="662">
        <v>2022</v>
      </c>
      <c r="H4" s="365" t="s">
        <v>405</v>
      </c>
      <c r="I4" s="626" t="s">
        <v>406</v>
      </c>
      <c r="W4" s="319"/>
    </row>
    <row r="5" spans="1:23" ht="12.75" customHeight="1">
      <c r="A5" s="385">
        <v>1</v>
      </c>
      <c r="B5" s="475">
        <v>2922.7332500000011</v>
      </c>
      <c r="C5" s="475">
        <v>2114.5300200000015</v>
      </c>
      <c r="D5" s="475">
        <v>1810.3859200000006</v>
      </c>
      <c r="E5" s="475">
        <v>1291.8043100000004</v>
      </c>
      <c r="F5" s="475">
        <v>47.751349999999995</v>
      </c>
      <c r="G5" s="475"/>
      <c r="H5" s="475">
        <v>3629.094799999998</v>
      </c>
      <c r="I5" s="349">
        <f>(H5-G57)/G57*100</f>
        <v>-1.8898404974317915</v>
      </c>
      <c r="W5" s="319"/>
    </row>
    <row r="6" spans="1:23" ht="12.75" customHeight="1">
      <c r="A6" s="386">
        <v>2</v>
      </c>
      <c r="B6" s="475">
        <v>2681.3355700000025</v>
      </c>
      <c r="C6" s="475">
        <v>3213.8413500000001</v>
      </c>
      <c r="D6" s="475">
        <v>3602.2376800000052</v>
      </c>
      <c r="E6" s="475">
        <v>3389.3305399999995</v>
      </c>
      <c r="F6" s="475">
        <v>3502.4597499999959</v>
      </c>
      <c r="G6" s="475">
        <v>4093.3262900000009</v>
      </c>
      <c r="H6" s="475">
        <v>3232.4421099999986</v>
      </c>
      <c r="I6" s="349">
        <f>(H6-H5)/H5*100</f>
        <v>-10.929796873865065</v>
      </c>
      <c r="W6" s="319"/>
    </row>
    <row r="7" spans="1:23" ht="12.75" customHeight="1">
      <c r="A7" s="386">
        <v>3</v>
      </c>
      <c r="B7" s="475">
        <v>3237.3453399999989</v>
      </c>
      <c r="C7" s="475">
        <v>3268.3669100000034</v>
      </c>
      <c r="D7" s="475">
        <v>3469.6774700000028</v>
      </c>
      <c r="E7" s="475">
        <v>3232.2430599999993</v>
      </c>
      <c r="F7" s="475">
        <v>2319.2980099999982</v>
      </c>
      <c r="G7" s="475">
        <v>3113.514660000003</v>
      </c>
      <c r="H7" s="475">
        <v>4407.3046699999959</v>
      </c>
      <c r="I7" s="349">
        <f>(H7-H6)/H6*100</f>
        <v>36.345973725728932</v>
      </c>
      <c r="W7" s="319"/>
    </row>
    <row r="8" spans="1:23" ht="12.75" customHeight="1">
      <c r="A8" s="387">
        <v>4</v>
      </c>
      <c r="B8" s="475">
        <v>3861.7617299999956</v>
      </c>
      <c r="C8" s="475">
        <v>4550.051749999996</v>
      </c>
      <c r="D8" s="475">
        <v>3794.5410700000034</v>
      </c>
      <c r="E8" s="475">
        <v>3900.2219699999987</v>
      </c>
      <c r="F8" s="475">
        <v>4985.4529199999988</v>
      </c>
      <c r="G8" s="475">
        <v>3144.0604400000007</v>
      </c>
      <c r="H8" s="475">
        <v>4693.6011100000051</v>
      </c>
      <c r="I8" s="349">
        <f t="shared" ref="I8:I23" si="0">(H8-H7)/H7*100</f>
        <v>6.4959530015883713</v>
      </c>
      <c r="W8" s="319"/>
    </row>
    <row r="9" spans="1:23" ht="12.75" customHeight="1">
      <c r="A9" s="387">
        <v>5</v>
      </c>
      <c r="B9" s="475">
        <v>3329.7249600000041</v>
      </c>
      <c r="C9" s="475">
        <v>4659.4237999999987</v>
      </c>
      <c r="D9" s="475">
        <v>5101.5314700000026</v>
      </c>
      <c r="E9" s="475">
        <v>5089.0853900000102</v>
      </c>
      <c r="F9" s="475">
        <v>4511.4748500000087</v>
      </c>
      <c r="G9" s="475">
        <v>5302.017219999997</v>
      </c>
      <c r="H9" s="475">
        <v>4940.7368400000032</v>
      </c>
      <c r="I9" s="349">
        <f t="shared" si="0"/>
        <v>5.2653756509785277</v>
      </c>
      <c r="W9" s="319"/>
    </row>
    <row r="10" spans="1:23" ht="12.75" customHeight="1">
      <c r="A10" s="386">
        <v>6</v>
      </c>
      <c r="B10" s="475">
        <v>3276.0185199999987</v>
      </c>
      <c r="C10" s="475">
        <v>3932.2729599999971</v>
      </c>
      <c r="D10" s="475">
        <v>3025.9525899999994</v>
      </c>
      <c r="E10" s="475">
        <v>4282.4561399999984</v>
      </c>
      <c r="F10" s="475">
        <v>4423.1927500000047</v>
      </c>
      <c r="G10" s="475">
        <v>4439.3691499999977</v>
      </c>
      <c r="H10" s="475">
        <v>4419.9035399999957</v>
      </c>
      <c r="I10" s="349">
        <f t="shared" si="0"/>
        <v>-10.541611845896394</v>
      </c>
      <c r="W10" s="322"/>
    </row>
    <row r="11" spans="1:23" ht="12.75" customHeight="1">
      <c r="A11" s="386">
        <v>7</v>
      </c>
      <c r="B11" s="475">
        <v>3564.5784300000041</v>
      </c>
      <c r="C11" s="475">
        <v>3281.6741799999991</v>
      </c>
      <c r="D11" s="475">
        <v>4032.8104700000004</v>
      </c>
      <c r="E11" s="475">
        <v>5802.1663800000088</v>
      </c>
      <c r="F11" s="475">
        <v>4855.2629899999956</v>
      </c>
      <c r="G11" s="475">
        <v>4317.105440000003</v>
      </c>
      <c r="H11" s="475">
        <v>4316.8753900000002</v>
      </c>
      <c r="I11" s="349">
        <f t="shared" si="0"/>
        <v>-2.3310044906544647</v>
      </c>
      <c r="W11" s="322"/>
    </row>
    <row r="12" spans="1:23" ht="12.75" customHeight="1">
      <c r="A12" s="386">
        <v>8</v>
      </c>
      <c r="B12" s="475">
        <v>3444.2405499999991</v>
      </c>
      <c r="C12" s="475">
        <v>3816.5257400000014</v>
      </c>
      <c r="D12" s="475">
        <v>3626.3087900000023</v>
      </c>
      <c r="E12" s="475">
        <v>4088.8891399999989</v>
      </c>
      <c r="F12" s="475">
        <v>4417.5463499999978</v>
      </c>
      <c r="G12" s="475">
        <v>4693.5661200000004</v>
      </c>
      <c r="H12" s="475">
        <v>4794.6781400000027</v>
      </c>
      <c r="I12" s="349">
        <f t="shared" si="0"/>
        <v>11.068254393138796</v>
      </c>
      <c r="W12" s="322"/>
    </row>
    <row r="13" spans="1:23" ht="12.75" customHeight="1">
      <c r="A13" s="387">
        <v>9</v>
      </c>
      <c r="B13" s="475">
        <v>2620.9640300000015</v>
      </c>
      <c r="C13" s="475">
        <v>3820.6981999999962</v>
      </c>
      <c r="D13" s="475">
        <v>4981.1761599999973</v>
      </c>
      <c r="E13" s="475">
        <v>4928.8575999999957</v>
      </c>
      <c r="F13" s="475">
        <v>5008.9603500000039</v>
      </c>
      <c r="G13" s="475">
        <v>3431.6659499999987</v>
      </c>
      <c r="H13" s="475">
        <v>4318.9330599999994</v>
      </c>
      <c r="I13" s="349">
        <f t="shared" si="0"/>
        <v>-9.9223569572076222</v>
      </c>
      <c r="W13" s="321"/>
    </row>
    <row r="14" spans="1:23" ht="12.75" customHeight="1">
      <c r="A14" s="387">
        <v>10</v>
      </c>
      <c r="B14" s="475">
        <v>3451.609750000001</v>
      </c>
      <c r="C14" s="475">
        <v>4333.2536100000016</v>
      </c>
      <c r="D14" s="475">
        <v>2823.7222100000008</v>
      </c>
      <c r="E14" s="475">
        <v>4890.1576900000045</v>
      </c>
      <c r="F14" s="475">
        <v>4026.8458099999984</v>
      </c>
      <c r="G14" s="475">
        <v>5902.2268500000055</v>
      </c>
      <c r="H14" s="475">
        <v>4566.6156400000082</v>
      </c>
      <c r="I14" s="349">
        <f t="shared" si="0"/>
        <v>5.7348094207324625</v>
      </c>
    </row>
    <row r="15" spans="1:23" ht="12.75" customHeight="1">
      <c r="A15" s="386">
        <v>11</v>
      </c>
      <c r="B15" s="475">
        <v>3573.0096299999968</v>
      </c>
      <c r="C15" s="475">
        <v>4070.677450000002</v>
      </c>
      <c r="D15" s="475">
        <v>5063.6063400000012</v>
      </c>
      <c r="E15" s="475">
        <v>4871.8577699999951</v>
      </c>
      <c r="F15" s="475">
        <v>5681.0133599999999</v>
      </c>
      <c r="G15" s="475">
        <v>4470.5172600000033</v>
      </c>
      <c r="H15" s="475">
        <v>3868.1363799999995</v>
      </c>
      <c r="I15" s="349">
        <f t="shared" si="0"/>
        <v>-15.295337183227609</v>
      </c>
    </row>
    <row r="16" spans="1:23" ht="12.75" customHeight="1">
      <c r="A16" s="386">
        <v>12</v>
      </c>
      <c r="B16" s="475">
        <v>2789.7219800000007</v>
      </c>
      <c r="C16" s="475">
        <v>4232.6337199999989</v>
      </c>
      <c r="D16" s="475">
        <v>4116.3462499999996</v>
      </c>
      <c r="E16" s="475">
        <v>3761.9773499999988</v>
      </c>
      <c r="F16" s="475">
        <v>5489.2945800000034</v>
      </c>
      <c r="G16" s="475">
        <v>6088.8653299999987</v>
      </c>
      <c r="H16" s="475">
        <v>3938.4670799999976</v>
      </c>
      <c r="I16" s="349">
        <f t="shared" si="0"/>
        <v>1.8182063167069142</v>
      </c>
    </row>
    <row r="17" spans="1:9" ht="12.75" customHeight="1">
      <c r="A17" s="386">
        <v>13</v>
      </c>
      <c r="B17" s="475">
        <v>2942.4195900000004</v>
      </c>
      <c r="C17" s="475">
        <v>4638.8127399999994</v>
      </c>
      <c r="D17" s="475">
        <v>4003.7527500000006</v>
      </c>
      <c r="E17" s="475">
        <v>4032.5621499999975</v>
      </c>
      <c r="F17" s="475">
        <v>6150.4736600000006</v>
      </c>
      <c r="G17" s="475">
        <v>4696.4366600000021</v>
      </c>
      <c r="H17" s="475">
        <v>3839.3141800000089</v>
      </c>
      <c r="I17" s="349">
        <f t="shared" si="0"/>
        <v>-2.5175505592899037</v>
      </c>
    </row>
    <row r="18" spans="1:9" ht="12.75" customHeight="1">
      <c r="A18" s="387">
        <v>14</v>
      </c>
      <c r="B18" s="475">
        <v>4105.8057600000002</v>
      </c>
      <c r="C18" s="475">
        <v>3532.0798700000018</v>
      </c>
      <c r="D18" s="475">
        <v>4280.8940999999977</v>
      </c>
      <c r="E18" s="475">
        <v>3440.8299299999985</v>
      </c>
      <c r="F18" s="475">
        <v>5042.4380400000018</v>
      </c>
      <c r="G18" s="475">
        <v>3198.1560599999966</v>
      </c>
      <c r="H18" s="475">
        <v>3718.6213300000063</v>
      </c>
      <c r="I18" s="349">
        <f t="shared" si="0"/>
        <v>-3.1436044132236751</v>
      </c>
    </row>
    <row r="19" spans="1:9" ht="12.75" customHeight="1">
      <c r="A19" s="387">
        <v>15</v>
      </c>
      <c r="B19" s="475">
        <v>3112.5652000000009</v>
      </c>
      <c r="C19" s="475">
        <v>4935.0123199999998</v>
      </c>
      <c r="D19" s="475">
        <v>3920.0115100000044</v>
      </c>
      <c r="E19" s="475">
        <v>2225.0748300000009</v>
      </c>
      <c r="F19" s="475">
        <v>5384.1948100000045</v>
      </c>
      <c r="G19" s="475">
        <v>4987.8043699999926</v>
      </c>
      <c r="H19" s="475">
        <v>3837.2599299999988</v>
      </c>
      <c r="I19" s="349">
        <f t="shared" si="0"/>
        <v>3.1903920693100609</v>
      </c>
    </row>
    <row r="20" spans="1:9" ht="12.75" customHeight="1">
      <c r="A20" s="386">
        <v>16</v>
      </c>
      <c r="B20" s="475">
        <v>3158.1189300000015</v>
      </c>
      <c r="C20" s="475">
        <v>4348.3894500000024</v>
      </c>
      <c r="D20" s="475">
        <v>3899.8693299999991</v>
      </c>
      <c r="E20" s="475">
        <v>2088.5435400000001</v>
      </c>
      <c r="F20" s="475">
        <v>6618.6210000000028</v>
      </c>
      <c r="G20" s="475">
        <v>4816.8981599999997</v>
      </c>
      <c r="H20" s="475">
        <v>4348.8055599999961</v>
      </c>
      <c r="I20" s="349">
        <f t="shared" si="0"/>
        <v>13.331013257681439</v>
      </c>
    </row>
    <row r="21" spans="1:9" ht="12.75" customHeight="1">
      <c r="A21" s="386">
        <v>17</v>
      </c>
      <c r="B21" s="475">
        <v>3251.9300900000021</v>
      </c>
      <c r="C21" s="475">
        <v>5659.0521899999958</v>
      </c>
      <c r="D21" s="475">
        <v>4430.250170000003</v>
      </c>
      <c r="E21" s="475">
        <v>2090.3556399999993</v>
      </c>
      <c r="F21" s="475">
        <v>5646.6214499999951</v>
      </c>
      <c r="G21" s="475">
        <v>4847.9063799999994</v>
      </c>
      <c r="H21" s="475">
        <v>5998.2133800000029</v>
      </c>
      <c r="I21" s="349">
        <f t="shared" si="0"/>
        <v>37.92783552272703</v>
      </c>
    </row>
    <row r="22" spans="1:9" ht="12.75" customHeight="1">
      <c r="A22" s="386">
        <v>18</v>
      </c>
      <c r="B22" s="475">
        <v>2643.1239600000008</v>
      </c>
      <c r="C22" s="475">
        <v>4286.0229000000027</v>
      </c>
      <c r="D22" s="475">
        <v>3698.2565900000027</v>
      </c>
      <c r="E22" s="475">
        <v>1729.5515700000017</v>
      </c>
      <c r="F22" s="475">
        <v>6260.7219599999917</v>
      </c>
      <c r="G22" s="475">
        <v>6455.7413299999971</v>
      </c>
      <c r="H22" s="475">
        <v>3464.7353700000008</v>
      </c>
      <c r="I22" s="349">
        <f t="shared" si="0"/>
        <v>-42.237210474162907</v>
      </c>
    </row>
    <row r="23" spans="1:9" ht="12.75" customHeight="1">
      <c r="A23" s="387">
        <v>19</v>
      </c>
      <c r="B23" s="475">
        <v>4112.9182400000009</v>
      </c>
      <c r="C23" s="475">
        <v>4783.0013799999997</v>
      </c>
      <c r="D23" s="475">
        <v>5474.12709</v>
      </c>
      <c r="E23" s="475">
        <v>2587.8106799999987</v>
      </c>
      <c r="F23" s="475">
        <v>4831.3644200000008</v>
      </c>
      <c r="G23" s="475">
        <v>5220.6474400000052</v>
      </c>
      <c r="H23" s="475">
        <v>5859.4222099999961</v>
      </c>
      <c r="I23" s="349">
        <f t="shared" si="0"/>
        <v>69.116009861382139</v>
      </c>
    </row>
    <row r="24" spans="1:9" ht="12.75" customHeight="1">
      <c r="A24" s="387">
        <v>20</v>
      </c>
      <c r="B24" s="475">
        <v>4257.0984300000082</v>
      </c>
      <c r="C24" s="475">
        <v>3707.7685899999997</v>
      </c>
      <c r="D24" s="475">
        <v>4404.1789499999986</v>
      </c>
      <c r="E24" s="475">
        <v>3142.5716499999999</v>
      </c>
      <c r="F24" s="475">
        <v>5393.557030000009</v>
      </c>
      <c r="G24" s="475">
        <v>5709.6928300000018</v>
      </c>
      <c r="H24" s="475">
        <v>4832.5177800000029</v>
      </c>
      <c r="I24" s="349">
        <f>(H24-H23)/H23*100</f>
        <v>-17.52569439777568</v>
      </c>
    </row>
    <row r="25" spans="1:9" ht="12.75" customHeight="1">
      <c r="A25" s="386">
        <v>21</v>
      </c>
      <c r="B25" s="475">
        <v>4630.9245100000035</v>
      </c>
      <c r="C25" s="475">
        <v>4111.2781500000001</v>
      </c>
      <c r="D25" s="475">
        <v>3793.4856599999998</v>
      </c>
      <c r="E25" s="475">
        <v>1961.5691799999984</v>
      </c>
      <c r="F25" s="475">
        <v>3483.3424599999985</v>
      </c>
      <c r="G25" s="475">
        <v>6288.3231599999981</v>
      </c>
      <c r="H25" s="475">
        <v>6046.6660899999988</v>
      </c>
      <c r="I25" s="349">
        <f>(H25-H24)/H24*100</f>
        <v>25.124549257219602</v>
      </c>
    </row>
    <row r="26" spans="1:9" ht="12.75" customHeight="1">
      <c r="A26" s="386">
        <v>22</v>
      </c>
      <c r="B26" s="475">
        <v>4515.2459799999979</v>
      </c>
      <c r="C26" s="475">
        <v>2205.4498199999994</v>
      </c>
      <c r="D26" s="475">
        <v>6167.2757699999975</v>
      </c>
      <c r="E26" s="475">
        <v>3674.3901700000001</v>
      </c>
      <c r="F26" s="475">
        <v>5963.0255400000096</v>
      </c>
      <c r="G26" s="475">
        <v>4464.0129099999949</v>
      </c>
      <c r="H26" s="475"/>
      <c r="I26" s="349"/>
    </row>
    <row r="27" spans="1:9" ht="12.75" customHeight="1">
      <c r="A27" s="386">
        <v>23</v>
      </c>
      <c r="B27" s="475">
        <v>4716.6659400000008</v>
      </c>
      <c r="C27" s="475">
        <v>3093.8943899999977</v>
      </c>
      <c r="D27" s="475">
        <v>4620.1114200000011</v>
      </c>
      <c r="E27" s="475">
        <v>3307.145620000003</v>
      </c>
      <c r="F27" s="475">
        <v>4947.1232500000015</v>
      </c>
      <c r="G27" s="475">
        <v>5242.0964799999992</v>
      </c>
      <c r="H27" s="475"/>
      <c r="I27" s="349"/>
    </row>
    <row r="28" spans="1:9" ht="12.75" customHeight="1">
      <c r="A28" s="387">
        <v>24</v>
      </c>
      <c r="B28" s="475">
        <v>4299.2206399999977</v>
      </c>
      <c r="C28" s="475">
        <v>3544.7206099999989</v>
      </c>
      <c r="D28" s="475">
        <v>5122.0702099999999</v>
      </c>
      <c r="E28" s="475">
        <v>3037.1921499999985</v>
      </c>
      <c r="F28" s="475">
        <v>5740.2405499999986</v>
      </c>
      <c r="G28" s="475">
        <v>2828.2116799999985</v>
      </c>
      <c r="H28" s="475"/>
      <c r="I28" s="349"/>
    </row>
    <row r="29" spans="1:9" ht="12.75" customHeight="1">
      <c r="A29" s="387">
        <v>25</v>
      </c>
      <c r="B29" s="475">
        <v>4408.749079999996</v>
      </c>
      <c r="C29" s="475">
        <v>4304.9270900000001</v>
      </c>
      <c r="D29" s="475">
        <v>4377.0394000000042</v>
      </c>
      <c r="E29" s="475">
        <v>2967.4392000000025</v>
      </c>
      <c r="F29" s="475">
        <v>5522.6260200000079</v>
      </c>
      <c r="G29" s="475">
        <v>5810.8055199999972</v>
      </c>
      <c r="H29" s="475"/>
      <c r="I29" s="349"/>
    </row>
    <row r="30" spans="1:9" ht="12.75" customHeight="1">
      <c r="A30" s="386">
        <v>26</v>
      </c>
      <c r="B30" s="475">
        <v>4057.3933700000025</v>
      </c>
      <c r="C30" s="475">
        <v>4701.5206800000005</v>
      </c>
      <c r="D30" s="475">
        <v>4507.2243700000008</v>
      </c>
      <c r="E30" s="475">
        <v>3292.1700000000014</v>
      </c>
      <c r="F30" s="475">
        <v>4366.6525299999985</v>
      </c>
      <c r="G30" s="475">
        <v>4389.9126199999973</v>
      </c>
      <c r="H30" s="475"/>
      <c r="I30" s="349"/>
    </row>
    <row r="31" spans="1:9" ht="12.75" customHeight="1">
      <c r="A31" s="386">
        <v>27</v>
      </c>
      <c r="B31" s="475">
        <v>3960.7146900000012</v>
      </c>
      <c r="C31" s="475">
        <v>4040.4426200000007</v>
      </c>
      <c r="D31" s="475">
        <v>4423.5652999999966</v>
      </c>
      <c r="E31" s="475">
        <v>2792.5540299999993</v>
      </c>
      <c r="F31" s="475">
        <v>4659.1719400000038</v>
      </c>
      <c r="G31" s="475">
        <v>3086.4512000000004</v>
      </c>
      <c r="H31" s="475"/>
      <c r="I31" s="349"/>
    </row>
    <row r="32" spans="1:9" ht="12.75" customHeight="1">
      <c r="A32" s="386">
        <v>28</v>
      </c>
      <c r="B32" s="475">
        <v>4035.4575099999988</v>
      </c>
      <c r="C32" s="475">
        <v>4088.0292399999985</v>
      </c>
      <c r="D32" s="475">
        <v>5180.826630000005</v>
      </c>
      <c r="E32" s="475">
        <v>2947.2890599999969</v>
      </c>
      <c r="F32" s="475">
        <v>6383.8603899999989</v>
      </c>
      <c r="G32" s="475">
        <v>2901.5723599999969</v>
      </c>
      <c r="H32" s="475"/>
      <c r="I32" s="349"/>
    </row>
    <row r="33" spans="1:9" ht="12.75" customHeight="1">
      <c r="A33" s="387">
        <v>29</v>
      </c>
      <c r="B33" s="475">
        <v>3374.8552200000004</v>
      </c>
      <c r="C33" s="475">
        <v>4470.5033900000026</v>
      </c>
      <c r="D33" s="475">
        <v>4472.8300899999958</v>
      </c>
      <c r="E33" s="475">
        <v>2819.7081699999972</v>
      </c>
      <c r="F33" s="475">
        <v>5455.9140399999924</v>
      </c>
      <c r="G33" s="475">
        <v>3827.7557299999967</v>
      </c>
      <c r="H33" s="475"/>
      <c r="I33" s="349"/>
    </row>
    <row r="34" spans="1:9" ht="12.75" customHeight="1">
      <c r="A34" s="387">
        <v>30</v>
      </c>
      <c r="B34" s="475">
        <v>3917.918259999999</v>
      </c>
      <c r="C34" s="475">
        <v>4777.050199999996</v>
      </c>
      <c r="D34" s="475">
        <v>5151.6398300000037</v>
      </c>
      <c r="E34" s="475">
        <v>4212.3988500000014</v>
      </c>
      <c r="F34" s="475">
        <v>6625.6017999999995</v>
      </c>
      <c r="G34" s="475">
        <v>3805.2029299999958</v>
      </c>
      <c r="H34" s="475"/>
      <c r="I34" s="349"/>
    </row>
    <row r="35" spans="1:9" ht="12.75" customHeight="1">
      <c r="A35" s="386">
        <v>31</v>
      </c>
      <c r="B35" s="475">
        <v>4523.3708799999968</v>
      </c>
      <c r="C35" s="475">
        <v>5641.3763999999983</v>
      </c>
      <c r="D35" s="475">
        <v>5277.9887700000027</v>
      </c>
      <c r="E35" s="475">
        <v>4397.292870000002</v>
      </c>
      <c r="F35" s="475">
        <v>6834.4588700000013</v>
      </c>
      <c r="G35" s="475">
        <v>3995.7663300000013</v>
      </c>
      <c r="H35" s="475"/>
      <c r="I35" s="349"/>
    </row>
    <row r="36" spans="1:9" ht="12.75" customHeight="1">
      <c r="A36" s="386">
        <v>32</v>
      </c>
      <c r="B36" s="475">
        <v>4491.0300700000034</v>
      </c>
      <c r="C36" s="475">
        <v>4849.0982599999998</v>
      </c>
      <c r="D36" s="475">
        <v>4941.9320099999859</v>
      </c>
      <c r="E36" s="475">
        <v>4526.6486200000027</v>
      </c>
      <c r="F36" s="475">
        <v>5719.7225500000086</v>
      </c>
      <c r="G36" s="475">
        <v>3353.0663200000017</v>
      </c>
      <c r="H36" s="475"/>
      <c r="I36" s="349"/>
    </row>
    <row r="37" spans="1:9" ht="12.75" customHeight="1">
      <c r="A37" s="386">
        <v>33</v>
      </c>
      <c r="B37" s="475">
        <v>3501.0280300000027</v>
      </c>
      <c r="C37" s="475">
        <v>4821.7403100000047</v>
      </c>
      <c r="D37" s="475">
        <v>4159.7322499999982</v>
      </c>
      <c r="E37" s="475">
        <v>5227.7651599999999</v>
      </c>
      <c r="F37" s="475">
        <v>7694.3806400000085</v>
      </c>
      <c r="G37" s="475">
        <v>5264.7413499999984</v>
      </c>
      <c r="H37" s="475"/>
      <c r="I37" s="349"/>
    </row>
    <row r="38" spans="1:9" ht="12.75" customHeight="1">
      <c r="A38" s="387">
        <v>34</v>
      </c>
      <c r="B38" s="475">
        <v>4747.5441399999972</v>
      </c>
      <c r="C38" s="475">
        <v>6881.6345300000057</v>
      </c>
      <c r="D38" s="475">
        <v>5619.5015399999957</v>
      </c>
      <c r="E38" s="475">
        <v>5347.308799999998</v>
      </c>
      <c r="F38" s="475">
        <v>7118.3907200000067</v>
      </c>
      <c r="G38" s="475">
        <v>3550.3893599999992</v>
      </c>
      <c r="H38" s="475"/>
      <c r="I38" s="349"/>
    </row>
    <row r="39" spans="1:9" ht="12.75" customHeight="1">
      <c r="A39" s="387">
        <v>35</v>
      </c>
      <c r="B39" s="475">
        <v>4839.9968000000026</v>
      </c>
      <c r="C39" s="475">
        <v>6851.6744000000044</v>
      </c>
      <c r="D39" s="475">
        <v>6478.05872</v>
      </c>
      <c r="E39" s="475">
        <v>5864.9311899999921</v>
      </c>
      <c r="F39" s="475">
        <v>7841.8955800000022</v>
      </c>
      <c r="G39" s="475">
        <v>6020.1357399999952</v>
      </c>
      <c r="H39" s="475"/>
      <c r="I39" s="349"/>
    </row>
    <row r="40" spans="1:9" ht="12.75" customHeight="1">
      <c r="A40" s="386">
        <v>36</v>
      </c>
      <c r="B40" s="475">
        <v>4204.4557600000044</v>
      </c>
      <c r="C40" s="475">
        <v>5113.3326000000043</v>
      </c>
      <c r="D40" s="475">
        <v>4701.8744200000037</v>
      </c>
      <c r="E40" s="475">
        <v>5644.0399400000006</v>
      </c>
      <c r="F40" s="475">
        <v>6430.6936299999907</v>
      </c>
      <c r="G40" s="475">
        <v>7927.22587999999</v>
      </c>
      <c r="H40" s="475"/>
      <c r="I40" s="349"/>
    </row>
    <row r="41" spans="1:9" ht="12.75" customHeight="1">
      <c r="A41" s="386">
        <v>37</v>
      </c>
      <c r="B41" s="475">
        <v>4006.7919999999999</v>
      </c>
      <c r="C41" s="475">
        <v>4137.7691599999989</v>
      </c>
      <c r="D41" s="475">
        <v>4476.0938799999994</v>
      </c>
      <c r="E41" s="475">
        <v>6735.5912999999946</v>
      </c>
      <c r="F41" s="475">
        <v>7062.7901600000014</v>
      </c>
      <c r="G41" s="475">
        <v>6521.7631499999989</v>
      </c>
      <c r="H41" s="475"/>
      <c r="I41" s="349"/>
    </row>
    <row r="42" spans="1:9" ht="12.75" customHeight="1">
      <c r="A42" s="386">
        <v>38</v>
      </c>
      <c r="B42" s="475">
        <v>2751.9272600000008</v>
      </c>
      <c r="C42" s="475">
        <v>2024.6245200000008</v>
      </c>
      <c r="D42" s="475">
        <v>1473.0581599999998</v>
      </c>
      <c r="E42" s="475">
        <v>3294.1436200000003</v>
      </c>
      <c r="F42" s="475">
        <v>5541.3449799999935</v>
      </c>
      <c r="G42" s="475">
        <v>3582.1578300000037</v>
      </c>
      <c r="H42" s="475"/>
      <c r="I42" s="349"/>
    </row>
    <row r="43" spans="1:9" ht="12.75" customHeight="1">
      <c r="A43" s="387">
        <v>39</v>
      </c>
      <c r="B43" s="475">
        <v>3407.779409999996</v>
      </c>
      <c r="C43" s="475">
        <v>4601.8570499999978</v>
      </c>
      <c r="D43" s="475">
        <v>4869.1467000000011</v>
      </c>
      <c r="E43" s="475">
        <v>6629.3369400000001</v>
      </c>
      <c r="F43" s="475">
        <v>6302.9981200000175</v>
      </c>
      <c r="G43" s="475">
        <v>3481.4675700000003</v>
      </c>
      <c r="H43" s="475"/>
      <c r="I43" s="349"/>
    </row>
    <row r="44" spans="1:9" ht="12.75" customHeight="1">
      <c r="A44" s="387">
        <v>40</v>
      </c>
      <c r="B44" s="475">
        <v>2717.8607100000022</v>
      </c>
      <c r="C44" s="475">
        <v>3702.3883399999982</v>
      </c>
      <c r="D44" s="475">
        <v>4103.9228299999968</v>
      </c>
      <c r="E44" s="475">
        <v>5120.6306700000005</v>
      </c>
      <c r="F44" s="475">
        <v>6595.3401699999986</v>
      </c>
      <c r="G44" s="475">
        <v>4574.0806300000031</v>
      </c>
      <c r="H44" s="475"/>
      <c r="I44" s="349"/>
    </row>
    <row r="45" spans="1:9" ht="12.75" customHeight="1">
      <c r="A45" s="386">
        <v>41</v>
      </c>
      <c r="B45" s="475">
        <v>3117.1401900000005</v>
      </c>
      <c r="C45" s="475">
        <v>2855.1232999999993</v>
      </c>
      <c r="D45" s="475">
        <v>5625.9069000000063</v>
      </c>
      <c r="E45" s="475">
        <v>5508.9559700000009</v>
      </c>
      <c r="F45" s="475">
        <v>6729.307080000005</v>
      </c>
      <c r="G45" s="475">
        <v>3230.9316800000001</v>
      </c>
      <c r="H45" s="475"/>
      <c r="I45" s="349"/>
    </row>
    <row r="46" spans="1:9" ht="12.75" customHeight="1">
      <c r="A46" s="386">
        <v>42</v>
      </c>
      <c r="B46" s="475">
        <v>3721.8137700000002</v>
      </c>
      <c r="C46" s="475">
        <v>2694.5637900000002</v>
      </c>
      <c r="D46" s="475">
        <v>3863.3651</v>
      </c>
      <c r="E46" s="475">
        <v>4463.1560200000004</v>
      </c>
      <c r="F46" s="475">
        <v>5121.8447399999995</v>
      </c>
      <c r="G46" s="475">
        <v>4172.0849699999944</v>
      </c>
      <c r="H46" s="475"/>
      <c r="I46" s="349"/>
    </row>
    <row r="47" spans="1:9" ht="12.75" customHeight="1">
      <c r="A47" s="386">
        <v>43</v>
      </c>
      <c r="B47" s="475">
        <v>3388.3968100000006</v>
      </c>
      <c r="C47" s="475">
        <v>3254.4877200000024</v>
      </c>
      <c r="D47" s="475">
        <v>2489.1874499999994</v>
      </c>
      <c r="E47" s="475">
        <v>6977.3885300000147</v>
      </c>
      <c r="F47" s="475">
        <v>6910.7054400000079</v>
      </c>
      <c r="G47" s="475">
        <v>4477.7424500000025</v>
      </c>
      <c r="H47" s="475"/>
      <c r="I47" s="349"/>
    </row>
    <row r="48" spans="1:9" ht="12.75" customHeight="1">
      <c r="A48" s="387">
        <v>44</v>
      </c>
      <c r="B48" s="475">
        <v>4006.9514599999989</v>
      </c>
      <c r="C48" s="475">
        <v>2876.927540000001</v>
      </c>
      <c r="D48" s="475">
        <v>3698.2133600000047</v>
      </c>
      <c r="E48" s="475">
        <v>5612.8327099999942</v>
      </c>
      <c r="F48" s="475">
        <v>6549.4089999999997</v>
      </c>
      <c r="G48" s="475">
        <v>4424.9264199999916</v>
      </c>
      <c r="H48" s="475"/>
      <c r="I48" s="349"/>
    </row>
    <row r="49" spans="1:9" ht="12.75" customHeight="1">
      <c r="A49" s="387">
        <v>45</v>
      </c>
      <c r="B49" s="475">
        <v>4014.8053900000059</v>
      </c>
      <c r="C49" s="475">
        <v>4948.0750100000023</v>
      </c>
      <c r="D49" s="475">
        <v>4411.4606999999969</v>
      </c>
      <c r="E49" s="475">
        <v>6420.9844599999979</v>
      </c>
      <c r="F49" s="475">
        <v>4829.516339999991</v>
      </c>
      <c r="G49" s="475">
        <v>3248.5956500000043</v>
      </c>
      <c r="H49" s="475"/>
      <c r="I49" s="349"/>
    </row>
    <row r="50" spans="1:9" ht="12.75" customHeight="1">
      <c r="A50" s="386">
        <v>46</v>
      </c>
      <c r="B50" s="475">
        <v>4203.6438499999986</v>
      </c>
      <c r="C50" s="475">
        <v>4701.5379099999909</v>
      </c>
      <c r="D50" s="475">
        <v>6621.9715899999983</v>
      </c>
      <c r="E50" s="475">
        <v>5351.43876</v>
      </c>
      <c r="F50" s="475">
        <v>5616.9990699999962</v>
      </c>
      <c r="G50" s="475">
        <v>5684.6611400000002</v>
      </c>
      <c r="H50" s="475"/>
      <c r="I50" s="349"/>
    </row>
    <row r="51" spans="1:9" ht="12.75" customHeight="1">
      <c r="A51" s="386">
        <v>47</v>
      </c>
      <c r="B51" s="475">
        <v>5053.3486600000078</v>
      </c>
      <c r="C51" s="475">
        <v>5469.3369300000049</v>
      </c>
      <c r="D51" s="475">
        <v>4565.3622699999978</v>
      </c>
      <c r="E51" s="475">
        <v>5951.4641199999987</v>
      </c>
      <c r="F51" s="475">
        <v>4603.3137199999992</v>
      </c>
      <c r="G51" s="475">
        <v>4762.4441500000066</v>
      </c>
      <c r="H51" s="475"/>
      <c r="I51" s="349"/>
    </row>
    <row r="52" spans="1:9" ht="12.75" customHeight="1">
      <c r="A52" s="386">
        <v>48</v>
      </c>
      <c r="B52" s="475">
        <v>5042.2501699999993</v>
      </c>
      <c r="C52" s="475">
        <v>6232.0824199999952</v>
      </c>
      <c r="D52" s="475">
        <v>4024.1359900000029</v>
      </c>
      <c r="E52" s="475">
        <v>5044.9006600000057</v>
      </c>
      <c r="F52" s="475">
        <v>6155.653139999994</v>
      </c>
      <c r="G52" s="475">
        <v>4988.1409000000076</v>
      </c>
      <c r="H52" s="475"/>
      <c r="I52" s="349"/>
    </row>
    <row r="53" spans="1:9" ht="12.75" customHeight="1">
      <c r="A53" s="387">
        <v>49</v>
      </c>
      <c r="B53" s="475">
        <v>4190.2006499999989</v>
      </c>
      <c r="C53" s="475">
        <v>5259.7332700000015</v>
      </c>
      <c r="D53" s="475">
        <v>3725.5588099999991</v>
      </c>
      <c r="E53" s="475">
        <v>5896.096310000009</v>
      </c>
      <c r="F53" s="475">
        <v>6451.823360000003</v>
      </c>
      <c r="G53" s="475">
        <v>6087.1544500000018</v>
      </c>
      <c r="H53" s="475"/>
      <c r="I53" s="349"/>
    </row>
    <row r="54" spans="1:9" ht="12.75" customHeight="1">
      <c r="A54" s="387">
        <v>50</v>
      </c>
      <c r="B54" s="475">
        <v>4630.1584599999942</v>
      </c>
      <c r="C54" s="475">
        <v>6429.4694499999987</v>
      </c>
      <c r="D54" s="475">
        <v>4409.3590200000008</v>
      </c>
      <c r="E54" s="475">
        <v>5816.0939400000025</v>
      </c>
      <c r="F54" s="475">
        <v>4853.0611099999969</v>
      </c>
      <c r="G54" s="475">
        <v>5674.8946699999933</v>
      </c>
      <c r="H54" s="475"/>
      <c r="I54" s="349"/>
    </row>
    <row r="55" spans="1:9" ht="12.75" customHeight="1">
      <c r="A55" s="386">
        <v>51</v>
      </c>
      <c r="B55" s="475">
        <v>6067.065590000002</v>
      </c>
      <c r="C55" s="475">
        <v>5778.9024099999979</v>
      </c>
      <c r="D55" s="475">
        <v>4853.1610699999965</v>
      </c>
      <c r="E55" s="475">
        <v>6360.0981300000058</v>
      </c>
      <c r="F55" s="475">
        <v>6292.0533400000004</v>
      </c>
      <c r="G55" s="475">
        <v>6989</v>
      </c>
      <c r="H55" s="475"/>
      <c r="I55" s="349"/>
    </row>
    <row r="56" spans="1:9" ht="12.75" customHeight="1">
      <c r="A56" s="386">
        <v>52</v>
      </c>
      <c r="B56" s="475">
        <v>3938.9349400000019</v>
      </c>
      <c r="C56" s="475">
        <v>3259.5888099999956</v>
      </c>
      <c r="D56" s="475">
        <v>4197.5935900000022</v>
      </c>
      <c r="E56" s="475">
        <v>3763.4147700000026</v>
      </c>
      <c r="F56" s="475">
        <v>5340.416519999997</v>
      </c>
      <c r="G56" s="475">
        <v>5616</v>
      </c>
      <c r="H56" s="475"/>
      <c r="I56" s="349"/>
    </row>
    <row r="57" spans="1:9" ht="12.75" customHeight="1" thickBot="1">
      <c r="A57" s="386">
        <v>53</v>
      </c>
      <c r="B57" s="475">
        <v>0</v>
      </c>
      <c r="C57" s="475">
        <v>935.89185999999972</v>
      </c>
      <c r="D57" s="475">
        <v>1345.3935599999991</v>
      </c>
      <c r="E57" s="475">
        <v>3104.0918900000052</v>
      </c>
      <c r="F57" s="475">
        <v>4173.4872899999991</v>
      </c>
      <c r="G57" s="475">
        <v>3699</v>
      </c>
      <c r="H57" s="475"/>
      <c r="I57" s="349"/>
    </row>
    <row r="58" spans="1:9" ht="12.75" customHeight="1" thickBot="1">
      <c r="A58" s="382" t="s">
        <v>82</v>
      </c>
      <c r="B58" s="383">
        <f>SUM(B5:B57)</f>
        <v>198820.66414000012</v>
      </c>
      <c r="C58" s="383">
        <f t="shared" ref="C58:F58" si="1">SUM(C5:C57)</f>
        <v>223843.12131000002</v>
      </c>
      <c r="D58" s="383">
        <f t="shared" si="1"/>
        <v>227307.68427999999</v>
      </c>
      <c r="E58" s="383">
        <f t="shared" si="1"/>
        <v>224936.80914000006</v>
      </c>
      <c r="F58" s="383">
        <f t="shared" si="1"/>
        <v>288513.70952999999</v>
      </c>
      <c r="G58" s="383">
        <f>SUM(G5:G57)</f>
        <v>242900.23316999993</v>
      </c>
      <c r="H58" s="383">
        <f>SUM(H5:H57)</f>
        <v>93072.344590000008</v>
      </c>
      <c r="I58" s="384"/>
    </row>
    <row r="59" spans="1:9" ht="12.75" customHeight="1" thickBot="1">
      <c r="A59" s="391" t="s">
        <v>407</v>
      </c>
      <c r="B59" s="392"/>
      <c r="C59" s="392"/>
      <c r="D59" s="392"/>
      <c r="E59" s="392"/>
      <c r="F59" s="392"/>
      <c r="G59" s="392"/>
      <c r="H59" s="392"/>
      <c r="I59" s="371"/>
    </row>
    <row r="60" spans="1:9" ht="13.5" thickBot="1">
      <c r="A60" s="1115" t="s">
        <v>483</v>
      </c>
      <c r="B60" s="1116"/>
      <c r="C60" s="1116"/>
      <c r="D60" s="1116"/>
      <c r="E60" s="1116"/>
      <c r="F60" s="1116"/>
      <c r="G60" s="1116"/>
      <c r="H60" s="1116"/>
      <c r="I60" s="1117"/>
    </row>
    <row r="61" spans="1:9" ht="13.5" thickBot="1">
      <c r="A61" s="394"/>
      <c r="B61" s="395"/>
      <c r="C61" s="395"/>
      <c r="D61" s="395"/>
      <c r="E61" s="395"/>
      <c r="F61" s="395"/>
      <c r="G61" s="395"/>
      <c r="H61" s="395"/>
      <c r="I61" s="396"/>
    </row>
  </sheetData>
  <mergeCells count="5">
    <mergeCell ref="A60:I60"/>
    <mergeCell ref="B3:I3"/>
    <mergeCell ref="A1:I1"/>
    <mergeCell ref="A2:I2"/>
    <mergeCell ref="A3:A4"/>
  </mergeCells>
  <phoneticPr fontId="29" type="noConversion"/>
  <printOptions horizontalCentered="1" verticalCentered="1"/>
  <pageMargins left="0.6692913385826772" right="0.70866141732283472" top="0.74803149606299213" bottom="0.74803149606299213" header="0.39370078740157483" footer="0.31496062992125984"/>
  <pageSetup scale="64" orientation="landscape" r:id="rId1"/>
  <headerFooter>
    <oddHeader>&amp;L&amp;9ODEPA</oddHeader>
    <oddFooter>&amp;C&amp;9 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AF149"/>
  <sheetViews>
    <sheetView view="pageBreakPreview" topLeftCell="A7" zoomScaleNormal="100" zoomScaleSheetLayoutView="100" workbookViewId="0">
      <selection activeCell="C11" sqref="C11"/>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0" s="16" customFormat="1" ht="12.75" customHeight="1">
      <c r="W1" s="1129" t="s">
        <v>408</v>
      </c>
      <c r="X1" s="1130"/>
      <c r="Y1" s="1130"/>
      <c r="Z1" s="1130"/>
      <c r="AA1" s="1130"/>
      <c r="AB1" s="1130"/>
      <c r="AC1" s="1130"/>
      <c r="AD1" s="1131"/>
    </row>
    <row r="2" spans="2:30" s="16" customFormat="1" ht="12.75" customHeight="1">
      <c r="W2" s="663" t="s">
        <v>80</v>
      </c>
      <c r="X2" s="663" t="s">
        <v>81</v>
      </c>
      <c r="Y2" s="663" t="s">
        <v>376</v>
      </c>
      <c r="Z2" s="663" t="s">
        <v>409</v>
      </c>
      <c r="AA2" s="663" t="s">
        <v>410</v>
      </c>
      <c r="AB2" s="663" t="s">
        <v>377</v>
      </c>
      <c r="AC2" s="663" t="s">
        <v>358</v>
      </c>
      <c r="AD2" s="663" t="s">
        <v>411</v>
      </c>
    </row>
    <row r="3" spans="2:30" s="16" customFormat="1" ht="12.75" customHeight="1">
      <c r="W3" s="437">
        <v>2016</v>
      </c>
      <c r="X3" s="447" t="s">
        <v>112</v>
      </c>
      <c r="Y3" s="456">
        <v>1.6240574245939678</v>
      </c>
      <c r="Z3" s="456"/>
      <c r="AA3" s="456">
        <v>1.2250779040419619</v>
      </c>
      <c r="AB3" s="456">
        <v>1.7709999999999999</v>
      </c>
      <c r="AC3" s="456">
        <v>1.2630268155777711</v>
      </c>
      <c r="AD3" s="456">
        <v>1.57</v>
      </c>
    </row>
    <row r="4" spans="2:30" s="16" customFormat="1" ht="12.75" customHeight="1">
      <c r="W4" s="24"/>
      <c r="X4" s="112" t="s">
        <v>113</v>
      </c>
      <c r="Y4" s="261">
        <v>1.5803270042194097</v>
      </c>
      <c r="Z4" s="261"/>
      <c r="AA4" s="261">
        <v>1.2810948989362283</v>
      </c>
      <c r="AB4" s="261">
        <v>1.65</v>
      </c>
      <c r="AC4" s="261">
        <v>1.3118072406476544</v>
      </c>
      <c r="AD4" s="261">
        <v>1.61</v>
      </c>
    </row>
    <row r="5" spans="2:30" s="16" customFormat="1" ht="12.75" customHeight="1">
      <c r="W5" s="24"/>
      <c r="X5" s="112" t="s">
        <v>114</v>
      </c>
      <c r="Y5" s="261">
        <v>1.6190216368767638</v>
      </c>
      <c r="Z5" s="261"/>
      <c r="AA5" s="261">
        <v>1.3842834737661101</v>
      </c>
      <c r="AB5" s="261">
        <v>1.653</v>
      </c>
      <c r="AC5" s="261">
        <v>1.4106255535179006</v>
      </c>
      <c r="AD5" s="261">
        <v>1.68</v>
      </c>
    </row>
    <row r="6" spans="2:30" s="16" customFormat="1" ht="12.75" customHeight="1">
      <c r="W6" s="24"/>
      <c r="X6" s="112" t="s">
        <v>115</v>
      </c>
      <c r="Y6" s="261">
        <v>1.7934301566579636</v>
      </c>
      <c r="Z6" s="261"/>
      <c r="AA6" s="261">
        <v>1.4508999158758484</v>
      </c>
      <c r="AB6" s="261">
        <v>1.599</v>
      </c>
      <c r="AC6" s="261">
        <v>1.3740449788684459</v>
      </c>
      <c r="AD6" s="261">
        <v>1.74</v>
      </c>
    </row>
    <row r="7" spans="2:30" s="16" customFormat="1" ht="12.75" customHeight="1">
      <c r="B7" s="33"/>
      <c r="W7" s="24"/>
      <c r="X7" s="112" t="s">
        <v>116</v>
      </c>
      <c r="Y7" s="261">
        <v>1.8899301861702127</v>
      </c>
      <c r="Z7" s="261"/>
      <c r="AA7" s="261">
        <v>1.4409667797285168</v>
      </c>
      <c r="AB7" s="261">
        <v>1.554</v>
      </c>
      <c r="AC7" s="261">
        <v>1.3889377590709464</v>
      </c>
      <c r="AD7" s="261">
        <v>1.83</v>
      </c>
    </row>
    <row r="8" spans="2:30" s="16" customFormat="1" ht="12.75" customHeight="1">
      <c r="C8" s="111"/>
      <c r="W8" s="24"/>
      <c r="X8" s="112" t="s">
        <v>117</v>
      </c>
      <c r="Y8" s="261">
        <v>1.9994435750304294</v>
      </c>
      <c r="Z8" s="261"/>
      <c r="AA8" s="261">
        <v>1.5206921649178926</v>
      </c>
      <c r="AB8" s="261">
        <v>1.607</v>
      </c>
      <c r="AC8" s="261">
        <v>1.359279835599928</v>
      </c>
      <c r="AD8" s="261">
        <v>1.95</v>
      </c>
    </row>
    <row r="9" spans="2:30" s="16" customFormat="1" ht="12.75" customHeight="1">
      <c r="W9" s="24"/>
      <c r="X9" s="112" t="s">
        <v>118</v>
      </c>
      <c r="Y9" s="261">
        <v>1.8848434652973336</v>
      </c>
      <c r="Z9" s="261"/>
      <c r="AA9" s="261">
        <v>1.5839498509163812</v>
      </c>
      <c r="AB9" s="261">
        <v>1.7010000000000001</v>
      </c>
      <c r="AC9" s="261">
        <v>1.5064262435833216</v>
      </c>
      <c r="AD9" s="261">
        <v>2.0699999999999998</v>
      </c>
    </row>
    <row r="10" spans="2:30" s="16" customFormat="1" ht="12.75" customHeight="1">
      <c r="W10" s="24"/>
      <c r="X10" s="112" t="s">
        <v>119</v>
      </c>
      <c r="Y10" s="261">
        <v>1.8820670897552128</v>
      </c>
      <c r="Z10" s="261"/>
      <c r="AA10" s="261">
        <v>1.5726976437982068</v>
      </c>
      <c r="AB10" s="261">
        <v>1.8180000000000001</v>
      </c>
      <c r="AC10" s="261">
        <v>1.6502333496284665</v>
      </c>
      <c r="AD10" s="261">
        <v>2.08</v>
      </c>
    </row>
    <row r="11" spans="2:30" s="16" customFormat="1" ht="12.75" customHeight="1">
      <c r="W11" s="24"/>
      <c r="X11" s="112" t="s">
        <v>120</v>
      </c>
      <c r="Y11" s="261">
        <v>1.8484313725490196</v>
      </c>
      <c r="Z11" s="261"/>
      <c r="AA11" s="261">
        <v>1.5398383827748674</v>
      </c>
      <c r="AB11" s="261">
        <v>1.762</v>
      </c>
      <c r="AC11" s="261">
        <v>1.5735837607124195</v>
      </c>
      <c r="AD11" s="261">
        <v>2.0099999999999998</v>
      </c>
    </row>
    <row r="12" spans="2:30" s="16" customFormat="1" ht="12.75" customHeight="1">
      <c r="W12" s="24"/>
      <c r="X12" s="112" t="s">
        <v>121</v>
      </c>
      <c r="Y12" s="261">
        <v>1.7669700910273083</v>
      </c>
      <c r="Z12" s="261"/>
      <c r="AA12" s="261">
        <v>1.5876148201943614</v>
      </c>
      <c r="AB12" s="261">
        <v>1.7110000000000001</v>
      </c>
      <c r="AC12" s="261">
        <v>1.5909334017453038</v>
      </c>
      <c r="AD12" s="261">
        <v>1.9</v>
      </c>
    </row>
    <row r="13" spans="2:30" s="16" customFormat="1" ht="12.75" customHeight="1">
      <c r="W13" s="24"/>
      <c r="X13" s="112" t="s">
        <v>122</v>
      </c>
      <c r="Y13" s="261">
        <v>1.6931933803248547</v>
      </c>
      <c r="Z13" s="261"/>
      <c r="AA13" s="261">
        <v>1.4960966837520908</v>
      </c>
      <c r="AB13" s="261">
        <v>1.66</v>
      </c>
      <c r="AC13" s="261">
        <v>1.5834189262199216</v>
      </c>
      <c r="AD13" s="261">
        <v>1.82</v>
      </c>
    </row>
    <row r="14" spans="2:30" s="16" customFormat="1" ht="12.75" customHeight="1">
      <c r="W14" s="23"/>
      <c r="X14" s="253" t="s">
        <v>123</v>
      </c>
      <c r="Y14" s="262">
        <v>1.5810949929808142</v>
      </c>
      <c r="Z14" s="262"/>
      <c r="AA14" s="262">
        <v>1.4858454368202851</v>
      </c>
      <c r="AB14" s="262">
        <v>1.623</v>
      </c>
      <c r="AC14" s="262">
        <v>1.4681578998982778</v>
      </c>
      <c r="AD14" s="262">
        <v>1.82</v>
      </c>
    </row>
    <row r="15" spans="2:30" s="16" customFormat="1" ht="12.75" customHeight="1">
      <c r="W15" s="437">
        <v>2017</v>
      </c>
      <c r="X15" s="437" t="s">
        <v>211</v>
      </c>
      <c r="Y15" s="456">
        <v>1.5309999999999999</v>
      </c>
      <c r="Z15" s="456"/>
      <c r="AA15" s="456">
        <v>1.5479535227029213</v>
      </c>
      <c r="AB15" s="456">
        <v>1.671</v>
      </c>
      <c r="AC15" s="456">
        <v>1.6147420329853699</v>
      </c>
      <c r="AD15" s="456">
        <v>1.94</v>
      </c>
    </row>
    <row r="16" spans="2:30" s="16" customFormat="1" ht="12.75" customHeight="1">
      <c r="W16" s="24"/>
      <c r="X16" s="24" t="s">
        <v>125</v>
      </c>
      <c r="Y16" s="261">
        <v>1.69</v>
      </c>
      <c r="Z16" s="261"/>
      <c r="AA16" s="261">
        <v>1.5671746412410927</v>
      </c>
      <c r="AB16" s="261">
        <v>1.6439999999999999</v>
      </c>
      <c r="AC16" s="261">
        <v>1.6928711387490496</v>
      </c>
      <c r="AD16" s="261">
        <v>2</v>
      </c>
    </row>
    <row r="17" spans="2:30" s="16" customFormat="1" ht="12.75" customHeight="1">
      <c r="W17" s="24"/>
      <c r="X17" s="24" t="s">
        <v>126</v>
      </c>
      <c r="Y17" s="261">
        <v>1.835</v>
      </c>
      <c r="Z17" s="261"/>
      <c r="AA17" s="261">
        <v>1.5373409838982295</v>
      </c>
      <c r="AB17" s="261">
        <v>1.653</v>
      </c>
      <c r="AC17" s="261">
        <v>1.5694910154423081</v>
      </c>
      <c r="AD17" s="261">
        <v>1.95</v>
      </c>
    </row>
    <row r="18" spans="2:30" s="16" customFormat="1" ht="12.75" customHeight="1">
      <c r="W18" s="24"/>
      <c r="X18" s="24" t="s">
        <v>212</v>
      </c>
      <c r="Y18" s="261">
        <v>1.9139999999999999</v>
      </c>
      <c r="Z18" s="261"/>
      <c r="AA18" s="261">
        <v>1.4643942574487774</v>
      </c>
      <c r="AB18" s="261">
        <v>1.6160000000000001</v>
      </c>
      <c r="AC18" s="261">
        <v>1.6852409449271304</v>
      </c>
      <c r="AD18" s="261">
        <v>1.97</v>
      </c>
    </row>
    <row r="19" spans="2:30" s="16" customFormat="1" ht="12.75" customHeight="1">
      <c r="W19" s="24"/>
      <c r="X19" s="24" t="s">
        <v>128</v>
      </c>
      <c r="Y19" s="261">
        <v>1.835</v>
      </c>
      <c r="Z19" s="261"/>
      <c r="AA19" s="261">
        <v>1.4214389437448189</v>
      </c>
      <c r="AB19" s="261">
        <v>1.5820000000000001</v>
      </c>
      <c r="AC19" s="261">
        <v>1.6549841799037375</v>
      </c>
      <c r="AD19" s="261">
        <v>1.92</v>
      </c>
    </row>
    <row r="20" spans="2:30" s="16" customFormat="1" ht="12.75" customHeight="1">
      <c r="W20" s="24"/>
      <c r="X20" s="24" t="s">
        <v>129</v>
      </c>
      <c r="Y20" s="261">
        <v>1.8360000000000001</v>
      </c>
      <c r="Z20" s="261"/>
      <c r="AA20" s="261">
        <v>1.3043566219237108</v>
      </c>
      <c r="AB20" s="261">
        <v>1.6519999999999999</v>
      </c>
      <c r="AC20" s="261">
        <v>1.5943741403801976</v>
      </c>
      <c r="AD20" s="261">
        <v>1.94</v>
      </c>
    </row>
    <row r="21" spans="2:30" s="16" customFormat="1" ht="12.75" customHeight="1">
      <c r="W21" s="24"/>
      <c r="X21" s="24" t="s">
        <v>130</v>
      </c>
      <c r="Y21" s="261">
        <v>1.7669999999999999</v>
      </c>
      <c r="Z21" s="261"/>
      <c r="AA21" s="261">
        <v>1.3000855996954255</v>
      </c>
      <c r="AB21" s="261">
        <v>1.7569999999999999</v>
      </c>
      <c r="AC21" s="261">
        <v>1.6463725656214823</v>
      </c>
      <c r="AD21" s="261">
        <v>2.02</v>
      </c>
    </row>
    <row r="22" spans="2:30" s="16" customFormat="1" ht="12.75" customHeight="1">
      <c r="W22" s="24"/>
      <c r="X22" s="24" t="s">
        <v>131</v>
      </c>
      <c r="Y22" s="261">
        <v>1.796</v>
      </c>
      <c r="Z22" s="261"/>
      <c r="AA22" s="261">
        <v>1.3977985707406126</v>
      </c>
      <c r="AB22" s="261">
        <v>1.7949999999999999</v>
      </c>
      <c r="AC22" s="261">
        <v>1.7011184301366971</v>
      </c>
      <c r="AD22" s="261">
        <v>2.09</v>
      </c>
    </row>
    <row r="23" spans="2:30" s="16" customFormat="1" ht="12.75" customHeight="1">
      <c r="W23" s="24"/>
      <c r="X23" s="252" t="s">
        <v>132</v>
      </c>
      <c r="Y23" s="261">
        <v>1.8069999999999999</v>
      </c>
      <c r="Z23" s="261"/>
      <c r="AA23" s="261">
        <v>1.519450392127333</v>
      </c>
      <c r="AB23" s="261">
        <v>1.764</v>
      </c>
      <c r="AC23" s="261">
        <v>1.6520828568413648</v>
      </c>
      <c r="AD23" s="261">
        <v>2.14</v>
      </c>
    </row>
    <row r="24" spans="2:30" s="16" customFormat="1" ht="12.75" customHeight="1">
      <c r="W24" s="24"/>
      <c r="X24" s="252" t="s">
        <v>133</v>
      </c>
      <c r="Y24" s="261">
        <v>1.7589999999999999</v>
      </c>
      <c r="Z24" s="261"/>
      <c r="AA24" s="261">
        <v>1.4597303919374238</v>
      </c>
      <c r="AB24" s="261">
        <v>1.752</v>
      </c>
      <c r="AC24" s="261">
        <v>1.7347472624611644</v>
      </c>
      <c r="AD24" s="261">
        <v>2.12</v>
      </c>
    </row>
    <row r="25" spans="2:30" s="16" customFormat="1" ht="12.75" customHeight="1">
      <c r="W25" s="24"/>
      <c r="X25" s="252" t="s">
        <v>134</v>
      </c>
      <c r="Y25" s="261">
        <v>1.7250000000000001</v>
      </c>
      <c r="Z25" s="261"/>
      <c r="AA25" s="261">
        <v>1.4279973384239579</v>
      </c>
      <c r="AB25" s="261">
        <v>1.736</v>
      </c>
      <c r="AC25" s="261">
        <v>1.6937456357947773</v>
      </c>
      <c r="AD25" s="261">
        <v>2.13</v>
      </c>
    </row>
    <row r="26" spans="2:30" s="16" customFormat="1" ht="12.75" customHeight="1">
      <c r="W26" s="23"/>
      <c r="X26" s="260" t="s">
        <v>135</v>
      </c>
      <c r="Y26" s="262">
        <v>1.647</v>
      </c>
      <c r="Z26" s="262"/>
      <c r="AA26" s="262">
        <v>1.4733065707954183</v>
      </c>
      <c r="AB26" s="262">
        <v>1.6519999999999999</v>
      </c>
      <c r="AC26" s="262">
        <v>1.7107818306709399</v>
      </c>
      <c r="AD26" s="262">
        <v>2.0499999999999998</v>
      </c>
    </row>
    <row r="27" spans="2:30" s="16" customFormat="1" ht="12.75" customHeight="1">
      <c r="W27" s="437">
        <v>2018</v>
      </c>
      <c r="X27" s="457" t="s">
        <v>136</v>
      </c>
      <c r="Y27" s="456">
        <v>1.53</v>
      </c>
      <c r="Z27" s="456"/>
      <c r="AA27" s="456">
        <v>1.5187742693426973</v>
      </c>
      <c r="AB27" s="456">
        <v>1.6619999999999999</v>
      </c>
      <c r="AC27" s="456">
        <v>1.805580853922609</v>
      </c>
      <c r="AD27" s="456">
        <v>2.06</v>
      </c>
    </row>
    <row r="28" spans="2:30" s="16" customFormat="1" ht="12.75" customHeight="1">
      <c r="B28" s="33"/>
      <c r="W28" s="24"/>
      <c r="X28" s="252" t="s">
        <v>137</v>
      </c>
      <c r="Y28" s="261">
        <v>1.6080000000000001</v>
      </c>
      <c r="Z28" s="261"/>
      <c r="AA28" s="261">
        <v>1.4979347695682723</v>
      </c>
      <c r="AB28" s="261">
        <v>1.7569999999999999</v>
      </c>
      <c r="AC28" s="261">
        <v>1.9227771000399481</v>
      </c>
      <c r="AD28" s="261">
        <v>2.02</v>
      </c>
    </row>
    <row r="29" spans="2:30" s="16" customFormat="1" ht="12.75" customHeight="1">
      <c r="W29" s="24"/>
      <c r="X29" s="252" t="s">
        <v>138</v>
      </c>
      <c r="Y29" s="261">
        <v>1.5309999999999999</v>
      </c>
      <c r="Z29" s="261"/>
      <c r="AA29" s="261">
        <v>1.4734462620498041</v>
      </c>
      <c r="AB29" s="261">
        <v>1.736</v>
      </c>
      <c r="AC29" s="261">
        <v>1.727106974699347</v>
      </c>
      <c r="AD29" s="261">
        <v>2.0099999999999998</v>
      </c>
    </row>
    <row r="30" spans="2:30" s="16" customFormat="1" ht="12.75" customHeight="1">
      <c r="W30" s="24"/>
      <c r="X30" s="252" t="s">
        <v>139</v>
      </c>
      <c r="Y30" s="261">
        <v>1.5349999999999999</v>
      </c>
      <c r="Z30" s="261"/>
      <c r="AA30" s="261">
        <v>1.391051100235615</v>
      </c>
      <c r="AB30" s="261">
        <v>1.742</v>
      </c>
      <c r="AC30" s="261">
        <v>1.5853137806263065</v>
      </c>
      <c r="AD30" s="261">
        <v>2.02</v>
      </c>
    </row>
    <row r="31" spans="2:30" s="16" customFormat="1" ht="12.75" customHeight="1">
      <c r="W31" s="24"/>
      <c r="X31" s="252" t="s">
        <v>140</v>
      </c>
      <c r="Y31" s="261">
        <v>1.423</v>
      </c>
      <c r="Z31" s="261"/>
      <c r="AA31" s="261">
        <v>1.2776076840762294</v>
      </c>
      <c r="AB31" s="261">
        <v>1.905</v>
      </c>
      <c r="AC31" s="261">
        <v>1.7290240416043308</v>
      </c>
      <c r="AD31" s="261">
        <v>1.94</v>
      </c>
    </row>
    <row r="32" spans="2:30" s="16" customFormat="1" ht="12.75" customHeight="1">
      <c r="W32" s="24"/>
      <c r="X32" s="252" t="s">
        <v>141</v>
      </c>
      <c r="Y32" s="261">
        <v>1.3859999999999999</v>
      </c>
      <c r="Z32" s="261"/>
      <c r="AA32" s="261">
        <v>1.2220783493150054</v>
      </c>
      <c r="AB32" s="261">
        <v>1.903</v>
      </c>
      <c r="AC32" s="261">
        <v>1.5963053666203311</v>
      </c>
      <c r="AD32" s="261">
        <v>1.91</v>
      </c>
    </row>
    <row r="33" spans="1:32" ht="12.75" customHeight="1">
      <c r="A33" s="16"/>
      <c r="W33" s="24"/>
      <c r="X33" s="252" t="s">
        <v>142</v>
      </c>
      <c r="Y33" s="261">
        <v>1.393</v>
      </c>
      <c r="Z33" s="261"/>
      <c r="AA33" s="261">
        <v>1.2291332275946341</v>
      </c>
      <c r="AB33" s="261">
        <v>1.9239999999999999</v>
      </c>
      <c r="AC33" s="261">
        <v>1.5935619588549037</v>
      </c>
      <c r="AD33" s="261">
        <v>1.91</v>
      </c>
      <c r="AF33" s="33"/>
    </row>
    <row r="34" spans="1:32" ht="12.75" customHeight="1">
      <c r="A34" s="16"/>
      <c r="W34" s="24"/>
      <c r="X34" s="252" t="s">
        <v>143</v>
      </c>
      <c r="Y34" s="261">
        <v>1.325</v>
      </c>
      <c r="Z34" s="261"/>
      <c r="AA34" s="261">
        <v>1.2207121287891864</v>
      </c>
      <c r="AB34" s="261">
        <v>2.0099999999999998</v>
      </c>
      <c r="AC34" s="261">
        <v>1.7135889863512888</v>
      </c>
      <c r="AD34" s="261">
        <v>1.89</v>
      </c>
    </row>
    <row r="35" spans="1:32" ht="12.75" customHeight="1">
      <c r="A35" s="16"/>
      <c r="W35" s="24"/>
      <c r="X35" s="252" t="s">
        <v>144</v>
      </c>
      <c r="Y35" s="261">
        <v>1.163</v>
      </c>
      <c r="Z35" s="261"/>
      <c r="AA35" s="261">
        <v>1.2110112526404153</v>
      </c>
      <c r="AB35" s="261">
        <v>1.9219999999999999</v>
      </c>
      <c r="AC35" s="261">
        <v>1.6945784505537742</v>
      </c>
      <c r="AD35" s="261">
        <v>1.85</v>
      </c>
    </row>
    <row r="36" spans="1:32" ht="12.75" customHeight="1">
      <c r="A36" s="16"/>
      <c r="W36" s="24"/>
      <c r="X36" s="252" t="s">
        <v>145</v>
      </c>
      <c r="Y36" s="261">
        <v>1.157</v>
      </c>
      <c r="Z36" s="261"/>
      <c r="AA36" s="261">
        <v>1.3259156235512288</v>
      </c>
      <c r="AB36" s="261">
        <v>1.8560000000000001</v>
      </c>
      <c r="AC36" s="261">
        <v>1.6574532786814624</v>
      </c>
      <c r="AD36" s="261">
        <v>1.85</v>
      </c>
    </row>
    <row r="37" spans="1:32" ht="12.75" customHeight="1">
      <c r="A37" s="16"/>
      <c r="W37" s="24"/>
      <c r="X37" s="252" t="s">
        <v>146</v>
      </c>
      <c r="Y37" s="261">
        <v>1.1479999999999999</v>
      </c>
      <c r="Z37" s="261"/>
      <c r="AA37" s="261">
        <v>1.3000376366918802</v>
      </c>
      <c r="AB37" s="261">
        <v>1.875</v>
      </c>
      <c r="AC37" s="261">
        <v>1.6968632769524423</v>
      </c>
      <c r="AD37" s="261">
        <v>1.81</v>
      </c>
    </row>
    <row r="38" spans="1:32" ht="12.75" customHeight="1">
      <c r="A38" s="16"/>
      <c r="D38" s="188"/>
      <c r="W38" s="23"/>
      <c r="X38" s="260" t="s">
        <v>147</v>
      </c>
      <c r="Y38" s="262">
        <v>1.121</v>
      </c>
      <c r="Z38" s="262"/>
      <c r="AA38" s="262">
        <v>1.2797231626823486</v>
      </c>
      <c r="AB38" s="262">
        <v>1.7929999999999999</v>
      </c>
      <c r="AC38" s="262">
        <v>1.7118009252406845</v>
      </c>
      <c r="AD38" s="262">
        <v>1.75</v>
      </c>
    </row>
    <row r="39" spans="1:32" ht="12.75" customHeight="1">
      <c r="A39" s="16"/>
      <c r="W39" s="437">
        <v>2019</v>
      </c>
      <c r="X39" s="457" t="s">
        <v>148</v>
      </c>
      <c r="Y39" s="456">
        <v>1.3440000000000001</v>
      </c>
      <c r="Z39" s="456"/>
      <c r="AA39" s="456">
        <v>1.3484456430627938</v>
      </c>
      <c r="AB39" s="456">
        <v>1.796</v>
      </c>
      <c r="AC39" s="456">
        <v>1.5942084184718439</v>
      </c>
      <c r="AD39" s="456">
        <v>1.7</v>
      </c>
    </row>
    <row r="40" spans="1:32" ht="12.75" customHeight="1">
      <c r="A40" s="16"/>
      <c r="W40" s="24"/>
      <c r="X40" s="252" t="s">
        <v>149</v>
      </c>
      <c r="Y40" s="261">
        <v>1.5189999999999999</v>
      </c>
      <c r="Z40" s="261"/>
      <c r="AA40" s="261">
        <v>1.3642619758971435</v>
      </c>
      <c r="AB40" s="261">
        <v>1.87</v>
      </c>
      <c r="AC40" s="261">
        <v>1.5623205130405733</v>
      </c>
      <c r="AD40" s="261">
        <v>1.7</v>
      </c>
    </row>
    <row r="41" spans="1:32" ht="12.75" customHeight="1">
      <c r="A41" s="16"/>
      <c r="W41" s="24"/>
      <c r="X41" s="252" t="s">
        <v>150</v>
      </c>
      <c r="Y41" s="261">
        <v>1.42</v>
      </c>
      <c r="Z41" s="261"/>
      <c r="AA41" s="261">
        <v>1.3278118738744438</v>
      </c>
      <c r="AB41" s="261">
        <v>1.863</v>
      </c>
      <c r="AC41" s="261">
        <v>1.5586840719177553</v>
      </c>
      <c r="AD41" s="261">
        <v>1.65</v>
      </c>
    </row>
    <row r="42" spans="1:32" ht="12.75" customHeight="1">
      <c r="A42" s="16"/>
      <c r="W42" s="24"/>
      <c r="X42" s="252" t="s">
        <v>151</v>
      </c>
      <c r="Y42" s="261">
        <v>1.377</v>
      </c>
      <c r="Z42" s="261"/>
      <c r="AA42" s="261">
        <v>1.3268952931336022</v>
      </c>
      <c r="AB42" s="261">
        <v>1.81</v>
      </c>
      <c r="AC42" s="261">
        <v>1.4747986477695116</v>
      </c>
      <c r="AD42" s="261">
        <v>1.69</v>
      </c>
    </row>
    <row r="43" spans="1:32" ht="12.75" customHeight="1">
      <c r="A43" s="16"/>
      <c r="W43" s="24"/>
      <c r="X43" s="252" t="s">
        <v>152</v>
      </c>
      <c r="Y43" s="261">
        <v>1.31</v>
      </c>
      <c r="Z43" s="261"/>
      <c r="AA43" s="261">
        <v>1.2854861361331007</v>
      </c>
      <c r="AB43" s="261">
        <v>1.946</v>
      </c>
      <c r="AC43" s="261">
        <v>1.4704295710859212</v>
      </c>
      <c r="AD43" s="261">
        <v>1.65</v>
      </c>
    </row>
    <row r="44" spans="1:32" ht="12.75" customHeight="1">
      <c r="A44" s="16"/>
      <c r="W44" s="24"/>
      <c r="X44" s="252" t="s">
        <v>153</v>
      </c>
      <c r="Y44" s="261">
        <v>1.353</v>
      </c>
      <c r="Z44" s="261"/>
      <c r="AA44" s="261">
        <v>1.3106569545739915</v>
      </c>
      <c r="AB44" s="261">
        <v>2.109</v>
      </c>
      <c r="AC44" s="261">
        <v>1.4740781892726154</v>
      </c>
      <c r="AD44" s="261">
        <v>1.7</v>
      </c>
    </row>
    <row r="45" spans="1:32" ht="12.75" customHeight="1">
      <c r="A45" s="16"/>
      <c r="W45" s="24"/>
      <c r="X45" s="252" t="s">
        <v>154</v>
      </c>
      <c r="Y45" s="261">
        <v>1.391</v>
      </c>
      <c r="Z45" s="261"/>
      <c r="AA45" s="261">
        <v>1.3545872089693876</v>
      </c>
      <c r="AB45" s="261">
        <v>2.21</v>
      </c>
      <c r="AC45" s="261">
        <v>1.4981231184869603</v>
      </c>
      <c r="AD45" s="261">
        <v>1.79</v>
      </c>
    </row>
    <row r="46" spans="1:32" ht="12.75" customHeight="1">
      <c r="A46" s="16"/>
      <c r="W46" s="24"/>
      <c r="X46" s="252" t="s">
        <v>155</v>
      </c>
      <c r="Y46" s="261">
        <v>1.21</v>
      </c>
      <c r="Z46" s="261"/>
      <c r="AA46" s="261">
        <v>1.2746929354421925</v>
      </c>
      <c r="AB46" s="261">
        <v>2.2370000000000001</v>
      </c>
      <c r="AC46" s="261">
        <v>1.4040560171426508</v>
      </c>
      <c r="AD46" s="261">
        <v>1.76</v>
      </c>
    </row>
    <row r="47" spans="1:32" ht="12.75" customHeight="1">
      <c r="A47" s="16"/>
      <c r="W47" s="24"/>
      <c r="X47" s="252" t="s">
        <v>156</v>
      </c>
      <c r="Y47" s="261">
        <v>1.137</v>
      </c>
      <c r="Z47" s="261"/>
      <c r="AA47" s="261">
        <v>1.274910943720843</v>
      </c>
      <c r="AB47" s="261">
        <v>2.2559999999999998</v>
      </c>
      <c r="AC47" s="261">
        <v>1.4597407815047967</v>
      </c>
      <c r="AD47" s="261">
        <v>1.81</v>
      </c>
    </row>
    <row r="48" spans="1:32" ht="12.75" customHeight="1">
      <c r="A48" s="16"/>
      <c r="W48" s="24"/>
      <c r="X48" s="24" t="s">
        <v>157</v>
      </c>
      <c r="Y48" s="261">
        <v>1.1339999999999999</v>
      </c>
      <c r="Z48" s="261"/>
      <c r="AA48" s="261">
        <v>1.325177391729875</v>
      </c>
      <c r="AB48" s="261">
        <v>2.3029999999999999</v>
      </c>
      <c r="AC48" s="261">
        <v>1.4471885265255329</v>
      </c>
      <c r="AD48" s="261">
        <v>1.83</v>
      </c>
    </row>
    <row r="49" spans="23:30" ht="12.75" customHeight="1">
      <c r="W49" s="24"/>
      <c r="X49" s="252" t="s">
        <v>158</v>
      </c>
      <c r="Y49" s="261">
        <v>1.2050000000000001</v>
      </c>
      <c r="Z49" s="261"/>
      <c r="AA49" s="261">
        <v>1.5549619848103902</v>
      </c>
      <c r="AB49" s="261">
        <v>2.3490000000000002</v>
      </c>
      <c r="AC49" s="261">
        <v>1.4133471946109806</v>
      </c>
      <c r="AD49" s="261">
        <v>1.65</v>
      </c>
    </row>
    <row r="50" spans="23:30" ht="12.75" customHeight="1">
      <c r="W50" s="23"/>
      <c r="X50" s="260" t="s">
        <v>159</v>
      </c>
      <c r="Y50" s="262">
        <v>1.321</v>
      </c>
      <c r="Z50" s="262"/>
      <c r="AA50" s="262">
        <v>1.6698068243002624</v>
      </c>
      <c r="AB50" s="262">
        <v>2.2789999999999999</v>
      </c>
      <c r="AC50" s="262">
        <v>1.4445831349686722</v>
      </c>
      <c r="AD50" s="262">
        <v>1.64</v>
      </c>
    </row>
    <row r="51" spans="23:30" ht="12.75" customHeight="1">
      <c r="W51" s="437">
        <v>2020</v>
      </c>
      <c r="X51" s="458" t="s">
        <v>160</v>
      </c>
      <c r="Y51" s="456">
        <v>1.32</v>
      </c>
      <c r="Z51" s="456"/>
      <c r="AA51" s="456">
        <v>1.5467497442166676</v>
      </c>
      <c r="AB51" s="456">
        <v>2.1190000000000002</v>
      </c>
      <c r="AC51" s="456">
        <v>1.4483348028475578</v>
      </c>
      <c r="AD51" s="456">
        <v>1.53</v>
      </c>
    </row>
    <row r="52" spans="23:30" ht="12.75" customHeight="1">
      <c r="W52" s="24"/>
      <c r="X52" s="300" t="s">
        <v>161</v>
      </c>
      <c r="Y52" s="261">
        <v>1.38</v>
      </c>
      <c r="Z52" s="261"/>
      <c r="AA52" s="261">
        <v>1.5336463296615952</v>
      </c>
      <c r="AB52" s="261">
        <v>2.1190000000000002</v>
      </c>
      <c r="AC52" s="261">
        <v>1.4354174103665323</v>
      </c>
      <c r="AD52" s="261">
        <v>1.48</v>
      </c>
    </row>
    <row r="53" spans="23:30" ht="12.75" customHeight="1">
      <c r="W53" s="24"/>
      <c r="X53" s="300" t="s">
        <v>162</v>
      </c>
      <c r="Y53" s="261">
        <v>1.4159999999999999</v>
      </c>
      <c r="Z53" s="261"/>
      <c r="AA53" s="261">
        <v>1.345</v>
      </c>
      <c r="AB53" s="261">
        <v>1.9930000000000001</v>
      </c>
      <c r="AC53" s="261">
        <v>1.2649999999999999</v>
      </c>
      <c r="AD53" s="261">
        <v>1.41</v>
      </c>
    </row>
    <row r="54" spans="23:30" ht="12.75" customHeight="1">
      <c r="W54" s="24"/>
      <c r="X54" s="300" t="s">
        <v>163</v>
      </c>
      <c r="Y54" s="261">
        <v>1.282</v>
      </c>
      <c r="Z54" s="261"/>
      <c r="AA54" s="261">
        <v>1.2110000000000001</v>
      </c>
      <c r="AB54" s="261">
        <v>1.74</v>
      </c>
      <c r="AC54" s="261">
        <v>1.1479999999999999</v>
      </c>
      <c r="AD54">
        <v>1.37</v>
      </c>
    </row>
    <row r="55" spans="23:30" ht="12.75" customHeight="1">
      <c r="W55" s="24"/>
      <c r="X55" s="300" t="s">
        <v>164</v>
      </c>
      <c r="Y55" s="261">
        <v>1.23</v>
      </c>
      <c r="Z55" s="261"/>
      <c r="AA55" s="261">
        <v>1.1299999999999999</v>
      </c>
      <c r="AB55" s="261">
        <v>1.85</v>
      </c>
      <c r="AC55" s="261">
        <v>1.1000000000000001</v>
      </c>
      <c r="AD55" s="261">
        <v>1.43</v>
      </c>
    </row>
    <row r="56" spans="23:30" ht="12.75" customHeight="1">
      <c r="W56" s="24"/>
      <c r="X56" s="300" t="s">
        <v>165</v>
      </c>
      <c r="Y56" s="261">
        <v>1.22</v>
      </c>
      <c r="Z56" s="261"/>
      <c r="AA56" s="261">
        <v>1.3</v>
      </c>
      <c r="AB56" s="261">
        <v>1.89</v>
      </c>
      <c r="AC56" s="261">
        <v>1.1499999999999999</v>
      </c>
      <c r="AD56" s="261">
        <v>1.6</v>
      </c>
    </row>
    <row r="57" spans="23:30" ht="12.75" customHeight="1">
      <c r="W57" s="24"/>
      <c r="X57" s="300" t="s">
        <v>166</v>
      </c>
      <c r="Y57" s="261">
        <v>1.23</v>
      </c>
      <c r="Z57" s="261"/>
      <c r="AA57" s="261">
        <v>1.36</v>
      </c>
      <c r="AB57" s="261">
        <v>1.92</v>
      </c>
      <c r="AC57" s="261">
        <v>1.22</v>
      </c>
      <c r="AD57" s="261">
        <v>1.73</v>
      </c>
    </row>
    <row r="58" spans="23:30" ht="12.75" customHeight="1">
      <c r="W58" s="24"/>
      <c r="X58" s="300" t="s">
        <v>167</v>
      </c>
      <c r="Y58" s="261">
        <v>1.26</v>
      </c>
      <c r="Z58" s="261"/>
      <c r="AA58" s="261">
        <v>1.37</v>
      </c>
      <c r="AB58" s="261">
        <v>2.0299999999999998</v>
      </c>
      <c r="AC58" s="261">
        <v>1.3</v>
      </c>
      <c r="AD58" s="261">
        <v>1.98</v>
      </c>
    </row>
    <row r="59" spans="23:30" ht="12.75" customHeight="1">
      <c r="W59" s="24"/>
      <c r="X59" s="300" t="s">
        <v>168</v>
      </c>
      <c r="Y59" s="261">
        <v>1.25</v>
      </c>
      <c r="Z59" s="261"/>
      <c r="AA59" s="261">
        <v>1.5</v>
      </c>
      <c r="AB59" s="261">
        <v>1.93</v>
      </c>
      <c r="AC59" s="261">
        <v>1.32</v>
      </c>
      <c r="AD59" s="261">
        <v>2.31</v>
      </c>
    </row>
    <row r="60" spans="23:30" ht="12.75" customHeight="1">
      <c r="W60" s="24"/>
      <c r="X60" s="300" t="s">
        <v>169</v>
      </c>
      <c r="Y60" s="261">
        <v>1.27</v>
      </c>
      <c r="Z60" s="261"/>
      <c r="AA60" s="261">
        <v>1.53</v>
      </c>
      <c r="AB60" s="261">
        <v>1.86</v>
      </c>
      <c r="AC60" s="261">
        <v>1.45</v>
      </c>
      <c r="AD60" s="261">
        <v>2.29</v>
      </c>
    </row>
    <row r="61" spans="23:30">
      <c r="W61" s="24"/>
      <c r="X61" s="300" t="s">
        <v>170</v>
      </c>
      <c r="Y61" s="261">
        <v>1.37</v>
      </c>
      <c r="Z61" s="261"/>
      <c r="AA61" s="261">
        <v>1.71</v>
      </c>
      <c r="AB61" s="261">
        <v>1.84</v>
      </c>
      <c r="AC61" s="261">
        <v>1.55</v>
      </c>
      <c r="AD61" s="261">
        <v>2.2999999999999998</v>
      </c>
    </row>
    <row r="62" spans="23:30">
      <c r="W62" s="23"/>
      <c r="X62" s="301" t="s">
        <v>171</v>
      </c>
      <c r="Y62" s="262">
        <v>1.63</v>
      </c>
      <c r="Z62" s="262"/>
      <c r="AA62" s="262">
        <v>1.69</v>
      </c>
      <c r="AB62" s="262">
        <v>1.71</v>
      </c>
      <c r="AC62" s="262">
        <v>1.51</v>
      </c>
      <c r="AD62" s="262">
        <v>2.2799999999999998</v>
      </c>
    </row>
    <row r="63" spans="23:30">
      <c r="W63" s="437">
        <v>2021</v>
      </c>
      <c r="X63" s="458" t="s">
        <v>172</v>
      </c>
      <c r="Y63" s="438">
        <v>1.61</v>
      </c>
      <c r="Z63" s="438"/>
      <c r="AA63" s="438">
        <v>1.75</v>
      </c>
      <c r="AB63" s="438">
        <v>1.76</v>
      </c>
      <c r="AC63" s="438">
        <v>1.62</v>
      </c>
      <c r="AD63" s="583">
        <v>2.2000000000000002</v>
      </c>
    </row>
    <row r="64" spans="23:30">
      <c r="W64" s="24"/>
      <c r="X64" s="300" t="s">
        <v>173</v>
      </c>
      <c r="Y64" s="16">
        <v>1.69</v>
      </c>
      <c r="AA64" s="16">
        <v>1.82</v>
      </c>
      <c r="AB64" s="16">
        <v>1.92</v>
      </c>
      <c r="AC64" s="16">
        <v>1.63</v>
      </c>
      <c r="AD64" s="578">
        <v>2.1800000000000002</v>
      </c>
    </row>
    <row r="65" spans="23:30">
      <c r="W65" s="24"/>
      <c r="X65" s="300" t="s">
        <v>174</v>
      </c>
      <c r="Y65" s="16">
        <v>1.7</v>
      </c>
      <c r="AA65" s="16">
        <v>1.78</v>
      </c>
      <c r="AB65" s="16">
        <v>1.95</v>
      </c>
      <c r="AC65" s="16">
        <v>1.72</v>
      </c>
      <c r="AD65" s="578">
        <v>2.23</v>
      </c>
    </row>
    <row r="66" spans="23:30">
      <c r="W66" s="24"/>
      <c r="X66" s="300" t="s">
        <v>175</v>
      </c>
      <c r="Y66" s="16">
        <v>1.77</v>
      </c>
      <c r="AA66" s="16">
        <v>1.85</v>
      </c>
      <c r="AB66" s="16">
        <v>1.94</v>
      </c>
      <c r="AC66" s="16">
        <v>1.61</v>
      </c>
      <c r="AD66" s="578">
        <v>2.41</v>
      </c>
    </row>
    <row r="67" spans="23:30">
      <c r="W67" s="24"/>
      <c r="X67" s="300" t="s">
        <v>176</v>
      </c>
      <c r="Y67" s="16">
        <v>1.8</v>
      </c>
      <c r="AA67" s="16">
        <v>1.89</v>
      </c>
      <c r="AB67" s="16">
        <v>2.1</v>
      </c>
      <c r="AC67" s="16">
        <v>1.62</v>
      </c>
      <c r="AD67" s="578">
        <v>2.61</v>
      </c>
    </row>
    <row r="68" spans="23:30">
      <c r="W68" s="24"/>
      <c r="X68" s="300" t="s">
        <v>177</v>
      </c>
      <c r="Y68" s="16">
        <v>1.76</v>
      </c>
      <c r="AA68" s="16">
        <v>2.0499999999999998</v>
      </c>
      <c r="AB68" s="16">
        <v>2.1800000000000002</v>
      </c>
      <c r="AC68" s="16">
        <v>1.73</v>
      </c>
      <c r="AD68" s="578">
        <v>2.71</v>
      </c>
    </row>
    <row r="69" spans="23:30">
      <c r="W69" s="24"/>
      <c r="X69" s="300" t="s">
        <v>178</v>
      </c>
      <c r="Y69" s="104">
        <v>1.64</v>
      </c>
      <c r="Z69" s="104"/>
      <c r="AA69" s="104">
        <v>2</v>
      </c>
      <c r="AB69" s="104">
        <v>2.29</v>
      </c>
      <c r="AC69" s="104">
        <v>1.65</v>
      </c>
      <c r="AD69" s="618">
        <v>2.78</v>
      </c>
    </row>
    <row r="70" spans="23:30">
      <c r="W70" s="24"/>
      <c r="X70" s="300" t="s">
        <v>179</v>
      </c>
      <c r="Y70" s="104">
        <v>1.6524594972067037</v>
      </c>
      <c r="Z70" s="104"/>
      <c r="AA70" s="104">
        <v>1.9647249644705023</v>
      </c>
      <c r="AB70" s="104">
        <v>2.44</v>
      </c>
      <c r="AC70" s="104">
        <v>1.9852269079089875</v>
      </c>
      <c r="AD70" s="618">
        <v>2.98</v>
      </c>
    </row>
    <row r="71" spans="23:30">
      <c r="W71" s="24"/>
      <c r="X71" s="300" t="s">
        <v>180</v>
      </c>
      <c r="Y71" s="104">
        <v>1.6969315610238385</v>
      </c>
      <c r="Z71" s="104"/>
      <c r="AA71" s="104">
        <v>1.8817390990633467</v>
      </c>
      <c r="AB71" s="104">
        <v>2.4580000000000002</v>
      </c>
      <c r="AC71" s="104">
        <v>1.9262806617747092</v>
      </c>
      <c r="AD71" s="618">
        <v>3</v>
      </c>
    </row>
    <row r="72" spans="23:30">
      <c r="W72" s="24"/>
      <c r="X72" s="300" t="s">
        <v>181</v>
      </c>
      <c r="Y72" s="104">
        <v>1.7190000000000001</v>
      </c>
      <c r="Z72" s="104"/>
      <c r="AA72" s="104">
        <v>1.6194877643170917</v>
      </c>
      <c r="AB72" s="104">
        <v>2.5680000000000001</v>
      </c>
      <c r="AC72" s="104">
        <v>2.0146575934565263</v>
      </c>
      <c r="AD72" s="618">
        <v>2.73</v>
      </c>
    </row>
    <row r="73" spans="23:30">
      <c r="W73" s="24"/>
      <c r="X73" s="300" t="s">
        <v>182</v>
      </c>
      <c r="Y73" s="16">
        <v>2</v>
      </c>
      <c r="AA73" s="16">
        <v>1.72</v>
      </c>
      <c r="AB73" s="16">
        <v>2.4500000000000002</v>
      </c>
      <c r="AC73" s="16">
        <v>1.95</v>
      </c>
      <c r="AD73" s="578">
        <v>2.58</v>
      </c>
    </row>
    <row r="74" spans="23:30">
      <c r="W74" s="23"/>
      <c r="X74" s="301" t="s">
        <v>183</v>
      </c>
      <c r="Y74" s="584">
        <v>2.12</v>
      </c>
      <c r="Z74" s="584"/>
      <c r="AA74" s="584">
        <v>1.83</v>
      </c>
      <c r="AB74" s="584">
        <v>2.34</v>
      </c>
      <c r="AC74" s="584">
        <v>2.0099999999999998</v>
      </c>
      <c r="AD74" s="585">
        <v>2.3199999999999998</v>
      </c>
    </row>
    <row r="75" spans="23:30">
      <c r="W75" s="437">
        <v>2022</v>
      </c>
      <c r="X75" s="300" t="s">
        <v>184</v>
      </c>
      <c r="Y75" s="575">
        <v>2.02</v>
      </c>
      <c r="Z75" s="438"/>
      <c r="AA75" s="438">
        <v>1.99</v>
      </c>
      <c r="AB75" s="438">
        <v>2.41</v>
      </c>
      <c r="AC75" s="438">
        <v>1.9</v>
      </c>
      <c r="AD75" s="583">
        <v>2.27</v>
      </c>
    </row>
    <row r="76" spans="23:30">
      <c r="W76" s="24"/>
      <c r="X76" s="300" t="s">
        <v>185</v>
      </c>
      <c r="Y76" s="577">
        <v>2.2599999999999998</v>
      </c>
      <c r="AA76" s="16">
        <v>2.12</v>
      </c>
      <c r="AB76" s="16">
        <v>2.63</v>
      </c>
      <c r="AC76" s="16">
        <v>1.87</v>
      </c>
      <c r="AD76" s="578">
        <v>2.4300000000000002</v>
      </c>
    </row>
    <row r="77" spans="23:30">
      <c r="W77" s="24"/>
      <c r="X77" s="300" t="s">
        <v>186</v>
      </c>
      <c r="Y77" s="577">
        <v>2.36</v>
      </c>
      <c r="AA77" s="16">
        <v>2.23</v>
      </c>
      <c r="AB77" s="16">
        <v>2.75</v>
      </c>
      <c r="AC77" s="16">
        <v>1.84</v>
      </c>
      <c r="AD77" s="578">
        <v>2.56</v>
      </c>
    </row>
    <row r="78" spans="23:30">
      <c r="W78" s="24"/>
      <c r="X78" s="300" t="s">
        <v>187</v>
      </c>
      <c r="Y78" s="577">
        <v>2.39</v>
      </c>
      <c r="AA78" s="16">
        <v>2.19</v>
      </c>
      <c r="AB78" s="16">
        <v>2.89</v>
      </c>
      <c r="AC78" s="16">
        <v>1.87</v>
      </c>
      <c r="AD78" s="578">
        <v>2.54</v>
      </c>
    </row>
    <row r="79" spans="23:30">
      <c r="W79" s="24"/>
      <c r="X79" s="300" t="s">
        <v>188</v>
      </c>
      <c r="Y79" s="577">
        <v>2.31</v>
      </c>
      <c r="AA79" s="16">
        <v>2.04</v>
      </c>
      <c r="AB79" s="16">
        <v>2.97</v>
      </c>
      <c r="AC79" s="16">
        <v>1.77</v>
      </c>
      <c r="AD79" s="578">
        <v>2.38</v>
      </c>
    </row>
    <row r="80" spans="23:30">
      <c r="W80" s="24"/>
      <c r="X80" s="300" t="s">
        <v>189</v>
      </c>
      <c r="Y80" s="577">
        <v>2.15</v>
      </c>
      <c r="AA80" s="16">
        <v>1.96</v>
      </c>
      <c r="AB80" s="16">
        <v>2.98</v>
      </c>
      <c r="AC80" s="16">
        <v>1.76</v>
      </c>
      <c r="AD80" s="578">
        <v>2.35</v>
      </c>
    </row>
    <row r="81" spans="23:30">
      <c r="W81" s="24"/>
      <c r="X81" s="300" t="s">
        <v>190</v>
      </c>
      <c r="Y81" s="577">
        <v>2.04</v>
      </c>
      <c r="AA81" s="16">
        <v>1.91</v>
      </c>
      <c r="AB81" s="16">
        <v>2.98</v>
      </c>
      <c r="AC81" s="16">
        <v>1.75</v>
      </c>
      <c r="AD81" s="578">
        <v>2.14</v>
      </c>
    </row>
    <row r="82" spans="23:30">
      <c r="W82" s="24"/>
      <c r="X82" s="300" t="s">
        <v>191</v>
      </c>
      <c r="Y82" s="577">
        <v>2.0699999999999998</v>
      </c>
      <c r="AA82" s="16">
        <v>2.0299999999999998</v>
      </c>
      <c r="AB82" s="16">
        <v>2.98</v>
      </c>
      <c r="AC82" s="16">
        <v>1.84</v>
      </c>
      <c r="AD82" s="578">
        <v>2.29</v>
      </c>
    </row>
    <row r="83" spans="23:30">
      <c r="W83" s="24"/>
      <c r="X83" s="300" t="s">
        <v>192</v>
      </c>
      <c r="Y83" s="577">
        <v>1.92</v>
      </c>
      <c r="AA83" s="16">
        <v>1.93</v>
      </c>
      <c r="AB83" s="16">
        <v>2.78</v>
      </c>
      <c r="AC83" s="16">
        <v>1.82</v>
      </c>
      <c r="AD83" s="578">
        <v>2.27</v>
      </c>
    </row>
    <row r="84" spans="23:30">
      <c r="W84" s="24"/>
      <c r="X84" s="300" t="s">
        <v>193</v>
      </c>
      <c r="Y84" s="577">
        <v>1.75</v>
      </c>
      <c r="AA84" s="16">
        <v>1.88</v>
      </c>
      <c r="AB84" s="16">
        <v>2.2999999999999998</v>
      </c>
      <c r="AC84" s="16">
        <v>1.64</v>
      </c>
      <c r="AD84" s="578">
        <v>2.13</v>
      </c>
    </row>
    <row r="85" spans="23:30">
      <c r="W85" s="24"/>
      <c r="X85" s="300" t="s">
        <v>194</v>
      </c>
      <c r="Y85" s="577">
        <v>1.63</v>
      </c>
      <c r="AA85" s="16">
        <v>1.79</v>
      </c>
      <c r="AB85" s="16">
        <v>2.21</v>
      </c>
      <c r="AC85" s="16">
        <v>1.68</v>
      </c>
      <c r="AD85" s="578">
        <v>2.11</v>
      </c>
    </row>
    <row r="86" spans="23:30">
      <c r="W86" s="23"/>
      <c r="X86" s="301" t="s">
        <v>195</v>
      </c>
      <c r="Y86" s="579">
        <v>1.6</v>
      </c>
      <c r="Z86" s="584"/>
      <c r="AA86" s="584">
        <v>1.85</v>
      </c>
      <c r="AB86" s="584">
        <v>2.09</v>
      </c>
      <c r="AC86" s="584">
        <v>1.67</v>
      </c>
      <c r="AD86" s="585">
        <v>2.08</v>
      </c>
    </row>
    <row r="87" spans="23:30">
      <c r="W87" s="437">
        <v>2023</v>
      </c>
      <c r="X87" s="300" t="s">
        <v>196</v>
      </c>
      <c r="Y87" s="104">
        <v>1.752</v>
      </c>
      <c r="Z87" s="104"/>
      <c r="AA87" s="104">
        <v>1.835</v>
      </c>
      <c r="AB87" s="104">
        <v>1.99</v>
      </c>
      <c r="AC87" s="104">
        <v>1.7549999999999999</v>
      </c>
      <c r="AD87" s="583">
        <v>2.11</v>
      </c>
    </row>
    <row r="88" spans="23:30">
      <c r="W88" s="24"/>
      <c r="X88" s="300" t="s">
        <v>197</v>
      </c>
      <c r="Y88" s="620">
        <v>2.2040000000000002</v>
      </c>
      <c r="Z88" s="104"/>
      <c r="AA88" s="620">
        <v>1.8620000000000001</v>
      </c>
      <c r="AB88" s="620">
        <v>2.1339999999999999</v>
      </c>
      <c r="AC88" s="620">
        <v>1.8149999999999999</v>
      </c>
      <c r="AD88" s="578">
        <v>2.19</v>
      </c>
    </row>
    <row r="89" spans="23:30">
      <c r="W89" s="24"/>
      <c r="X89" s="300" t="s">
        <v>236</v>
      </c>
      <c r="Y89" s="620">
        <v>2.0860217489762247</v>
      </c>
      <c r="Z89" s="104"/>
      <c r="AA89" s="620">
        <v>1.8027681159420297</v>
      </c>
      <c r="AB89" s="620">
        <v>2.25</v>
      </c>
      <c r="AC89" s="620">
        <v>1.7922418588596682</v>
      </c>
      <c r="AD89" s="578">
        <v>2.23</v>
      </c>
    </row>
    <row r="90" spans="23:30">
      <c r="W90" s="24"/>
      <c r="X90" s="300" t="s">
        <v>237</v>
      </c>
      <c r="Y90" s="620">
        <v>2.0402769004064085</v>
      </c>
      <c r="Z90" s="104"/>
      <c r="AA90" s="620">
        <v>1.8954629629629629</v>
      </c>
      <c r="AB90" s="620">
        <v>2.3730000000000002</v>
      </c>
      <c r="AC90" s="620">
        <v>1.7710063514789971</v>
      </c>
      <c r="AD90" s="578">
        <v>2.2999999999999998</v>
      </c>
    </row>
    <row r="91" spans="23:30">
      <c r="W91" s="24"/>
      <c r="X91" s="300" t="s">
        <v>238</v>
      </c>
    </row>
    <row r="92" spans="23:30">
      <c r="W92" s="24"/>
      <c r="X92" s="300" t="s">
        <v>239</v>
      </c>
    </row>
    <row r="93" spans="23:30">
      <c r="W93" s="24"/>
      <c r="X93" s="300" t="s">
        <v>240</v>
      </c>
    </row>
    <row r="94" spans="23:30">
      <c r="W94" s="24"/>
      <c r="X94" s="300" t="s">
        <v>241</v>
      </c>
    </row>
    <row r="95" spans="23:30">
      <c r="W95" s="24"/>
      <c r="X95" s="300" t="s">
        <v>242</v>
      </c>
    </row>
    <row r="96" spans="23:30">
      <c r="W96" s="24"/>
      <c r="X96" s="300" t="s">
        <v>243</v>
      </c>
    </row>
    <row r="97" spans="23:24">
      <c r="W97" s="24"/>
      <c r="X97" s="300" t="s">
        <v>244</v>
      </c>
    </row>
    <row r="98" spans="23:24">
      <c r="W98" s="23"/>
      <c r="X98" s="301" t="s">
        <v>245</v>
      </c>
    </row>
    <row r="146" spans="24:30">
      <c r="X146" s="189"/>
      <c r="Y146" s="104"/>
      <c r="Z146" s="104"/>
      <c r="AA146" s="104"/>
      <c r="AB146" s="104"/>
      <c r="AC146" s="104"/>
      <c r="AD146" s="104"/>
    </row>
    <row r="147" spans="24:30">
      <c r="Y147" s="129" t="s">
        <v>376</v>
      </c>
      <c r="Z147" s="129"/>
      <c r="AA147" s="129" t="s">
        <v>412</v>
      </c>
      <c r="AB147" s="129" t="s">
        <v>377</v>
      </c>
      <c r="AC147" s="129" t="s">
        <v>358</v>
      </c>
      <c r="AD147" s="129" t="s">
        <v>411</v>
      </c>
    </row>
    <row r="149" spans="24:30">
      <c r="Y149" s="105"/>
      <c r="Z149" s="105"/>
      <c r="AA149" s="105"/>
      <c r="AB149" s="105"/>
      <c r="AC149" s="105"/>
      <c r="AD149" s="105"/>
    </row>
  </sheetData>
  <mergeCells count="1">
    <mergeCell ref="W1:AD1"/>
  </mergeCells>
  <phoneticPr fontId="106"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33</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K50"/>
  <sheetViews>
    <sheetView workbookViewId="0">
      <selection activeCell="A38" sqref="A38:J45"/>
    </sheetView>
  </sheetViews>
  <sheetFormatPr baseColWidth="10" defaultColWidth="11.42578125" defaultRowHeight="12.75"/>
  <cols>
    <col min="1" max="1" width="11.7109375" style="264" customWidth="1"/>
    <col min="2" max="2" width="19.7109375" style="264" customWidth="1"/>
    <col min="3" max="3" width="10.42578125" style="264" bestFit="1" customWidth="1"/>
    <col min="4" max="4" width="14.42578125" style="264" bestFit="1" customWidth="1"/>
    <col min="5" max="5" width="22.140625" style="264" bestFit="1" customWidth="1"/>
    <col min="6" max="6" width="10.42578125" style="264" bestFit="1" customWidth="1"/>
    <col min="7" max="7" width="14.42578125" style="264" bestFit="1" customWidth="1"/>
    <col min="8" max="8" width="22.140625" style="264" bestFit="1" customWidth="1"/>
    <col min="9" max="9" width="10.42578125" style="264" bestFit="1" customWidth="1"/>
    <col min="10" max="10" width="14.42578125" style="264" bestFit="1" customWidth="1"/>
    <col min="11" max="11" width="22.140625" style="264" bestFit="1" customWidth="1"/>
    <col min="12" max="16384" width="11.42578125" style="264"/>
  </cols>
  <sheetData>
    <row r="1" spans="1:11">
      <c r="A1" s="1138" t="s">
        <v>413</v>
      </c>
      <c r="B1" s="1139"/>
      <c r="C1" s="1139"/>
      <c r="D1" s="1139"/>
      <c r="E1" s="1139"/>
      <c r="F1" s="1139"/>
      <c r="G1" s="1139"/>
      <c r="H1" s="1139"/>
      <c r="I1" s="1139"/>
      <c r="J1" s="1139"/>
      <c r="K1" s="1140"/>
    </row>
    <row r="2" spans="1:11">
      <c r="A2" s="1141" t="s">
        <v>414</v>
      </c>
      <c r="B2" s="1142"/>
      <c r="C2" s="1142"/>
      <c r="D2" s="1142"/>
      <c r="E2" s="1142"/>
      <c r="F2" s="1142"/>
      <c r="G2" s="1142"/>
      <c r="H2" s="1142"/>
      <c r="I2" s="1142"/>
      <c r="J2" s="1142"/>
      <c r="K2" s="1143"/>
    </row>
    <row r="3" spans="1:11">
      <c r="A3" s="1144" t="s">
        <v>415</v>
      </c>
      <c r="B3" s="1145"/>
      <c r="C3" s="1145"/>
      <c r="D3" s="1145"/>
      <c r="E3" s="1145"/>
      <c r="F3" s="1145"/>
      <c r="G3" s="1145"/>
      <c r="H3" s="1145"/>
      <c r="I3" s="1145"/>
      <c r="J3" s="1145"/>
      <c r="K3" s="1146"/>
    </row>
    <row r="4" spans="1:11">
      <c r="A4" s="1147" t="s">
        <v>80</v>
      </c>
      <c r="B4" s="1150" t="s">
        <v>81</v>
      </c>
      <c r="C4" s="1153" t="s">
        <v>416</v>
      </c>
      <c r="D4" s="1154"/>
      <c r="E4" s="1155"/>
      <c r="F4" s="1153" t="s">
        <v>417</v>
      </c>
      <c r="G4" s="1154"/>
      <c r="H4" s="1155"/>
      <c r="I4" s="1153" t="s">
        <v>418</v>
      </c>
      <c r="J4" s="1154"/>
      <c r="K4" s="1159"/>
    </row>
    <row r="5" spans="1:11">
      <c r="A5" s="1148"/>
      <c r="B5" s="1151"/>
      <c r="C5" s="1156"/>
      <c r="D5" s="1157"/>
      <c r="E5" s="1158"/>
      <c r="F5" s="1156"/>
      <c r="G5" s="1157"/>
      <c r="H5" s="1158"/>
      <c r="I5" s="1156"/>
      <c r="J5" s="1157"/>
      <c r="K5" s="1160"/>
    </row>
    <row r="6" spans="1:11">
      <c r="A6" s="1149"/>
      <c r="B6" s="1152"/>
      <c r="C6" s="365" t="s">
        <v>419</v>
      </c>
      <c r="D6" s="366" t="s">
        <v>420</v>
      </c>
      <c r="E6" s="367" t="s">
        <v>421</v>
      </c>
      <c r="F6" s="365" t="s">
        <v>419</v>
      </c>
      <c r="G6" s="366" t="s">
        <v>420</v>
      </c>
      <c r="H6" s="367" t="s">
        <v>421</v>
      </c>
      <c r="I6" s="365" t="s">
        <v>419</v>
      </c>
      <c r="J6" s="366" t="s">
        <v>420</v>
      </c>
      <c r="K6" s="506" t="s">
        <v>421</v>
      </c>
    </row>
    <row r="7" spans="1:11">
      <c r="A7" s="507">
        <v>2020</v>
      </c>
      <c r="B7" s="267"/>
      <c r="C7" s="270">
        <v>6493.4334499999995</v>
      </c>
      <c r="D7" s="269">
        <v>5531.3293833333337</v>
      </c>
      <c r="E7" s="347">
        <f t="shared" ref="E7:E39" si="0">100-(D7/C7)*100</f>
        <v>14.816569293809664</v>
      </c>
      <c r="F7" s="273">
        <v>9761.4717500000006</v>
      </c>
      <c r="G7" s="272">
        <v>8792.6406333333325</v>
      </c>
      <c r="H7" s="347">
        <f t="shared" ref="H7:H14" si="1">100-(G7/F7)*100</f>
        <v>9.9250516876890771</v>
      </c>
      <c r="I7" s="272">
        <v>7476.0924166666664</v>
      </c>
      <c r="J7" s="272">
        <v>6365.0539833333341</v>
      </c>
      <c r="K7" s="508">
        <f t="shared" ref="K7:K42" si="2">100-(J7/I7)*100</f>
        <v>14.861218553912764</v>
      </c>
    </row>
    <row r="8" spans="1:11">
      <c r="A8" s="507">
        <v>2021</v>
      </c>
      <c r="B8" s="268"/>
      <c r="C8" s="270">
        <f>AVERAGE(C11:C22)</f>
        <v>7542.0084333333334</v>
      </c>
      <c r="D8" s="474">
        <f>AVERAGE(D11:D22)</f>
        <v>6082.9076833333338</v>
      </c>
      <c r="E8" s="347">
        <f t="shared" si="0"/>
        <v>19.346315545753399</v>
      </c>
      <c r="F8" s="270">
        <f t="shared" ref="F8:J8" si="3">AVERAGE(F11:F22)</f>
        <v>11908.305066666666</v>
      </c>
      <c r="G8" s="269">
        <f t="shared" si="3"/>
        <v>9761.6409833333328</v>
      </c>
      <c r="H8" s="347">
        <f t="shared" si="1"/>
        <v>18.026613118454648</v>
      </c>
      <c r="I8" s="270">
        <f t="shared" si="3"/>
        <v>8519.2934166666655</v>
      </c>
      <c r="J8" s="269">
        <f t="shared" si="3"/>
        <v>6883.2620166666666</v>
      </c>
      <c r="K8" s="508">
        <f t="shared" si="2"/>
        <v>19.203839097727979</v>
      </c>
    </row>
    <row r="9" spans="1:11">
      <c r="A9" s="507">
        <v>2022</v>
      </c>
      <c r="B9" s="268"/>
      <c r="C9" s="270">
        <f>AVERAGE(C24:C35)</f>
        <v>8438.2233333333315</v>
      </c>
      <c r="D9" s="474">
        <f>AVERAGE(D24:D35)</f>
        <v>7841.4403499999999</v>
      </c>
      <c r="E9" s="347">
        <f>100-(D9/C9)*100</f>
        <v>7.0723772026259724</v>
      </c>
      <c r="F9" s="270">
        <f>AVERAGE(F24:F35)</f>
        <v>13637.295933333333</v>
      </c>
      <c r="G9" s="474">
        <f>AVERAGE(G24:G35)</f>
        <v>12652.172333333334</v>
      </c>
      <c r="H9" s="347">
        <f>100-(G9/F9)*100</f>
        <v>7.2237458570660209</v>
      </c>
      <c r="I9" s="270">
        <f>AVERAGE(I24:I35)</f>
        <v>9476.2695666666641</v>
      </c>
      <c r="J9" s="474">
        <f>AVERAGE(J24:J35)</f>
        <v>8708.6656166666671</v>
      </c>
      <c r="K9" s="508">
        <f t="shared" si="2"/>
        <v>8.1002755841822989</v>
      </c>
    </row>
    <row r="10" spans="1:11">
      <c r="A10" s="509"/>
      <c r="B10" s="268"/>
      <c r="C10" s="277"/>
      <c r="D10" s="475"/>
      <c r="E10" s="266"/>
      <c r="F10" s="274"/>
      <c r="G10" s="275"/>
      <c r="H10" s="266"/>
      <c r="I10" s="475"/>
      <c r="J10" s="475"/>
      <c r="K10" s="510"/>
    </row>
    <row r="11" spans="1:11">
      <c r="A11" s="509">
        <v>2021</v>
      </c>
      <c r="B11" s="268" t="s">
        <v>93</v>
      </c>
      <c r="C11" s="277">
        <v>6915.8167999999987</v>
      </c>
      <c r="D11" s="475">
        <v>5711.2866000000004</v>
      </c>
      <c r="E11" s="266">
        <f t="shared" si="0"/>
        <v>17.417034528734163</v>
      </c>
      <c r="F11" s="274">
        <v>10652.276600000001</v>
      </c>
      <c r="G11" s="275">
        <v>9162.030999999999</v>
      </c>
      <c r="H11" s="266">
        <f t="shared" si="1"/>
        <v>13.989925871808495</v>
      </c>
      <c r="I11" s="475">
        <v>8000.4106000000002</v>
      </c>
      <c r="J11" s="475">
        <v>6349.5371999999998</v>
      </c>
      <c r="K11" s="510">
        <f t="shared" si="2"/>
        <v>20.634858415891813</v>
      </c>
    </row>
    <row r="12" spans="1:11">
      <c r="A12" s="509"/>
      <c r="B12" s="268" t="s">
        <v>94</v>
      </c>
      <c r="C12" s="277">
        <v>6871.8068000000003</v>
      </c>
      <c r="D12" s="475">
        <v>5854.0450000000001</v>
      </c>
      <c r="E12" s="266">
        <f t="shared" si="0"/>
        <v>14.810687052493961</v>
      </c>
      <c r="F12" s="274">
        <v>10694.1976</v>
      </c>
      <c r="G12" s="275">
        <v>9188.7691999999988</v>
      </c>
      <c r="H12" s="266">
        <f t="shared" si="1"/>
        <v>14.077058011346281</v>
      </c>
      <c r="I12" s="475">
        <v>8068.9108000000006</v>
      </c>
      <c r="J12" s="475">
        <v>6487.1126000000004</v>
      </c>
      <c r="K12" s="510">
        <f t="shared" si="2"/>
        <v>19.603614901778315</v>
      </c>
    </row>
    <row r="13" spans="1:11">
      <c r="A13" s="509"/>
      <c r="B13" s="268" t="s">
        <v>95</v>
      </c>
      <c r="C13" s="277">
        <v>7140.5627999999997</v>
      </c>
      <c r="D13" s="475">
        <v>5805.4977999999992</v>
      </c>
      <c r="E13" s="266">
        <f t="shared" si="0"/>
        <v>18.696915598865687</v>
      </c>
      <c r="F13" s="274">
        <v>10981.151399999999</v>
      </c>
      <c r="G13" s="275">
        <v>8870.0937999999987</v>
      </c>
      <c r="H13" s="266">
        <f t="shared" si="1"/>
        <v>19.224373866660287</v>
      </c>
      <c r="I13" s="475">
        <v>8081.1721999999991</v>
      </c>
      <c r="J13" s="475">
        <v>6617.746799999999</v>
      </c>
      <c r="K13" s="510">
        <f t="shared" si="2"/>
        <v>18.109073334682819</v>
      </c>
    </row>
    <row r="14" spans="1:11">
      <c r="A14" s="509"/>
      <c r="B14" s="268" t="s">
        <v>96</v>
      </c>
      <c r="C14" s="277">
        <v>6916.4285999999993</v>
      </c>
      <c r="D14" s="475">
        <v>5751.2578000000003</v>
      </c>
      <c r="E14" s="266">
        <f t="shared" si="0"/>
        <v>16.846422733258592</v>
      </c>
      <c r="F14" s="274">
        <v>10607.353200000001</v>
      </c>
      <c r="G14" s="275">
        <v>9012.7811999999994</v>
      </c>
      <c r="H14" s="266">
        <f t="shared" si="1"/>
        <v>15.032703917128003</v>
      </c>
      <c r="I14" s="475">
        <v>7902.4350000000004</v>
      </c>
      <c r="J14" s="475">
        <v>6504.6777999999995</v>
      </c>
      <c r="K14" s="510">
        <f t="shared" si="2"/>
        <v>17.687677279218377</v>
      </c>
    </row>
    <row r="15" spans="1:11">
      <c r="A15" s="509"/>
      <c r="B15" s="268" t="s">
        <v>97</v>
      </c>
      <c r="C15" s="277">
        <v>7017.8503999999984</v>
      </c>
      <c r="D15" s="475">
        <v>5669.3104000000003</v>
      </c>
      <c r="E15" s="266">
        <f t="shared" si="0"/>
        <v>19.215855612995085</v>
      </c>
      <c r="F15" s="274">
        <v>10729.6476</v>
      </c>
      <c r="G15" s="275">
        <v>8923.266599999999</v>
      </c>
      <c r="H15" s="266">
        <f>100-(G15/F15)*100</f>
        <v>16.835417782034156</v>
      </c>
      <c r="I15" s="475">
        <v>7962.277399999999</v>
      </c>
      <c r="J15" s="475">
        <v>6422.7751999999991</v>
      </c>
      <c r="K15" s="510">
        <f t="shared" si="2"/>
        <v>19.33494806397978</v>
      </c>
    </row>
    <row r="16" spans="1:11">
      <c r="A16" s="509"/>
      <c r="B16" s="268" t="s">
        <v>98</v>
      </c>
      <c r="C16" s="277">
        <v>7200.7225999999991</v>
      </c>
      <c r="D16" s="475">
        <v>5590.7327999999998</v>
      </c>
      <c r="E16" s="266">
        <f t="shared" si="0"/>
        <v>22.358725497910442</v>
      </c>
      <c r="F16" s="274">
        <v>10873.691199999997</v>
      </c>
      <c r="G16" s="275">
        <v>9046.7003999999997</v>
      </c>
      <c r="H16" s="266">
        <f>100-(G16/F16)*100</f>
        <v>16.801937505821371</v>
      </c>
      <c r="I16" s="475">
        <v>8073.7751999999991</v>
      </c>
      <c r="J16" s="475">
        <v>6532.9103999999998</v>
      </c>
      <c r="K16" s="510">
        <f t="shared" si="2"/>
        <v>19.084811774298601</v>
      </c>
    </row>
    <row r="17" spans="1:11">
      <c r="A17" s="509"/>
      <c r="B17" s="268" t="s">
        <v>99</v>
      </c>
      <c r="C17" s="277">
        <v>7306.7</v>
      </c>
      <c r="D17" s="475">
        <v>5848.7356</v>
      </c>
      <c r="E17" s="266">
        <f t="shared" si="0"/>
        <v>19.95380130565097</v>
      </c>
      <c r="F17" s="274">
        <v>11239.7438</v>
      </c>
      <c r="G17" s="275">
        <v>9327.000399999999</v>
      </c>
      <c r="H17" s="266">
        <f t="shared" ref="H17:H40" si="4">100-(G17/F17)*100</f>
        <v>17.017677929633962</v>
      </c>
      <c r="I17" s="475">
        <v>8287.1576000000005</v>
      </c>
      <c r="J17" s="475">
        <v>6712.5099999999993</v>
      </c>
      <c r="K17" s="510">
        <f t="shared" si="2"/>
        <v>19.001057732991598</v>
      </c>
    </row>
    <row r="18" spans="1:11">
      <c r="A18" s="509"/>
      <c r="B18" s="268" t="s">
        <v>100</v>
      </c>
      <c r="C18" s="277">
        <v>7855.5623999999998</v>
      </c>
      <c r="D18" s="475">
        <v>6235.496799999999</v>
      </c>
      <c r="E18" s="266">
        <f t="shared" si="0"/>
        <v>20.623165058175857</v>
      </c>
      <c r="F18" s="274">
        <v>12155.552800000001</v>
      </c>
      <c r="G18" s="275">
        <v>9675.4748</v>
      </c>
      <c r="H18" s="266">
        <f t="shared" si="4"/>
        <v>20.402840091320257</v>
      </c>
      <c r="I18" s="475">
        <v>8712.8690000000006</v>
      </c>
      <c r="J18" s="475">
        <v>6790.7165999999997</v>
      </c>
      <c r="K18" s="510">
        <f t="shared" si="2"/>
        <v>22.06107310921351</v>
      </c>
    </row>
    <row r="19" spans="1:11">
      <c r="A19" s="509"/>
      <c r="B19" s="268" t="s">
        <v>101</v>
      </c>
      <c r="C19" s="277">
        <v>8511.7783999999992</v>
      </c>
      <c r="D19" s="475">
        <v>6549.7527999999993</v>
      </c>
      <c r="E19" s="266">
        <f t="shared" si="0"/>
        <v>23.050712880401107</v>
      </c>
      <c r="F19" s="274">
        <v>13628.1016</v>
      </c>
      <c r="G19" s="275">
        <v>10233.4172</v>
      </c>
      <c r="H19" s="266">
        <f t="shared" si="4"/>
        <v>24.909444467305704</v>
      </c>
      <c r="I19" s="475">
        <v>9326.4043999999994</v>
      </c>
      <c r="J19" s="475">
        <v>7445.9712</v>
      </c>
      <c r="K19" s="510">
        <f t="shared" si="2"/>
        <v>20.162466898819005</v>
      </c>
    </row>
    <row r="20" spans="1:11">
      <c r="A20" s="509"/>
      <c r="B20" s="268" t="s">
        <v>102</v>
      </c>
      <c r="C20" s="277">
        <v>8492.7596000000012</v>
      </c>
      <c r="D20" s="475">
        <v>6593.7584000000006</v>
      </c>
      <c r="E20" s="266">
        <f t="shared" si="0"/>
        <v>22.360237301430274</v>
      </c>
      <c r="F20" s="274">
        <v>14033.964400000001</v>
      </c>
      <c r="G20" s="275">
        <v>10821.281800000001</v>
      </c>
      <c r="H20" s="266">
        <f t="shared" si="4"/>
        <v>22.892195736224039</v>
      </c>
      <c r="I20" s="475">
        <v>9270.7587999999996</v>
      </c>
      <c r="J20" s="475">
        <v>7367.1580000000004</v>
      </c>
      <c r="K20" s="510">
        <f t="shared" si="2"/>
        <v>20.533387191564074</v>
      </c>
    </row>
    <row r="21" spans="1:11">
      <c r="A21" s="509"/>
      <c r="B21" s="268" t="s">
        <v>103</v>
      </c>
      <c r="C21" s="277">
        <v>8142.4935999999998</v>
      </c>
      <c r="D21" s="475">
        <v>6832.0907999999999</v>
      </c>
      <c r="E21" s="266">
        <f t="shared" si="0"/>
        <v>16.093384463943579</v>
      </c>
      <c r="F21" s="274">
        <v>13597.978800000001</v>
      </c>
      <c r="G21" s="275">
        <v>11473.2402</v>
      </c>
      <c r="H21" s="266">
        <f t="shared" si="4"/>
        <v>15.625400151381328</v>
      </c>
      <c r="I21" s="475">
        <v>9200.0948000000008</v>
      </c>
      <c r="J21" s="475">
        <v>7598.7345999999989</v>
      </c>
      <c r="K21" s="510">
        <f t="shared" si="2"/>
        <v>17.405909773886265</v>
      </c>
    </row>
    <row r="22" spans="1:11">
      <c r="A22" s="509"/>
      <c r="B22" s="268" t="s">
        <v>104</v>
      </c>
      <c r="C22" s="277">
        <v>8131.6192000000001</v>
      </c>
      <c r="D22" s="475">
        <v>6552.9273999999987</v>
      </c>
      <c r="E22" s="266">
        <f t="shared" si="0"/>
        <v>19.414236711920807</v>
      </c>
      <c r="F22" s="274">
        <v>13706.001799999998</v>
      </c>
      <c r="G22" s="275">
        <v>11405.635200000001</v>
      </c>
      <c r="H22" s="266">
        <f t="shared" si="4"/>
        <v>16.783644373955937</v>
      </c>
      <c r="I22" s="475">
        <v>9345.2551999999978</v>
      </c>
      <c r="J22" s="475">
        <v>7769.2937999999995</v>
      </c>
      <c r="K22" s="510">
        <f t="shared" si="2"/>
        <v>16.863759911018789</v>
      </c>
    </row>
    <row r="23" spans="1:11">
      <c r="A23" s="509"/>
      <c r="B23" s="268"/>
      <c r="C23" s="277"/>
      <c r="D23" s="475"/>
      <c r="E23" s="266"/>
      <c r="F23" s="274"/>
      <c r="G23" s="275"/>
      <c r="H23" s="266"/>
      <c r="I23" s="475"/>
      <c r="J23" s="475"/>
      <c r="K23" s="510"/>
    </row>
    <row r="24" spans="1:11">
      <c r="A24" s="509">
        <v>2022</v>
      </c>
      <c r="B24" s="268" t="s">
        <v>93</v>
      </c>
      <c r="C24" s="277">
        <v>8044.7421999999988</v>
      </c>
      <c r="D24" s="475">
        <v>7109.0009999999993</v>
      </c>
      <c r="E24" s="266">
        <f t="shared" si="0"/>
        <v>11.631711454967444</v>
      </c>
      <c r="F24" s="274">
        <v>13883.466</v>
      </c>
      <c r="G24" s="275">
        <v>11757.238000000001</v>
      </c>
      <c r="H24" s="266">
        <f t="shared" si="4"/>
        <v>15.314821241324026</v>
      </c>
      <c r="I24" s="475">
        <v>9258.8811999999998</v>
      </c>
      <c r="J24" s="475">
        <v>7284.3160000000007</v>
      </c>
      <c r="K24" s="510">
        <f t="shared" si="2"/>
        <v>21.326174916252299</v>
      </c>
    </row>
    <row r="25" spans="1:11">
      <c r="A25" s="509"/>
      <c r="B25" s="268" t="s">
        <v>94</v>
      </c>
      <c r="C25" s="277">
        <v>8052.83</v>
      </c>
      <c r="D25" s="475">
        <v>7342.6309999999994</v>
      </c>
      <c r="E25" s="266">
        <f t="shared" si="0"/>
        <v>8.819247395015168</v>
      </c>
      <c r="F25" s="274">
        <v>13617.521199999999</v>
      </c>
      <c r="G25" s="275">
        <v>12205.136999999999</v>
      </c>
      <c r="H25" s="266">
        <f t="shared" si="4"/>
        <v>10.371815686984206</v>
      </c>
      <c r="I25" s="475">
        <v>9302.3734000000004</v>
      </c>
      <c r="J25" s="475">
        <v>8099.4322000000002</v>
      </c>
      <c r="K25" s="510">
        <f t="shared" si="2"/>
        <v>12.931551425359899</v>
      </c>
    </row>
    <row r="26" spans="1:11">
      <c r="A26" s="509"/>
      <c r="B26" s="268" t="s">
        <v>95</v>
      </c>
      <c r="C26" s="277">
        <v>8120.3835999999992</v>
      </c>
      <c r="D26" s="475">
        <v>7680.378999999999</v>
      </c>
      <c r="E26" s="266">
        <f t="shared" si="0"/>
        <v>5.4185198837158453</v>
      </c>
      <c r="F26" s="274">
        <v>13881.7886</v>
      </c>
      <c r="G26" s="275">
        <v>12122.263799999999</v>
      </c>
      <c r="H26" s="266">
        <f t="shared" si="4"/>
        <v>12.675058313451061</v>
      </c>
      <c r="I26" s="475">
        <v>9299.2747999999992</v>
      </c>
      <c r="J26" s="475">
        <v>8409.244999999999</v>
      </c>
      <c r="K26" s="510">
        <f t="shared" si="2"/>
        <v>9.5709592322188399</v>
      </c>
    </row>
    <row r="27" spans="1:11">
      <c r="A27" s="509"/>
      <c r="B27" s="268" t="s">
        <v>96</v>
      </c>
      <c r="C27" s="277">
        <v>8277.6157999999996</v>
      </c>
      <c r="D27" s="475">
        <v>7807.9476000000013</v>
      </c>
      <c r="E27" s="266">
        <f t="shared" si="0"/>
        <v>5.6739550535795331</v>
      </c>
      <c r="F27" s="274">
        <v>13666.519399999999</v>
      </c>
      <c r="G27" s="275">
        <v>11877.588599999999</v>
      </c>
      <c r="H27" s="266">
        <f t="shared" si="4"/>
        <v>13.089878612399303</v>
      </c>
      <c r="I27" s="475">
        <v>9448.9273999999987</v>
      </c>
      <c r="J27" s="475">
        <v>8296.2860000000001</v>
      </c>
      <c r="K27" s="510">
        <f t="shared" si="2"/>
        <v>12.198648070891082</v>
      </c>
    </row>
    <row r="28" spans="1:11">
      <c r="A28" s="509"/>
      <c r="B28" s="268" t="s">
        <v>97</v>
      </c>
      <c r="C28" s="277">
        <v>8220.098</v>
      </c>
      <c r="D28" s="475">
        <v>7320.4978000000001</v>
      </c>
      <c r="E28" s="266">
        <f t="shared" si="0"/>
        <v>10.943910887680403</v>
      </c>
      <c r="F28" s="274">
        <v>13673.518400000001</v>
      </c>
      <c r="G28" s="275">
        <v>11789.826800000001</v>
      </c>
      <c r="H28" s="266">
        <f t="shared" si="4"/>
        <v>13.77620261951013</v>
      </c>
      <c r="I28" s="475">
        <v>9370.6683999999987</v>
      </c>
      <c r="J28" s="475">
        <v>8471.7888000000003</v>
      </c>
      <c r="K28" s="510">
        <f t="shared" si="2"/>
        <v>9.5924811510777488</v>
      </c>
    </row>
    <row r="29" spans="1:11">
      <c r="A29" s="509"/>
      <c r="B29" s="268" t="s">
        <v>98</v>
      </c>
      <c r="C29" s="277">
        <v>8195.5806000000011</v>
      </c>
      <c r="D29" s="475">
        <v>7694.6084000000001</v>
      </c>
      <c r="E29" s="266">
        <f t="shared" si="0"/>
        <v>6.1127115265024798</v>
      </c>
      <c r="F29" s="274">
        <v>13279.857</v>
      </c>
      <c r="G29" s="275">
        <v>12049.8694</v>
      </c>
      <c r="H29" s="266">
        <f t="shared" si="4"/>
        <v>9.2620545537500902</v>
      </c>
      <c r="I29" s="475">
        <v>9366.0084000000006</v>
      </c>
      <c r="J29" s="475">
        <v>8600.2348000000002</v>
      </c>
      <c r="K29" s="510">
        <f t="shared" si="2"/>
        <v>8.1760934572725859</v>
      </c>
    </row>
    <row r="30" spans="1:11">
      <c r="A30" s="509"/>
      <c r="B30" s="268" t="s">
        <v>99</v>
      </c>
      <c r="C30" s="277">
        <v>8376.0174000000006</v>
      </c>
      <c r="D30" s="475">
        <v>8232.134399999999</v>
      </c>
      <c r="E30" s="266">
        <f t="shared" si="0"/>
        <v>1.7177972911088091</v>
      </c>
      <c r="F30" s="274">
        <v>13136.450200000001</v>
      </c>
      <c r="G30" s="275">
        <v>13270.8508</v>
      </c>
      <c r="H30" s="266">
        <f t="shared" si="4"/>
        <v>-1.0231120124065001</v>
      </c>
      <c r="I30" s="475">
        <v>9417.247800000001</v>
      </c>
      <c r="J30" s="475">
        <v>9162.8518000000004</v>
      </c>
      <c r="K30" s="510">
        <f t="shared" si="2"/>
        <v>2.7013837312425864</v>
      </c>
    </row>
    <row r="31" spans="1:11">
      <c r="A31" s="509"/>
      <c r="B31" s="268" t="s">
        <v>100</v>
      </c>
      <c r="C31" s="277">
        <v>8526.3762000000006</v>
      </c>
      <c r="D31" s="475">
        <v>8403.0486000000001</v>
      </c>
      <c r="E31" s="266">
        <f t="shared" si="0"/>
        <v>1.4464245666289059</v>
      </c>
      <c r="F31" s="274">
        <v>13389.705600000001</v>
      </c>
      <c r="G31" s="275">
        <v>13229.921599999998</v>
      </c>
      <c r="H31" s="266">
        <f t="shared" si="4"/>
        <v>1.1933346764547537</v>
      </c>
      <c r="I31" s="475">
        <v>9471.8061999999973</v>
      </c>
      <c r="J31" s="475">
        <v>9396.777</v>
      </c>
      <c r="K31" s="510">
        <f t="shared" si="2"/>
        <v>0.79213191671929906</v>
      </c>
    </row>
    <row r="32" spans="1:11">
      <c r="A32" s="509"/>
      <c r="B32" s="268" t="s">
        <v>101</v>
      </c>
      <c r="C32" s="277">
        <v>8922.6251999999986</v>
      </c>
      <c r="D32" s="475">
        <v>8248.3429999999989</v>
      </c>
      <c r="E32" s="266">
        <f t="shared" si="0"/>
        <v>7.5569934283466296</v>
      </c>
      <c r="F32" s="274">
        <v>13801.047200000001</v>
      </c>
      <c r="G32" s="275">
        <v>13896.102600000002</v>
      </c>
      <c r="H32" s="266">
        <f t="shared" si="4"/>
        <v>-0.68875498085392906</v>
      </c>
      <c r="I32" s="475">
        <v>9727.4510000000009</v>
      </c>
      <c r="J32" s="475">
        <v>9310.5295999999998</v>
      </c>
      <c r="K32" s="510">
        <f t="shared" si="2"/>
        <v>4.2860292999676943</v>
      </c>
    </row>
    <row r="33" spans="1:11">
      <c r="A33" s="509"/>
      <c r="B33" s="268" t="s">
        <v>102</v>
      </c>
      <c r="C33" s="277">
        <v>8944.0738000000001</v>
      </c>
      <c r="D33" s="475">
        <v>8512.3477999999996</v>
      </c>
      <c r="E33" s="266">
        <f t="shared" si="0"/>
        <v>4.8269503321853193</v>
      </c>
      <c r="F33" s="274">
        <v>13715.833600000002</v>
      </c>
      <c r="G33" s="275">
        <v>13734.469400000002</v>
      </c>
      <c r="H33" s="266">
        <f t="shared" si="4"/>
        <v>-0.13587070639293586</v>
      </c>
      <c r="I33" s="475">
        <v>9726.8675999999996</v>
      </c>
      <c r="J33" s="475">
        <v>9303.3703999999998</v>
      </c>
      <c r="K33" s="510">
        <f t="shared" si="2"/>
        <v>4.3538908661612652</v>
      </c>
    </row>
    <row r="34" spans="1:11">
      <c r="A34" s="509"/>
      <c r="B34" s="268" t="s">
        <v>103</v>
      </c>
      <c r="C34" s="277">
        <v>8742.4683999999997</v>
      </c>
      <c r="D34" s="475">
        <v>8171.9668000000001</v>
      </c>
      <c r="E34" s="266">
        <f t="shared" si="0"/>
        <v>6.5256352542263727</v>
      </c>
      <c r="F34" s="274">
        <v>13622.196000000002</v>
      </c>
      <c r="G34" s="275">
        <v>12765.279999999999</v>
      </c>
      <c r="H34" s="266">
        <f t="shared" si="4"/>
        <v>6.290586334244523</v>
      </c>
      <c r="I34" s="475">
        <v>9626.4633999999987</v>
      </c>
      <c r="J34" s="475">
        <v>9515.7556000000004</v>
      </c>
      <c r="K34" s="510">
        <f t="shared" si="2"/>
        <v>1.1500360558166989</v>
      </c>
    </row>
    <row r="35" spans="1:11">
      <c r="A35" s="509"/>
      <c r="B35" s="268" t="s">
        <v>104</v>
      </c>
      <c r="C35" s="277">
        <v>8835.8688000000002</v>
      </c>
      <c r="D35" s="475">
        <v>7574.3788000000004</v>
      </c>
      <c r="E35" s="266">
        <f t="shared" si="0"/>
        <v>14.276920906747719</v>
      </c>
      <c r="F35" s="274">
        <v>13979.648000000001</v>
      </c>
      <c r="G35" s="275">
        <v>13127.52</v>
      </c>
      <c r="H35" s="266">
        <f t="shared" si="4"/>
        <v>6.0954896718429552</v>
      </c>
      <c r="I35" s="475">
        <v>9699.2651999999998</v>
      </c>
      <c r="J35" s="475">
        <v>8653.4002</v>
      </c>
      <c r="K35" s="510">
        <f t="shared" si="2"/>
        <v>10.782930236818345</v>
      </c>
    </row>
    <row r="36" spans="1:11">
      <c r="A36" s="509"/>
      <c r="B36" s="268"/>
      <c r="C36" s="277"/>
      <c r="D36" s="475"/>
      <c r="E36" s="266"/>
      <c r="F36" s="274"/>
      <c r="G36" s="275"/>
      <c r="H36" s="266"/>
      <c r="I36" s="475"/>
      <c r="J36" s="475"/>
      <c r="K36" s="510"/>
    </row>
    <row r="37" spans="1:11">
      <c r="A37" s="509">
        <v>2023</v>
      </c>
      <c r="B37" s="268" t="s">
        <v>93</v>
      </c>
      <c r="C37" s="277">
        <v>8547.1478000000006</v>
      </c>
      <c r="D37" s="475">
        <v>8410.5969999999998</v>
      </c>
      <c r="E37" s="266">
        <f t="shared" si="0"/>
        <v>1.5976183306435843</v>
      </c>
      <c r="F37" s="277">
        <v>14111.2688</v>
      </c>
      <c r="G37" s="275">
        <v>13239.213999999998</v>
      </c>
      <c r="H37" s="266">
        <f t="shared" si="4"/>
        <v>6.1798468469398244</v>
      </c>
      <c r="I37" s="475">
        <v>9622.7214000000004</v>
      </c>
      <c r="J37" s="475">
        <v>8348.2121999999999</v>
      </c>
      <c r="K37" s="510">
        <f t="shared" si="2"/>
        <v>13.244789566494148</v>
      </c>
    </row>
    <row r="38" spans="1:11">
      <c r="A38" s="718"/>
      <c r="B38" s="281" t="s">
        <v>94</v>
      </c>
      <c r="C38" s="719">
        <v>8290.1345999999994</v>
      </c>
      <c r="D38" s="720">
        <v>8090.1376</v>
      </c>
      <c r="E38" s="721">
        <f t="shared" ref="E38" si="5">100-(D38/C38)*100</f>
        <v>2.4124698771477</v>
      </c>
      <c r="F38" s="719">
        <v>13230.324600000002</v>
      </c>
      <c r="G38" s="720">
        <v>13116.779399999999</v>
      </c>
      <c r="H38" s="721">
        <f t="shared" ref="H38" si="6">100-(G38/F38)*100</f>
        <v>0.85821930627463416</v>
      </c>
      <c r="I38" s="720">
        <v>9507.0867999999991</v>
      </c>
      <c r="J38" s="720">
        <v>8666.9273999999987</v>
      </c>
      <c r="K38" s="510">
        <f t="shared" ref="K38" si="7">100-(J38/I38)*100</f>
        <v>8.8371907996043575</v>
      </c>
    </row>
    <row r="39" spans="1:11">
      <c r="A39" s="718"/>
      <c r="B39" s="281" t="s">
        <v>95</v>
      </c>
      <c r="C39" s="719">
        <v>8276.5141999999996</v>
      </c>
      <c r="D39" s="720">
        <v>7727.9267999999993</v>
      </c>
      <c r="E39" s="721">
        <f t="shared" si="0"/>
        <v>6.6282421167114194</v>
      </c>
      <c r="F39" s="719">
        <v>12871.0834</v>
      </c>
      <c r="G39" s="720">
        <v>12560.058999999999</v>
      </c>
      <c r="H39" s="721">
        <f t="shared" si="4"/>
        <v>2.416458586539818</v>
      </c>
      <c r="I39" s="720">
        <v>9319.7853999999988</v>
      </c>
      <c r="J39" s="720">
        <v>8949.7369999999992</v>
      </c>
      <c r="K39" s="510">
        <f t="shared" si="2"/>
        <v>3.9705678201560204</v>
      </c>
    </row>
    <row r="40" spans="1:11">
      <c r="A40" s="718"/>
      <c r="B40" s="281" t="s">
        <v>96</v>
      </c>
      <c r="C40" s="719">
        <v>8121.6935999999987</v>
      </c>
      <c r="D40" s="720">
        <v>7071.5073999999995</v>
      </c>
      <c r="E40" s="721">
        <f>100-(D40/C40)*100</f>
        <v>12.930630626104872</v>
      </c>
      <c r="F40" s="719">
        <v>12853.549799999999</v>
      </c>
      <c r="G40" s="720">
        <v>12708.608</v>
      </c>
      <c r="H40" s="721">
        <f t="shared" si="4"/>
        <v>1.1276402414529798</v>
      </c>
      <c r="I40" s="720">
        <v>9354.9727999999996</v>
      </c>
      <c r="J40" s="720">
        <v>9379.0337999999992</v>
      </c>
      <c r="K40" s="510">
        <f>100-(J40/I40)*100</f>
        <v>-0.25720010645034108</v>
      </c>
    </row>
    <row r="41" spans="1:11">
      <c r="A41" s="722" t="s">
        <v>439</v>
      </c>
      <c r="B41" s="723"/>
      <c r="C41" s="724">
        <f>AVERAGE(C24:C27)</f>
        <v>8123.8928999999989</v>
      </c>
      <c r="D41" s="725">
        <f>AVERAGE(D24:D27)</f>
        <v>7484.9896499999995</v>
      </c>
      <c r="E41" s="726">
        <f>100-(D41/C41)*100</f>
        <v>7.864496219540257</v>
      </c>
      <c r="F41" s="724">
        <f>AVERAGE(F24:F27)</f>
        <v>13762.3238</v>
      </c>
      <c r="G41" s="725">
        <f>AVERAGE(G24:G27)</f>
        <v>11990.556850000001</v>
      </c>
      <c r="H41" s="726">
        <f>100-(G41/F41)*100</f>
        <v>12.874039121212945</v>
      </c>
      <c r="I41" s="724">
        <f>AVERAGE(I24:I27)</f>
        <v>9327.3642</v>
      </c>
      <c r="J41" s="725">
        <f>AVERAGE(J24:J27)</f>
        <v>8022.3198000000002</v>
      </c>
      <c r="K41" s="511">
        <f>100-(J41/I41)*100</f>
        <v>13.991566878025409</v>
      </c>
    </row>
    <row r="42" spans="1:11">
      <c r="A42" s="727" t="s">
        <v>440</v>
      </c>
      <c r="B42" s="728"/>
      <c r="C42" s="729">
        <f>AVERAGE(C37:C40)</f>
        <v>8308.87255</v>
      </c>
      <c r="D42" s="730">
        <f>AVERAGE(D37:D40)</f>
        <v>7825.042199999999</v>
      </c>
      <c r="E42" s="731">
        <f>100-(D42/C42)*100</f>
        <v>5.8230565830499046</v>
      </c>
      <c r="F42" s="729">
        <f>AVERAGE(F37:F40)</f>
        <v>13266.55665</v>
      </c>
      <c r="G42" s="730">
        <f>AVERAGE(G37:G40)</f>
        <v>12906.1651</v>
      </c>
      <c r="H42" s="731">
        <f>100-(G42/F42)*100</f>
        <v>2.7165417486081509</v>
      </c>
      <c r="I42" s="729">
        <f>AVERAGE(I37:I40)</f>
        <v>9451.141599999999</v>
      </c>
      <c r="J42" s="730">
        <f>AVERAGE(J37:J40)</f>
        <v>8835.9775999999983</v>
      </c>
      <c r="K42" s="512">
        <f t="shared" si="2"/>
        <v>6.5088856567337956</v>
      </c>
    </row>
    <row r="43" spans="1:11">
      <c r="A43" s="727" t="s">
        <v>422</v>
      </c>
      <c r="B43" s="728"/>
      <c r="C43" s="732">
        <f>(C42-C41)/C41*100</f>
        <v>2.2769828735679316</v>
      </c>
      <c r="D43" s="733">
        <f>(D42-D41)/D41*100</f>
        <v>4.5431265225597128</v>
      </c>
      <c r="E43" s="731"/>
      <c r="F43" s="732">
        <f>(F42-F41)/F41*100</f>
        <v>-3.6023505710569004</v>
      </c>
      <c r="G43" s="733">
        <f>(G42-G41)/G41*100</f>
        <v>7.6360778023415925</v>
      </c>
      <c r="H43" s="731"/>
      <c r="I43" s="733">
        <f>(I42-I41)/I41*100</f>
        <v>1.3270351338912985</v>
      </c>
      <c r="J43" s="733">
        <f>(J42-J41)/J41*100</f>
        <v>10.142425386731629</v>
      </c>
      <c r="K43" s="512"/>
    </row>
    <row r="44" spans="1:11">
      <c r="A44" s="727" t="s">
        <v>105</v>
      </c>
      <c r="B44" s="728"/>
      <c r="C44" s="732">
        <f>(C40-C39)/C39*100</f>
        <v>-1.8706015148261441</v>
      </c>
      <c r="D44" s="733">
        <f>(D40-D39)/D39*100</f>
        <v>-8.4941203118021225</v>
      </c>
      <c r="E44" s="731"/>
      <c r="F44" s="732">
        <f>(F40-F39)/F39*100</f>
        <v>-0.13622474080154481</v>
      </c>
      <c r="G44" s="733">
        <f>(G40-G39)/G39*100</f>
        <v>1.1827094124319073</v>
      </c>
      <c r="H44" s="731"/>
      <c r="I44" s="732">
        <f>(I40-I39)/I39*100</f>
        <v>0.37755590380869408</v>
      </c>
      <c r="J44" s="733">
        <f>(J40-J39)/J39*100</f>
        <v>4.7967532453746982</v>
      </c>
      <c r="K44" s="512"/>
    </row>
    <row r="45" spans="1:11" ht="13.5" thickBot="1">
      <c r="A45" s="734" t="s">
        <v>441</v>
      </c>
      <c r="B45" s="735"/>
      <c r="C45" s="736">
        <f>((C40-C27)/C27)*100</f>
        <v>-1.8836607516865049</v>
      </c>
      <c r="D45" s="737">
        <f>((D40-D27)/D27)*100</f>
        <v>-9.4319306138786292</v>
      </c>
      <c r="E45" s="738"/>
      <c r="F45" s="736">
        <f>((F40-F27)/F27)*100</f>
        <v>-5.9486221488113529</v>
      </c>
      <c r="G45" s="737">
        <f>((G40-G27)/G27)*100</f>
        <v>6.9965329494574444</v>
      </c>
      <c r="H45" s="738"/>
      <c r="I45" s="736">
        <f>((I40-I27)/I27)*100</f>
        <v>-0.99434143181160572</v>
      </c>
      <c r="J45" s="737">
        <f>((J40-J27)/J27)*100</f>
        <v>13.050994143644507</v>
      </c>
      <c r="K45" s="513"/>
    </row>
    <row r="46" spans="1:11">
      <c r="A46" s="1132" t="s">
        <v>423</v>
      </c>
      <c r="B46" s="1133"/>
      <c r="C46" s="1133"/>
      <c r="D46" s="1133"/>
      <c r="E46" s="1133"/>
      <c r="F46" s="1133"/>
      <c r="G46" s="1133"/>
      <c r="H46" s="1133"/>
      <c r="I46" s="1133"/>
      <c r="J46" s="1133"/>
      <c r="K46" s="1134"/>
    </row>
    <row r="47" spans="1:11" ht="13.5" thickBot="1">
      <c r="A47" s="1135" t="s">
        <v>424</v>
      </c>
      <c r="B47" s="1136"/>
      <c r="C47" s="1136"/>
      <c r="D47" s="1136"/>
      <c r="E47" s="1136"/>
      <c r="F47" s="1136"/>
      <c r="G47" s="1136"/>
      <c r="H47" s="1136"/>
      <c r="I47" s="1136"/>
      <c r="J47" s="1136"/>
      <c r="K47" s="1137"/>
    </row>
    <row r="48" spans="1:11">
      <c r="I48" s="699"/>
      <c r="J48" s="699"/>
    </row>
    <row r="49" spans="3:10">
      <c r="C49" s="699"/>
      <c r="D49" s="699"/>
      <c r="F49" s="699"/>
      <c r="G49" s="699"/>
      <c r="I49" s="699"/>
      <c r="J49" s="699"/>
    </row>
    <row r="50" spans="3:10">
      <c r="F50" s="699"/>
      <c r="G50" s="699"/>
    </row>
  </sheetData>
  <mergeCells count="10">
    <mergeCell ref="A46:K46"/>
    <mergeCell ref="A47:K47"/>
    <mergeCell ref="A1:K1"/>
    <mergeCell ref="A2:K2"/>
    <mergeCell ref="A3:K3"/>
    <mergeCell ref="A4:A6"/>
    <mergeCell ref="B4:B6"/>
    <mergeCell ref="C4:E5"/>
    <mergeCell ref="F4:H5"/>
    <mergeCell ref="I4:K5"/>
  </mergeCells>
  <phoneticPr fontId="29" type="noConversion"/>
  <pageMargins left="0.70866141732283472" right="0.70866141732283472" top="0.74803149606299213" bottom="0.74803149606299213" header="0.31496062992125984" footer="0.31496062992125984"/>
  <pageSetup paperSize="126" scale="53" orientation="portrait" r:id="rId1"/>
  <headerFooter>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K52"/>
  <sheetViews>
    <sheetView zoomScale="110" zoomScaleNormal="110" workbookViewId="0">
      <pane ySplit="6" topLeftCell="A7" activePane="bottomLeft" state="frozen"/>
      <selection activeCell="B54" sqref="B54"/>
      <selection pane="bottomLeft" activeCell="A43" sqref="A43:K49"/>
    </sheetView>
  </sheetViews>
  <sheetFormatPr baseColWidth="10" defaultColWidth="11.42578125" defaultRowHeight="12.75"/>
  <cols>
    <col min="1" max="1" width="13.42578125" style="264" customWidth="1"/>
    <col min="2" max="2" width="18.7109375" style="264" customWidth="1"/>
    <col min="3" max="3" width="10.140625" style="264" customWidth="1"/>
    <col min="4" max="4" width="10.5703125" style="264" customWidth="1"/>
    <col min="5" max="5" width="21.7109375" style="264" bestFit="1" customWidth="1"/>
    <col min="6" max="6" width="9.7109375" style="264" customWidth="1"/>
    <col min="7" max="7" width="10.7109375" style="264" customWidth="1"/>
    <col min="8" max="8" width="21.7109375" style="264" bestFit="1" customWidth="1"/>
    <col min="9" max="9" width="9.28515625" style="264" customWidth="1"/>
    <col min="10" max="10" width="10.7109375" style="264" customWidth="1"/>
    <col min="11" max="11" width="21.7109375" style="264" bestFit="1" customWidth="1"/>
    <col min="12" max="16384" width="11.42578125" style="264"/>
  </cols>
  <sheetData>
    <row r="1" spans="1:11">
      <c r="A1" s="1121" t="s">
        <v>425</v>
      </c>
      <c r="B1" s="1122"/>
      <c r="C1" s="1122"/>
      <c r="D1" s="1122"/>
      <c r="E1" s="1122"/>
      <c r="F1" s="1122"/>
      <c r="G1" s="1122"/>
      <c r="H1" s="1122"/>
      <c r="I1" s="1122"/>
      <c r="J1" s="1122"/>
      <c r="K1" s="1123"/>
    </row>
    <row r="2" spans="1:11">
      <c r="A2" s="1167" t="s">
        <v>426</v>
      </c>
      <c r="B2" s="1142"/>
      <c r="C2" s="1142"/>
      <c r="D2" s="1142"/>
      <c r="E2" s="1142"/>
      <c r="F2" s="1142"/>
      <c r="G2" s="1142"/>
      <c r="H2" s="1142"/>
      <c r="I2" s="1142"/>
      <c r="J2" s="1142"/>
      <c r="K2" s="1168"/>
    </row>
    <row r="3" spans="1:11">
      <c r="A3" s="1169" t="s">
        <v>415</v>
      </c>
      <c r="B3" s="1145"/>
      <c r="C3" s="1145"/>
      <c r="D3" s="1145"/>
      <c r="E3" s="1145"/>
      <c r="F3" s="1145"/>
      <c r="G3" s="1145"/>
      <c r="H3" s="1145"/>
      <c r="I3" s="1145"/>
      <c r="J3" s="1145"/>
      <c r="K3" s="1170"/>
    </row>
    <row r="4" spans="1:11">
      <c r="A4" s="1171" t="s">
        <v>80</v>
      </c>
      <c r="B4" s="1150" t="s">
        <v>81</v>
      </c>
      <c r="C4" s="1153" t="s">
        <v>416</v>
      </c>
      <c r="D4" s="1154"/>
      <c r="E4" s="1155"/>
      <c r="F4" s="1153" t="s">
        <v>417</v>
      </c>
      <c r="G4" s="1154"/>
      <c r="H4" s="1155"/>
      <c r="I4" s="1153" t="s">
        <v>418</v>
      </c>
      <c r="J4" s="1154"/>
      <c r="K4" s="1174"/>
    </row>
    <row r="5" spans="1:11">
      <c r="A5" s="1172"/>
      <c r="B5" s="1151"/>
      <c r="C5" s="1156"/>
      <c r="D5" s="1157"/>
      <c r="E5" s="1158"/>
      <c r="F5" s="1156"/>
      <c r="G5" s="1157"/>
      <c r="H5" s="1158"/>
      <c r="I5" s="1156"/>
      <c r="J5" s="1157"/>
      <c r="K5" s="1175"/>
    </row>
    <row r="6" spans="1:11">
      <c r="A6" s="1173"/>
      <c r="B6" s="1152"/>
      <c r="C6" s="365" t="s">
        <v>427</v>
      </c>
      <c r="D6" s="366" t="s">
        <v>428</v>
      </c>
      <c r="E6" s="367" t="s">
        <v>429</v>
      </c>
      <c r="F6" s="365" t="s">
        <v>427</v>
      </c>
      <c r="G6" s="366" t="s">
        <v>428</v>
      </c>
      <c r="H6" s="367" t="s">
        <v>429</v>
      </c>
      <c r="I6" s="365" t="s">
        <v>427</v>
      </c>
      <c r="J6" s="366" t="s">
        <v>428</v>
      </c>
      <c r="K6" s="368" t="s">
        <v>429</v>
      </c>
    </row>
    <row r="7" spans="1:11">
      <c r="A7" s="350">
        <v>2018</v>
      </c>
      <c r="B7" s="278"/>
      <c r="C7" s="369">
        <v>5398.5367499999993</v>
      </c>
      <c r="D7" s="283">
        <v>4972.0275833333335</v>
      </c>
      <c r="E7" s="285">
        <f>100-(D7/C7)*100</f>
        <v>7.9004587060867237</v>
      </c>
      <c r="F7" s="284">
        <v>8835.1852083333342</v>
      </c>
      <c r="G7" s="283">
        <v>7924.5376250000008</v>
      </c>
      <c r="H7" s="285">
        <f>(G7/F7-1)*100</f>
        <v>-10.30705708890417</v>
      </c>
      <c r="I7" s="284">
        <v>6242.4886666666653</v>
      </c>
      <c r="J7" s="372">
        <v>5958.5479999999989</v>
      </c>
      <c r="K7" s="351">
        <f>(J7/I7-1)*100</f>
        <v>-4.5485171352066534</v>
      </c>
    </row>
    <row r="8" spans="1:11">
      <c r="A8" s="350">
        <v>2019</v>
      </c>
      <c r="B8" s="279"/>
      <c r="C8" s="273">
        <v>5378.2700416666667</v>
      </c>
      <c r="D8" s="282">
        <v>5062.8452083333332</v>
      </c>
      <c r="E8" s="285">
        <f>100-(D8/C8)*100</f>
        <v>5.8648009655459106</v>
      </c>
      <c r="F8" s="286">
        <v>8790.5874583333334</v>
      </c>
      <c r="G8" s="287">
        <v>8057.6348750000006</v>
      </c>
      <c r="H8" s="285">
        <f>(G8/F8-1)*100</f>
        <v>-8.3379249317234834</v>
      </c>
      <c r="I8" s="286">
        <v>6229.298749999999</v>
      </c>
      <c r="J8" s="287">
        <v>5969.0193749999999</v>
      </c>
      <c r="K8" s="352">
        <f>(J8/I8-1)*100</f>
        <v>-4.1783093963826845</v>
      </c>
    </row>
    <row r="9" spans="1:11">
      <c r="A9" s="350">
        <v>2020</v>
      </c>
      <c r="B9" s="280"/>
      <c r="C9" s="273">
        <v>6119.8932083333339</v>
      </c>
      <c r="D9" s="287">
        <v>5774.1388750000006</v>
      </c>
      <c r="E9" s="285">
        <f>100-(D9/C9)*100</f>
        <v>5.6496791947697176</v>
      </c>
      <c r="F9" s="286">
        <v>9388.6635416666668</v>
      </c>
      <c r="G9" s="287">
        <v>8951.6909166666665</v>
      </c>
      <c r="H9" s="285">
        <f>(G9/F9-1)*100</f>
        <v>-4.6542580108524074</v>
      </c>
      <c r="I9" s="286">
        <v>6872.4970833333318</v>
      </c>
      <c r="J9" s="287">
        <v>6620.847791666667</v>
      </c>
      <c r="K9" s="352">
        <f>(J9/I9-1)*100</f>
        <v>-3.6616864091066126</v>
      </c>
    </row>
    <row r="10" spans="1:11">
      <c r="A10" s="350">
        <v>2021</v>
      </c>
      <c r="B10" s="280"/>
      <c r="C10" s="273">
        <f>AVERAGE(C14:C25)</f>
        <v>7008.2934583333335</v>
      </c>
      <c r="D10" s="633">
        <f t="shared" ref="D10:J10" si="0">AVERAGE(D14:D25)</f>
        <v>6531.0000416666653</v>
      </c>
      <c r="E10" s="285">
        <f>100-(D10/C10)*100</f>
        <v>6.8104085467359283</v>
      </c>
      <c r="F10" s="286">
        <f t="shared" si="0"/>
        <v>10792.301958333333</v>
      </c>
      <c r="G10" s="633">
        <f t="shared" si="0"/>
        <v>10137.944458333333</v>
      </c>
      <c r="H10" s="285">
        <f>(G10/F10-1)*100</f>
        <v>-6.0631874694233705</v>
      </c>
      <c r="I10" s="286">
        <f t="shared" si="0"/>
        <v>7763.0699583333326</v>
      </c>
      <c r="J10" s="633">
        <f t="shared" si="0"/>
        <v>7370.1884166666669</v>
      </c>
      <c r="K10" s="352">
        <f>(J10/I10-1)*100</f>
        <v>-5.0609043042942563</v>
      </c>
    </row>
    <row r="11" spans="1:11">
      <c r="A11" s="350">
        <v>2022</v>
      </c>
      <c r="B11" s="280"/>
      <c r="C11" s="273">
        <f>AVERAGE(C27:C38)</f>
        <v>8274.5717916666672</v>
      </c>
      <c r="D11" s="474">
        <f>AVERAGE(D27:D38)</f>
        <v>7966.5465833333328</v>
      </c>
      <c r="E11" s="632">
        <f>100-(D11/C11)*100</f>
        <v>3.7225516448300908</v>
      </c>
      <c r="F11" s="273">
        <f>AVERAGE(F27:F38)</f>
        <v>13235.544083333336</v>
      </c>
      <c r="G11" s="474">
        <f>AVERAGE(G27:G38)</f>
        <v>12639.473833333332</v>
      </c>
      <c r="H11" s="632">
        <f>(G11/F11-1)*100</f>
        <v>-4.5035568333801734</v>
      </c>
      <c r="I11" s="273">
        <f>AVERAGE(I27:I38)</f>
        <v>9232.1332500000008</v>
      </c>
      <c r="J11" s="474">
        <f>AVERAGE(J27:J38)</f>
        <v>8849.4210416666665</v>
      </c>
      <c r="K11" s="352">
        <f>(J11/I11-1)*100</f>
        <v>-4.1454363576623461</v>
      </c>
    </row>
    <row r="12" spans="1:11">
      <c r="A12" s="353"/>
      <c r="B12" s="280"/>
      <c r="C12" s="276"/>
      <c r="D12" s="634"/>
      <c r="E12" s="288"/>
      <c r="F12" s="273"/>
      <c r="G12" s="635"/>
      <c r="H12" s="285"/>
      <c r="I12" s="276"/>
      <c r="J12" s="634"/>
      <c r="K12" s="354"/>
    </row>
    <row r="13" spans="1:11">
      <c r="A13" s="355"/>
      <c r="B13" s="281"/>
      <c r="C13" s="274"/>
      <c r="D13" s="475"/>
      <c r="E13" s="271"/>
      <c r="F13" s="277"/>
      <c r="G13" s="275"/>
      <c r="H13" s="271"/>
      <c r="I13" s="277"/>
      <c r="J13" s="275"/>
      <c r="K13" s="370"/>
    </row>
    <row r="14" spans="1:11">
      <c r="A14" s="355">
        <v>2021</v>
      </c>
      <c r="B14" s="281" t="s">
        <v>93</v>
      </c>
      <c r="C14" s="274">
        <v>6419.7445000000007</v>
      </c>
      <c r="D14" s="475">
        <v>5978.0405000000001</v>
      </c>
      <c r="E14" s="271">
        <f>100-(D14/C14)*100</f>
        <v>6.8803984333021475</v>
      </c>
      <c r="F14" s="277">
        <v>9644.6080000000002</v>
      </c>
      <c r="G14" s="275">
        <v>9376.1450000000004</v>
      </c>
      <c r="H14" s="271">
        <f t="shared" ref="H14:H43" si="1">100-(G14/F14)*100</f>
        <v>2.7835553295685997</v>
      </c>
      <c r="I14" s="277">
        <v>6926.0910000000003</v>
      </c>
      <c r="J14" s="275">
        <v>6782.8720000000003</v>
      </c>
      <c r="K14" s="370">
        <f t="shared" ref="K14:K43" si="2">100-(J14/I14)*100</f>
        <v>2.0678186295848633</v>
      </c>
    </row>
    <row r="15" spans="1:11">
      <c r="A15" s="355"/>
      <c r="B15" s="281" t="s">
        <v>94</v>
      </c>
      <c r="C15" s="274">
        <v>6679.2085000000006</v>
      </c>
      <c r="D15" s="475">
        <v>6178.9884999999995</v>
      </c>
      <c r="E15" s="271">
        <f t="shared" ref="E15:E31" si="3">100-(D15/C15)*100</f>
        <v>7.4892107350743942</v>
      </c>
      <c r="F15" s="277">
        <v>10009.4995</v>
      </c>
      <c r="G15" s="275">
        <v>9381.7934999999998</v>
      </c>
      <c r="H15" s="271">
        <f t="shared" si="1"/>
        <v>6.2711027659275089</v>
      </c>
      <c r="I15" s="277">
        <v>7274.2</v>
      </c>
      <c r="J15" s="275">
        <v>6927.2685000000001</v>
      </c>
      <c r="K15" s="370">
        <f t="shared" si="2"/>
        <v>4.7693423331775335</v>
      </c>
    </row>
    <row r="16" spans="1:11">
      <c r="A16" s="355"/>
      <c r="B16" s="281" t="s">
        <v>95</v>
      </c>
      <c r="C16" s="274">
        <v>6710.9760000000006</v>
      </c>
      <c r="D16" s="475">
        <v>6104.5035000000007</v>
      </c>
      <c r="E16" s="271">
        <f t="shared" si="3"/>
        <v>9.0370238248505075</v>
      </c>
      <c r="F16" s="277">
        <v>9844.6409999999996</v>
      </c>
      <c r="G16" s="275">
        <v>9333.98</v>
      </c>
      <c r="H16" s="271">
        <f t="shared" si="1"/>
        <v>5.1871977860848375</v>
      </c>
      <c r="I16" s="277">
        <v>7326.9184999999998</v>
      </c>
      <c r="J16" s="275">
        <v>6909.3254999999999</v>
      </c>
      <c r="K16" s="370">
        <f t="shared" si="2"/>
        <v>5.6994355812747131</v>
      </c>
    </row>
    <row r="17" spans="1:11">
      <c r="A17" s="355"/>
      <c r="B17" s="281" t="s">
        <v>96</v>
      </c>
      <c r="C17" s="274">
        <v>6777.9904999999999</v>
      </c>
      <c r="D17" s="475">
        <v>6050.6625000000004</v>
      </c>
      <c r="E17" s="271">
        <f t="shared" si="3"/>
        <v>10.730732065794427</v>
      </c>
      <c r="F17" s="277">
        <v>10144.530999999999</v>
      </c>
      <c r="G17" s="275">
        <v>9055.6945000000014</v>
      </c>
      <c r="H17" s="271">
        <f t="shared" si="1"/>
        <v>10.733236460118249</v>
      </c>
      <c r="I17" s="277">
        <v>7361.5950000000003</v>
      </c>
      <c r="J17" s="275">
        <v>6934.6049999999996</v>
      </c>
      <c r="K17" s="370">
        <f t="shared" si="2"/>
        <v>5.8002375843821881</v>
      </c>
    </row>
    <row r="18" spans="1:11">
      <c r="A18" s="355"/>
      <c r="B18" s="281" t="s">
        <v>97</v>
      </c>
      <c r="C18" s="274">
        <v>6827.5745000000006</v>
      </c>
      <c r="D18" s="475">
        <v>5909.2579999999998</v>
      </c>
      <c r="E18" s="271">
        <f t="shared" si="3"/>
        <v>13.450113213704228</v>
      </c>
      <c r="F18" s="277">
        <v>9891.5339999999997</v>
      </c>
      <c r="G18" s="275">
        <v>9043.2659999999996</v>
      </c>
      <c r="H18" s="271">
        <f t="shared" si="1"/>
        <v>8.5756971567807341</v>
      </c>
      <c r="I18" s="277">
        <v>7280.2995000000001</v>
      </c>
      <c r="J18" s="275">
        <v>6859.1215000000002</v>
      </c>
      <c r="K18" s="370">
        <f t="shared" si="2"/>
        <v>5.7851740852144786</v>
      </c>
    </row>
    <row r="19" spans="1:11">
      <c r="A19" s="355"/>
      <c r="B19" s="281" t="s">
        <v>98</v>
      </c>
      <c r="C19" s="274">
        <v>6719.5689999999995</v>
      </c>
      <c r="D19" s="475">
        <v>5922.2649999999994</v>
      </c>
      <c r="E19" s="271">
        <f t="shared" si="3"/>
        <v>11.865403867420667</v>
      </c>
      <c r="F19" s="277">
        <v>10060.8995</v>
      </c>
      <c r="G19" s="275">
        <v>9442.3240000000005</v>
      </c>
      <c r="H19" s="271">
        <f t="shared" si="1"/>
        <v>6.1483120868069392</v>
      </c>
      <c r="I19" s="277">
        <v>7371.6785</v>
      </c>
      <c r="J19" s="275">
        <v>6946.5174999999999</v>
      </c>
      <c r="K19" s="370">
        <f t="shared" si="2"/>
        <v>5.76749243744149</v>
      </c>
    </row>
    <row r="20" spans="1:11">
      <c r="A20" s="355"/>
      <c r="B20" s="281" t="s">
        <v>99</v>
      </c>
      <c r="C20" s="274">
        <v>6828.6639999999998</v>
      </c>
      <c r="D20" s="475">
        <v>6186.4974999999995</v>
      </c>
      <c r="E20" s="271">
        <f t="shared" si="3"/>
        <v>9.4039844397088501</v>
      </c>
      <c r="F20" s="277">
        <v>10326.0725</v>
      </c>
      <c r="G20" s="275">
        <v>9681.4575000000004</v>
      </c>
      <c r="H20" s="271">
        <f t="shared" si="1"/>
        <v>6.2425961080555936</v>
      </c>
      <c r="I20" s="277">
        <v>7630.8055000000004</v>
      </c>
      <c r="J20" s="275">
        <v>7151.5344999999998</v>
      </c>
      <c r="K20" s="370">
        <f t="shared" si="2"/>
        <v>6.2807393007199579</v>
      </c>
    </row>
    <row r="21" spans="1:11">
      <c r="A21" s="355"/>
      <c r="B21" s="281" t="s">
        <v>100</v>
      </c>
      <c r="C21" s="274">
        <v>7239.4305000000004</v>
      </c>
      <c r="D21" s="475">
        <v>6861.3814999999995</v>
      </c>
      <c r="E21" s="271">
        <f t="shared" si="3"/>
        <v>5.2220820408456348</v>
      </c>
      <c r="F21" s="277">
        <v>11049.243</v>
      </c>
      <c r="G21" s="275">
        <v>10538.415999999999</v>
      </c>
      <c r="H21" s="271">
        <f t="shared" si="1"/>
        <v>4.6231854978662454</v>
      </c>
      <c r="I21" s="277">
        <v>7989.298499999999</v>
      </c>
      <c r="J21" s="275">
        <v>7555.7955000000002</v>
      </c>
      <c r="K21" s="370">
        <f t="shared" si="2"/>
        <v>5.426045853712921</v>
      </c>
    </row>
    <row r="22" spans="1:11">
      <c r="A22" s="355"/>
      <c r="B22" s="281" t="s">
        <v>101</v>
      </c>
      <c r="C22" s="274">
        <v>7529.4089999999997</v>
      </c>
      <c r="D22" s="475">
        <v>7199.2004999999999</v>
      </c>
      <c r="E22" s="271">
        <f t="shared" si="3"/>
        <v>4.3855832509563442</v>
      </c>
      <c r="F22" s="277">
        <v>11307.779500000001</v>
      </c>
      <c r="G22" s="275">
        <v>10587.104500000001</v>
      </c>
      <c r="H22" s="271">
        <f t="shared" si="1"/>
        <v>6.3732671830044012</v>
      </c>
      <c r="I22" s="277">
        <v>8493.5570000000007</v>
      </c>
      <c r="J22" s="275">
        <v>7945.549</v>
      </c>
      <c r="K22" s="370">
        <f t="shared" si="2"/>
        <v>6.4520435902178548</v>
      </c>
    </row>
    <row r="23" spans="1:11">
      <c r="A23" s="355"/>
      <c r="B23" s="281" t="s">
        <v>102</v>
      </c>
      <c r="C23" s="274">
        <v>7108.2605000000003</v>
      </c>
      <c r="D23" s="475">
        <v>7447.655999999999</v>
      </c>
      <c r="E23" s="271">
        <f t="shared" si="3"/>
        <v>-4.7746632245680729</v>
      </c>
      <c r="F23" s="277">
        <v>11910.760999999999</v>
      </c>
      <c r="G23" s="275">
        <v>11456.576999999999</v>
      </c>
      <c r="H23" s="271">
        <f t="shared" si="1"/>
        <v>3.8132240248964706</v>
      </c>
      <c r="I23" s="277">
        <v>8285.6149999999998</v>
      </c>
      <c r="J23" s="275">
        <v>8030.6244999999999</v>
      </c>
      <c r="K23" s="370">
        <f t="shared" si="2"/>
        <v>3.0775084287648014</v>
      </c>
    </row>
    <row r="24" spans="1:11">
      <c r="A24" s="355"/>
      <c r="B24" s="281" t="s">
        <v>103</v>
      </c>
      <c r="C24" s="274">
        <v>7538.4825000000001</v>
      </c>
      <c r="D24" s="475">
        <v>7418.4214999999995</v>
      </c>
      <c r="E24" s="271">
        <f t="shared" si="3"/>
        <v>1.5926414898489156</v>
      </c>
      <c r="F24" s="277">
        <v>12536.121500000001</v>
      </c>
      <c r="G24" s="275">
        <v>11815.51</v>
      </c>
      <c r="H24" s="271">
        <f t="shared" si="1"/>
        <v>5.7482810772055899</v>
      </c>
      <c r="I24" s="277">
        <v>8496.0264999999999</v>
      </c>
      <c r="J24" s="275">
        <v>8117.4174999999996</v>
      </c>
      <c r="K24" s="370">
        <f t="shared" si="2"/>
        <v>4.4563067217363397</v>
      </c>
    </row>
    <row r="25" spans="1:11">
      <c r="A25" s="355"/>
      <c r="B25" s="281" t="s">
        <v>104</v>
      </c>
      <c r="C25" s="274">
        <v>7720.2119999999995</v>
      </c>
      <c r="D25" s="475">
        <v>7115.1255000000001</v>
      </c>
      <c r="E25" s="271">
        <f t="shared" si="3"/>
        <v>7.8376927991096466</v>
      </c>
      <c r="F25" s="277">
        <v>12781.933000000001</v>
      </c>
      <c r="G25" s="275">
        <v>11943.065500000001</v>
      </c>
      <c r="H25" s="271">
        <f t="shared" si="1"/>
        <v>6.5629157968516978</v>
      </c>
      <c r="I25" s="277">
        <v>8720.7544999999991</v>
      </c>
      <c r="J25" s="275">
        <v>8281.6299999999992</v>
      </c>
      <c r="K25" s="370">
        <f t="shared" si="2"/>
        <v>5.0353957332476114</v>
      </c>
    </row>
    <row r="26" spans="1:11">
      <c r="A26" s="355"/>
      <c r="B26" s="281"/>
      <c r="C26" s="274"/>
      <c r="D26" s="475"/>
      <c r="E26" s="271"/>
      <c r="F26" s="277"/>
      <c r="G26" s="275"/>
      <c r="H26" s="271"/>
      <c r="I26" s="277"/>
      <c r="J26" s="275"/>
      <c r="K26" s="370"/>
    </row>
    <row r="27" spans="1:11">
      <c r="A27" s="355">
        <v>2022</v>
      </c>
      <c r="B27" s="281" t="s">
        <v>93</v>
      </c>
      <c r="C27" s="274">
        <v>7800.1684999999998</v>
      </c>
      <c r="D27" s="475">
        <v>7371.8710000000001</v>
      </c>
      <c r="E27" s="271">
        <f t="shared" si="3"/>
        <v>5.490874972764999</v>
      </c>
      <c r="F27" s="277">
        <v>12834.627500000001</v>
      </c>
      <c r="G27" s="275">
        <v>12245.4485</v>
      </c>
      <c r="H27" s="271">
        <f t="shared" si="1"/>
        <v>4.5905422654455776</v>
      </c>
      <c r="I27" s="277">
        <v>8621.0220000000008</v>
      </c>
      <c r="J27" s="275">
        <v>7767.5320000000002</v>
      </c>
      <c r="K27" s="370">
        <f t="shared" si="2"/>
        <v>9.9001023312549279</v>
      </c>
    </row>
    <row r="28" spans="1:11">
      <c r="A28" s="355"/>
      <c r="B28" s="281" t="s">
        <v>94</v>
      </c>
      <c r="C28" s="274">
        <v>7876.1334999999999</v>
      </c>
      <c r="D28" s="475">
        <v>7468.2545</v>
      </c>
      <c r="E28" s="271">
        <f t="shared" si="3"/>
        <v>5.1786704732721915</v>
      </c>
      <c r="F28" s="277">
        <v>13027.303</v>
      </c>
      <c r="G28" s="275">
        <v>12170.5965</v>
      </c>
      <c r="H28" s="271">
        <f t="shared" si="1"/>
        <v>6.5762383818047425</v>
      </c>
      <c r="I28" s="277">
        <v>8999.3545000000013</v>
      </c>
      <c r="J28" s="275">
        <v>8362.8670000000002</v>
      </c>
      <c r="K28" s="370">
        <f t="shared" si="2"/>
        <v>7.0725905952477035</v>
      </c>
    </row>
    <row r="29" spans="1:11">
      <c r="A29" s="355"/>
      <c r="B29" s="281" t="s">
        <v>95</v>
      </c>
      <c r="C29" s="274">
        <v>8188.0535</v>
      </c>
      <c r="D29" s="475">
        <v>7668.7885000000006</v>
      </c>
      <c r="E29" s="271">
        <f t="shared" si="3"/>
        <v>6.3417392179960643</v>
      </c>
      <c r="F29" s="277">
        <v>13149.852500000001</v>
      </c>
      <c r="G29" s="275">
        <v>12332.677</v>
      </c>
      <c r="H29" s="271">
        <f t="shared" si="1"/>
        <v>6.2143320618995688</v>
      </c>
      <c r="I29" s="277">
        <v>8993.9049999999988</v>
      </c>
      <c r="J29" s="275">
        <v>8680.8964999999989</v>
      </c>
      <c r="K29" s="370">
        <f t="shared" si="2"/>
        <v>3.4802291107144185</v>
      </c>
    </row>
    <row r="30" spans="1:11">
      <c r="A30" s="355"/>
      <c r="B30" s="281" t="s">
        <v>96</v>
      </c>
      <c r="C30" s="274">
        <v>8248.9124999999985</v>
      </c>
      <c r="D30" s="475">
        <v>7822.7929999999997</v>
      </c>
      <c r="E30" s="271">
        <f t="shared" si="3"/>
        <v>5.1657657903390231</v>
      </c>
      <c r="F30" s="277">
        <v>12934.786</v>
      </c>
      <c r="G30" s="275">
        <v>12148.316500000001</v>
      </c>
      <c r="H30" s="271">
        <f t="shared" si="1"/>
        <v>6.0802668092073446</v>
      </c>
      <c r="I30" s="277">
        <v>9016.4624999999996</v>
      </c>
      <c r="J30" s="275">
        <v>8607.3984999999993</v>
      </c>
      <c r="K30" s="370">
        <f t="shared" si="2"/>
        <v>4.5368568881642801</v>
      </c>
    </row>
    <row r="31" spans="1:11">
      <c r="A31" s="355"/>
      <c r="B31" s="281" t="s">
        <v>97</v>
      </c>
      <c r="C31" s="274">
        <v>8000.2375000000002</v>
      </c>
      <c r="D31" s="475">
        <v>7591.4764999999998</v>
      </c>
      <c r="E31" s="271">
        <f t="shared" si="3"/>
        <v>5.1093608158507777</v>
      </c>
      <c r="F31" s="277">
        <v>12777.210500000001</v>
      </c>
      <c r="G31" s="275">
        <v>12311.206</v>
      </c>
      <c r="H31" s="271">
        <f t="shared" si="1"/>
        <v>3.6471536568956253</v>
      </c>
      <c r="I31" s="277">
        <v>9113.4459999999999</v>
      </c>
      <c r="J31" s="275">
        <v>8672.67</v>
      </c>
      <c r="K31" s="370">
        <f t="shared" si="2"/>
        <v>4.8365459124901804</v>
      </c>
    </row>
    <row r="32" spans="1:11">
      <c r="A32" s="355"/>
      <c r="B32" s="281" t="s">
        <v>98</v>
      </c>
      <c r="C32" s="274">
        <v>7838.1244999999999</v>
      </c>
      <c r="D32" s="475">
        <v>7744.2095000000008</v>
      </c>
      <c r="E32" s="271">
        <v>1.4504673149015446</v>
      </c>
      <c r="F32" s="277">
        <v>12591.8055</v>
      </c>
      <c r="G32" s="275">
        <v>12284.397000000001</v>
      </c>
      <c r="H32" s="271">
        <v>2.7621227841139557</v>
      </c>
      <c r="I32" s="277">
        <v>9119.3335000000006</v>
      </c>
      <c r="J32" s="275">
        <v>8758.7619999999988</v>
      </c>
      <c r="K32" s="370">
        <v>3.862223146180213</v>
      </c>
    </row>
    <row r="33" spans="1:11">
      <c r="A33" s="355"/>
      <c r="B33" s="281" t="s">
        <v>99</v>
      </c>
      <c r="C33" s="274">
        <v>8468.3109999999997</v>
      </c>
      <c r="D33" s="475">
        <v>8334.5974999999999</v>
      </c>
      <c r="E33" s="271">
        <v>1.5789866479868238</v>
      </c>
      <c r="F33" s="277">
        <v>13142.662</v>
      </c>
      <c r="G33" s="275">
        <v>12401.067500000001</v>
      </c>
      <c r="H33" s="271">
        <v>5.6426506289212881</v>
      </c>
      <c r="I33" s="277">
        <v>9346.4130000000005</v>
      </c>
      <c r="J33" s="275">
        <v>9268.6205000000009</v>
      </c>
      <c r="K33" s="370">
        <v>0.83232465759857632</v>
      </c>
    </row>
    <row r="34" spans="1:11">
      <c r="A34" s="355"/>
      <c r="B34" s="281" t="s">
        <v>100</v>
      </c>
      <c r="C34" s="274">
        <v>8432.4330000000009</v>
      </c>
      <c r="D34" s="475">
        <v>8274.130000000001</v>
      </c>
      <c r="E34" s="271">
        <v>2.3976343464988048</v>
      </c>
      <c r="F34" s="277">
        <v>13587.637000000001</v>
      </c>
      <c r="G34" s="275">
        <v>12981.6185</v>
      </c>
      <c r="H34" s="271">
        <v>4.1289260356466571</v>
      </c>
      <c r="I34" s="277">
        <v>9537.52</v>
      </c>
      <c r="J34" s="275">
        <v>9228.5665000000008</v>
      </c>
      <c r="K34" s="370">
        <v>3.2168013621761986</v>
      </c>
    </row>
    <row r="35" spans="1:11">
      <c r="A35" s="355"/>
      <c r="B35" s="281" t="s">
        <v>101</v>
      </c>
      <c r="C35" s="274">
        <v>8823.6039999999994</v>
      </c>
      <c r="D35" s="475">
        <v>8541.0084999999999</v>
      </c>
      <c r="E35" s="271">
        <v>5.5087950787501114</v>
      </c>
      <c r="F35" s="277">
        <v>13834.621999999999</v>
      </c>
      <c r="G35" s="275">
        <v>13276.5435</v>
      </c>
      <c r="H35" s="271">
        <v>7.2707661408387736</v>
      </c>
      <c r="I35" s="277">
        <v>9560.9220000000005</v>
      </c>
      <c r="J35" s="275">
        <v>9298.7744999999995</v>
      </c>
      <c r="K35" s="370">
        <v>3.6730136305884145</v>
      </c>
    </row>
    <row r="36" spans="1:11">
      <c r="A36" s="355"/>
      <c r="B36" s="281" t="s">
        <v>102</v>
      </c>
      <c r="C36" s="274">
        <v>8856.241</v>
      </c>
      <c r="D36" s="475">
        <v>8627.1029999999992</v>
      </c>
      <c r="E36" s="271">
        <v>2.9370229376020234</v>
      </c>
      <c r="F36" s="277">
        <v>13921.427</v>
      </c>
      <c r="G36" s="275">
        <v>13424.301500000001</v>
      </c>
      <c r="H36" s="271">
        <v>3.9211642642867872</v>
      </c>
      <c r="I36" s="277">
        <v>9560.9779999999992</v>
      </c>
      <c r="J36" s="275">
        <v>9279.5264999999999</v>
      </c>
      <c r="K36" s="370">
        <v>3.0367107765630408</v>
      </c>
    </row>
    <row r="37" spans="1:11">
      <c r="A37" s="355"/>
      <c r="B37" s="281" t="s">
        <v>103</v>
      </c>
      <c r="C37" s="274">
        <v>8388.6555000000008</v>
      </c>
      <c r="D37" s="475">
        <v>8159.5465000000004</v>
      </c>
      <c r="E37" s="271">
        <v>2.7311766468416749</v>
      </c>
      <c r="F37" s="277">
        <v>13505.297999999999</v>
      </c>
      <c r="G37" s="275">
        <v>13396.031500000001</v>
      </c>
      <c r="H37" s="271">
        <v>0.80906396882170384</v>
      </c>
      <c r="I37" s="277">
        <v>9575.9830000000002</v>
      </c>
      <c r="J37" s="275">
        <v>9432.6774999999998</v>
      </c>
      <c r="K37" s="370">
        <v>1.4965095489413471</v>
      </c>
    </row>
    <row r="38" spans="1:11">
      <c r="A38" s="355"/>
      <c r="B38" s="281" t="s">
        <v>104</v>
      </c>
      <c r="C38" s="274">
        <v>8373.987000000001</v>
      </c>
      <c r="D38" s="475">
        <v>7994.7804999999998</v>
      </c>
      <c r="E38" s="271">
        <v>4.9193930772878218</v>
      </c>
      <c r="F38" s="277">
        <v>13519.298000000001</v>
      </c>
      <c r="G38" s="275">
        <v>12701.482</v>
      </c>
      <c r="H38" s="271">
        <v>5.6351622243670647</v>
      </c>
      <c r="I38" s="277">
        <v>9340.2595000000001</v>
      </c>
      <c r="J38" s="275">
        <v>8834.7610000000004</v>
      </c>
      <c r="K38" s="370">
        <v>5.5490091055168733</v>
      </c>
    </row>
    <row r="39" spans="1:11">
      <c r="A39" s="355"/>
      <c r="B39" s="281"/>
      <c r="C39" s="274"/>
      <c r="D39" s="475"/>
      <c r="E39" s="271"/>
      <c r="F39" s="277"/>
      <c r="G39" s="275"/>
      <c r="H39" s="271"/>
      <c r="I39" s="277"/>
      <c r="J39" s="275"/>
      <c r="K39" s="370"/>
    </row>
    <row r="40" spans="1:11">
      <c r="A40" s="355">
        <v>2023</v>
      </c>
      <c r="B40" s="268" t="s">
        <v>93</v>
      </c>
      <c r="C40" s="277">
        <v>8737.8235000000004</v>
      </c>
      <c r="D40" s="475">
        <v>8380.5409999999993</v>
      </c>
      <c r="E40" s="271">
        <f>100-(D40/C40)*100</f>
        <v>4.0889187107063947</v>
      </c>
      <c r="F40" s="277">
        <v>13944.713</v>
      </c>
      <c r="G40" s="275">
        <v>13141.803</v>
      </c>
      <c r="H40" s="271">
        <f t="shared" si="1"/>
        <v>5.7578094292797601</v>
      </c>
      <c r="I40" s="277">
        <v>9349.0185000000001</v>
      </c>
      <c r="J40" s="275">
        <v>8355.4755000000005</v>
      </c>
      <c r="K40" s="370">
        <f t="shared" si="2"/>
        <v>10.62724391870654</v>
      </c>
    </row>
    <row r="41" spans="1:11">
      <c r="A41" s="355"/>
      <c r="B41" s="698" t="s">
        <v>94</v>
      </c>
      <c r="C41" s="475">
        <v>8202.8709999999992</v>
      </c>
      <c r="D41" s="475">
        <v>8098.4074999999993</v>
      </c>
      <c r="E41" s="271">
        <v>1.2734992419117646</v>
      </c>
      <c r="F41" s="475">
        <v>13688.137999999999</v>
      </c>
      <c r="G41" s="475">
        <v>12627.354499999999</v>
      </c>
      <c r="H41" s="271">
        <v>7.749655212418233</v>
      </c>
      <c r="I41" s="475">
        <v>9116.5665000000008</v>
      </c>
      <c r="J41" s="475">
        <v>8699.2890000000007</v>
      </c>
      <c r="K41" s="370">
        <v>4.5771343849682893</v>
      </c>
    </row>
    <row r="42" spans="1:11">
      <c r="A42" s="355"/>
      <c r="B42" s="698" t="s">
        <v>95</v>
      </c>
      <c r="C42" s="475">
        <v>8287.2369999999992</v>
      </c>
      <c r="D42" s="475">
        <v>7722.4809999999998</v>
      </c>
      <c r="E42" s="271">
        <f>100-(D42/C42)*100</f>
        <v>6.8147682997360874</v>
      </c>
      <c r="F42" s="475">
        <v>13143.629000000001</v>
      </c>
      <c r="G42" s="475">
        <v>12085.952499999999</v>
      </c>
      <c r="H42" s="271">
        <f t="shared" si="1"/>
        <v>8.0470659967654399</v>
      </c>
      <c r="I42" s="475">
        <v>9456.8359999999993</v>
      </c>
      <c r="J42" s="475">
        <v>8675.4714999999997</v>
      </c>
      <c r="K42" s="370">
        <f t="shared" si="2"/>
        <v>8.2624304788620577</v>
      </c>
    </row>
    <row r="43" spans="1:11">
      <c r="A43" s="739"/>
      <c r="B43" s="740" t="s">
        <v>96</v>
      </c>
      <c r="C43" s="720">
        <v>7589.5599999999995</v>
      </c>
      <c r="D43" s="720">
        <v>7531.8729999999996</v>
      </c>
      <c r="E43" s="741">
        <f>100-(D43/C43)*100</f>
        <v>0.76008358850842228</v>
      </c>
      <c r="F43" s="720">
        <v>12958.904999999999</v>
      </c>
      <c r="G43" s="720">
        <v>12161.5175</v>
      </c>
      <c r="H43" s="741">
        <f t="shared" si="1"/>
        <v>6.1532012156891369</v>
      </c>
      <c r="I43" s="720">
        <v>9557.2330000000002</v>
      </c>
      <c r="J43" s="720">
        <v>9190.5944999999992</v>
      </c>
      <c r="K43" s="742">
        <f t="shared" si="2"/>
        <v>3.836241096141535</v>
      </c>
    </row>
    <row r="44" spans="1:11">
      <c r="A44" s="1176" t="s">
        <v>439</v>
      </c>
      <c r="B44" s="1177"/>
      <c r="C44" s="725">
        <f>AVERAGE(C27:C30)</f>
        <v>8028.3169999999991</v>
      </c>
      <c r="D44" s="725">
        <f>AVERAGE(D27:D30)</f>
        <v>7582.9267500000005</v>
      </c>
      <c r="E44" s="726">
        <f t="shared" ref="E44:E45" si="4">100-(D44/C44)*100</f>
        <v>5.5477412015494565</v>
      </c>
      <c r="F44" s="725">
        <f>AVERAGE(F27:F30)</f>
        <v>12986.642250000001</v>
      </c>
      <c r="G44" s="725">
        <f>AVERAGE(G27:G30)</f>
        <v>12224.259624999999</v>
      </c>
      <c r="H44" s="726">
        <f>100-(G44/F44)*100</f>
        <v>5.8705137965897336</v>
      </c>
      <c r="I44" s="725">
        <f>AVERAGE(I27:I30)</f>
        <v>8907.6859999999997</v>
      </c>
      <c r="J44" s="725">
        <f>AVERAGE(J27:J30)</f>
        <v>8354.6735000000008</v>
      </c>
      <c r="K44" s="743">
        <f>100-(J44/I44)*100</f>
        <v>6.2082621681994539</v>
      </c>
    </row>
    <row r="45" spans="1:11">
      <c r="A45" s="1178" t="s">
        <v>440</v>
      </c>
      <c r="B45" s="1179"/>
      <c r="C45" s="730">
        <f>AVERAGE(C40:C43)</f>
        <v>8204.3728749999991</v>
      </c>
      <c r="D45" s="730">
        <f>AVERAGE(D40:D43)</f>
        <v>7933.3256249999995</v>
      </c>
      <c r="E45" s="731">
        <f t="shared" si="4"/>
        <v>3.3036924836256816</v>
      </c>
      <c r="F45" s="730">
        <f>AVERAGE(F40:F43)</f>
        <v>13433.846249999999</v>
      </c>
      <c r="G45" s="730">
        <f>AVERAGE(G40:G43)</f>
        <v>12504.156875000001</v>
      </c>
      <c r="H45" s="731">
        <f>100-(G45/F45)*100</f>
        <v>6.9205003369753371</v>
      </c>
      <c r="I45" s="730">
        <f>AVERAGE(I40:I43)</f>
        <v>9369.9134999999987</v>
      </c>
      <c r="J45" s="730">
        <f>AVERAGE(J40:J43)</f>
        <v>8730.2076249999991</v>
      </c>
      <c r="K45" s="746">
        <f>100-(J45/I45)*100</f>
        <v>6.8272335171504039</v>
      </c>
    </row>
    <row r="46" spans="1:11">
      <c r="A46" s="744" t="s">
        <v>422</v>
      </c>
      <c r="B46" s="745"/>
      <c r="C46" s="733">
        <f>(C45-C44)/C44*100</f>
        <v>2.1929362654713316</v>
      </c>
      <c r="D46" s="733">
        <f>(D45-D44)/D44*100</f>
        <v>4.6208922564100847</v>
      </c>
      <c r="E46" s="731"/>
      <c r="F46" s="733">
        <f>(F45-F44)/F44*100</f>
        <v>3.4435691027062663</v>
      </c>
      <c r="G46" s="733">
        <f>(G45-G44)/G44*100</f>
        <v>2.28968672611943</v>
      </c>
      <c r="H46" s="731"/>
      <c r="I46" s="733">
        <f>(I45-I44)/I44*100</f>
        <v>5.1890861442578808</v>
      </c>
      <c r="J46" s="733">
        <f>(J45-J44)/J44*100</f>
        <v>4.4948988730678501</v>
      </c>
      <c r="K46" s="746"/>
    </row>
    <row r="47" spans="1:11">
      <c r="A47" s="747" t="s">
        <v>105</v>
      </c>
      <c r="B47" s="748"/>
      <c r="C47" s="733">
        <f>(C43-C42)/C42*100</f>
        <v>-8.4186925027002335</v>
      </c>
      <c r="D47" s="733">
        <f>(D43-D42)/D42*100</f>
        <v>-2.4682223238878822</v>
      </c>
      <c r="E47" s="731"/>
      <c r="F47" s="733">
        <f>(F43-F42)/F42*100</f>
        <v>-1.405426157418183</v>
      </c>
      <c r="G47" s="733">
        <f>(G43-G42)/G42*100</f>
        <v>0.62522999325043283</v>
      </c>
      <c r="H47" s="731"/>
      <c r="I47" s="733">
        <f>(I43-I42)/I42*100</f>
        <v>1.0616341448662201</v>
      </c>
      <c r="J47" s="733">
        <f>(J43-J42)/J42*100</f>
        <v>5.9376945679551785</v>
      </c>
      <c r="K47" s="746"/>
    </row>
    <row r="48" spans="1:11" ht="13.5" thickBot="1">
      <c r="A48" s="749" t="s">
        <v>442</v>
      </c>
      <c r="B48" s="750"/>
      <c r="C48" s="737">
        <f>((C43-C30)/C30)*100</f>
        <v>-7.9932051649232445</v>
      </c>
      <c r="D48" s="737">
        <f>((D43-D30)/D30)*100</f>
        <v>-3.7188763655129327</v>
      </c>
      <c r="E48" s="751"/>
      <c r="F48" s="737">
        <f>((F43-F30)/F30)*100</f>
        <v>0.18646616959877635</v>
      </c>
      <c r="G48" s="737">
        <f>((G43-G30)/G30)*100</f>
        <v>0.10866526238429096</v>
      </c>
      <c r="H48" s="751"/>
      <c r="I48" s="737">
        <f>((I43-I30)/I30)*100</f>
        <v>5.9975905184544445</v>
      </c>
      <c r="J48" s="737">
        <f>((J43-J30)/J30)*100</f>
        <v>6.7755199204498311</v>
      </c>
      <c r="K48" s="752"/>
    </row>
    <row r="49" spans="1:11">
      <c r="A49" s="1161" t="s">
        <v>423</v>
      </c>
      <c r="B49" s="1162"/>
      <c r="C49" s="1162"/>
      <c r="D49" s="1162"/>
      <c r="E49" s="1162"/>
      <c r="F49" s="1162"/>
      <c r="G49" s="1162"/>
      <c r="H49" s="1162"/>
      <c r="I49" s="1162"/>
      <c r="J49" s="1162"/>
      <c r="K49" s="1163"/>
    </row>
    <row r="50" spans="1:11" ht="13.5" thickBot="1">
      <c r="A50" s="1164" t="s">
        <v>424</v>
      </c>
      <c r="B50" s="1165"/>
      <c r="C50" s="1165"/>
      <c r="D50" s="1165"/>
      <c r="E50" s="1165"/>
      <c r="F50" s="1165"/>
      <c r="G50" s="1165"/>
      <c r="H50" s="1165"/>
      <c r="I50" s="1165"/>
      <c r="J50" s="1165"/>
      <c r="K50" s="1166"/>
    </row>
    <row r="51" spans="1:11">
      <c r="C51" s="699"/>
      <c r="D51" s="699"/>
    </row>
    <row r="52" spans="1:11">
      <c r="C52" s="699"/>
      <c r="D52" s="699"/>
    </row>
  </sheetData>
  <mergeCells count="12">
    <mergeCell ref="A49:K49"/>
    <mergeCell ref="A50:K50"/>
    <mergeCell ref="A1:K1"/>
    <mergeCell ref="A2:K2"/>
    <mergeCell ref="A3:K3"/>
    <mergeCell ref="A4:A6"/>
    <mergeCell ref="B4:B6"/>
    <mergeCell ref="C4:E5"/>
    <mergeCell ref="F4:H5"/>
    <mergeCell ref="I4:K5"/>
    <mergeCell ref="A44:B44"/>
    <mergeCell ref="A45:B45"/>
  </mergeCells>
  <phoneticPr fontId="29" type="noConversion"/>
  <pageMargins left="0.70866141732283472" right="0.70866141732283472" top="0.74803149606299213" bottom="0.74803149606299213" header="0.31496062992125984" footer="0.31496062992125984"/>
  <pageSetup paperSize="126" scale="56" orientation="portrait" r:id="rId1"/>
  <headerFooter>
    <oddFooter>&amp;C35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C000"/>
    <pageSetUpPr fitToPage="1"/>
  </sheetPr>
  <dimension ref="A1:P44"/>
  <sheetViews>
    <sheetView view="pageBreakPreview" topLeftCell="A19" zoomScale="110" zoomScaleNormal="100" zoomScaleSheetLayoutView="110" workbookViewId="0">
      <selection activeCell="M24" sqref="M24"/>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63" hidden="1" customWidth="1"/>
    <col min="8" max="10" width="11.42578125" hidden="1" customWidth="1"/>
    <col min="11" max="11" width="3.5703125" customWidth="1"/>
    <col min="12" max="12" width="2.85546875" customWidth="1"/>
  </cols>
  <sheetData>
    <row r="1" spans="1:14" ht="15.75" customHeight="1" thickBot="1">
      <c r="A1" s="806" t="s">
        <v>44</v>
      </c>
      <c r="B1" s="807"/>
      <c r="C1" s="807"/>
      <c r="D1" s="807"/>
      <c r="E1" s="808"/>
    </row>
    <row r="2" spans="1:14" ht="15.75" customHeight="1">
      <c r="A2" s="806" t="s">
        <v>45</v>
      </c>
      <c r="B2" s="807"/>
      <c r="C2" s="807"/>
      <c r="D2" s="807"/>
      <c r="E2" s="808"/>
    </row>
    <row r="3" spans="1:14" ht="16.5" customHeight="1" thickBot="1">
      <c r="A3" s="814" t="s">
        <v>446</v>
      </c>
      <c r="B3" s="815"/>
      <c r="C3" s="815"/>
      <c r="D3" s="815"/>
      <c r="E3" s="816"/>
    </row>
    <row r="4" spans="1:14" ht="12.75" customHeight="1">
      <c r="A4" s="809" t="s">
        <v>46</v>
      </c>
      <c r="B4" s="813" t="s">
        <v>47</v>
      </c>
      <c r="C4" s="813"/>
      <c r="D4" s="817" t="s">
        <v>48</v>
      </c>
      <c r="E4" s="811" t="s">
        <v>49</v>
      </c>
    </row>
    <row r="5" spans="1:14" ht="24" customHeight="1" thickBot="1">
      <c r="A5" s="810"/>
      <c r="B5" s="476" t="s">
        <v>447</v>
      </c>
      <c r="C5" s="476" t="s">
        <v>448</v>
      </c>
      <c r="D5" s="818"/>
      <c r="E5" s="812"/>
    </row>
    <row r="6" spans="1:14" ht="12.75" customHeight="1">
      <c r="A6" s="477" t="s">
        <v>50</v>
      </c>
      <c r="B6" s="478">
        <v>48214.006999999998</v>
      </c>
      <c r="C6" s="478">
        <v>46991.64</v>
      </c>
      <c r="D6" s="479">
        <f>((C6-B6)/B6)*100</f>
        <v>-2.5352943595830948</v>
      </c>
      <c r="E6" s="196" t="str">
        <f>IF(D6&lt;-10, "Baja fuerte", IF(D6&lt;0, "Baja", IF( D6&lt;10, "Alza", "Alza fuerte")))</f>
        <v>Baja</v>
      </c>
      <c r="F6" s="667"/>
      <c r="G6" s="668"/>
      <c r="M6" s="6"/>
      <c r="N6" s="6"/>
    </row>
    <row r="7" spans="1:14" ht="12.75" customHeight="1">
      <c r="A7" s="197" t="s">
        <v>51</v>
      </c>
      <c r="B7" s="480">
        <v>11584.119000000001</v>
      </c>
      <c r="C7" s="480">
        <v>10105.540000000001</v>
      </c>
      <c r="D7" s="479">
        <f>(C7/B7-1)*100</f>
        <v>-12.763845053732615</v>
      </c>
      <c r="E7" s="196" t="str">
        <f t="shared" ref="E7:E12" si="0">IF(D7&lt;-10, "Baja fuerte", IF(D7&lt;0, "Baja", IF( D7&lt;10, "Alza", "Alza fuerte")))</f>
        <v>Baja fuerte</v>
      </c>
      <c r="F7" s="667"/>
      <c r="G7" s="668"/>
      <c r="M7" s="6"/>
    </row>
    <row r="8" spans="1:14" ht="12.75" customHeight="1">
      <c r="A8" s="197" t="s">
        <v>52</v>
      </c>
      <c r="B8" s="480">
        <v>24553.563999999998</v>
      </c>
      <c r="C8" s="480">
        <v>24952.648000000001</v>
      </c>
      <c r="D8" s="479">
        <f>((C8-B8)/B8)*100</f>
        <v>1.6253607826546181</v>
      </c>
      <c r="E8" s="196" t="str">
        <f t="shared" si="0"/>
        <v>Alza</v>
      </c>
      <c r="F8" s="669"/>
      <c r="G8" s="669"/>
      <c r="N8" s="6"/>
    </row>
    <row r="9" spans="1:14" ht="12.75" customHeight="1">
      <c r="A9" s="198" t="s">
        <v>53</v>
      </c>
      <c r="B9" s="480">
        <v>143954.87700000001</v>
      </c>
      <c r="C9" s="480">
        <v>143912.40599999999</v>
      </c>
      <c r="D9" s="481">
        <f>((C9-B9)/B9)*100</f>
        <v>-2.9502994886390379E-2</v>
      </c>
      <c r="E9" s="196" t="str">
        <f t="shared" si="0"/>
        <v>Baja</v>
      </c>
      <c r="F9" s="669"/>
      <c r="G9" s="669"/>
    </row>
    <row r="10" spans="1:14" ht="12.75" customHeight="1">
      <c r="A10" s="198" t="s">
        <v>54</v>
      </c>
      <c r="B10" s="480">
        <v>193127.359</v>
      </c>
      <c r="C10" s="480">
        <f>192345656/1000</f>
        <v>192345.65599999999</v>
      </c>
      <c r="D10" s="481">
        <f>((C10-B10)/B10)*100</f>
        <v>-0.4047603633413786</v>
      </c>
      <c r="E10" s="196" t="str">
        <f t="shared" si="0"/>
        <v>Baja</v>
      </c>
      <c r="F10" s="667"/>
      <c r="G10" s="667"/>
      <c r="H10" s="667"/>
    </row>
    <row r="11" spans="1:14" ht="12.75" customHeight="1">
      <c r="A11" s="198" t="s">
        <v>55</v>
      </c>
      <c r="B11" s="480">
        <v>172575.68900000001</v>
      </c>
      <c r="C11" s="480">
        <f>173253862/1000</f>
        <v>173253.86199999999</v>
      </c>
      <c r="D11" s="481">
        <f>((C11-B11)/B11)*100</f>
        <v>0.39297134140370177</v>
      </c>
      <c r="E11" s="196" t="str">
        <f t="shared" si="0"/>
        <v>Alza</v>
      </c>
      <c r="F11" s="1"/>
      <c r="H11" s="163"/>
    </row>
    <row r="12" spans="1:14" ht="12.75" customHeight="1" thickBot="1">
      <c r="A12" s="199" t="s">
        <v>56</v>
      </c>
      <c r="B12" s="482">
        <v>19202.305</v>
      </c>
      <c r="C12" s="480">
        <f>17572426/1000</f>
        <v>17572.425999999999</v>
      </c>
      <c r="D12" s="483">
        <f>((C12-B12)/B12)*100</f>
        <v>-8.487934130824403</v>
      </c>
      <c r="E12" s="484" t="str">
        <f t="shared" si="0"/>
        <v>Baja</v>
      </c>
      <c r="H12" s="163"/>
      <c r="I12" s="164"/>
    </row>
    <row r="13" spans="1:14" s="1" customFormat="1">
      <c r="A13" s="348" t="s">
        <v>57</v>
      </c>
      <c r="B13" s="833" t="s">
        <v>58</v>
      </c>
      <c r="C13" s="834"/>
      <c r="D13" s="835" t="s">
        <v>48</v>
      </c>
      <c r="E13" s="839" t="s">
        <v>49</v>
      </c>
      <c r="G13" s="164"/>
      <c r="H13" s="163"/>
    </row>
    <row r="14" spans="1:14" s="1" customFormat="1" ht="27" customHeight="1" thickBot="1">
      <c r="A14" s="401" t="s">
        <v>449</v>
      </c>
      <c r="B14" s="398" t="s">
        <v>450</v>
      </c>
      <c r="C14" s="398" t="s">
        <v>451</v>
      </c>
      <c r="D14" s="836"/>
      <c r="E14" s="840"/>
      <c r="F14"/>
      <c r="G14" s="195"/>
      <c r="H14"/>
      <c r="I14"/>
      <c r="J14"/>
      <c r="K14"/>
    </row>
    <row r="15" spans="1:14" s="1" customFormat="1" ht="12.75" customHeight="1">
      <c r="A15" s="665" t="s">
        <v>59</v>
      </c>
      <c r="B15" s="307">
        <v>2253.94</v>
      </c>
      <c r="C15" s="307">
        <v>1808.04</v>
      </c>
      <c r="D15" s="218">
        <f>((C15-B15)/B15)*100</f>
        <v>-19.783135309724308</v>
      </c>
      <c r="E15" s="219" t="str">
        <f>IF(D15&lt;-10, "Baja fuerte", IF(D15&lt;0, "Baja", IF( D15&lt;10, "Alza", "Alza fuerte")))</f>
        <v>Baja fuerte</v>
      </c>
      <c r="F15"/>
      <c r="G15" s="666"/>
      <c r="H15" s="163"/>
    </row>
    <row r="16" spans="1:14" s="302" customFormat="1" ht="12.75" customHeight="1">
      <c r="A16" s="631" t="s">
        <v>60</v>
      </c>
      <c r="B16" s="307">
        <v>2102.14</v>
      </c>
      <c r="C16" s="307">
        <v>1569.49</v>
      </c>
      <c r="D16" s="218">
        <f>((C16-B16)/B16)*100</f>
        <v>-25.33846461225227</v>
      </c>
      <c r="E16" s="219" t="str">
        <f>IF(D16&lt;-10, "Baja fuerte", IF(D16&lt;0, "Baja", IF( D16&lt;10, "Alza", "Alza fuerte")))</f>
        <v>Baja fuerte</v>
      </c>
      <c r="F16" s="2"/>
      <c r="G16" s="195"/>
      <c r="H16" s="41"/>
      <c r="I16" s="2"/>
      <c r="J16" s="2"/>
      <c r="K16" s="2"/>
    </row>
    <row r="17" spans="1:16" s="302" customFormat="1" ht="12.75" customHeight="1">
      <c r="A17" s="631" t="s">
        <v>61</v>
      </c>
      <c r="B17" s="307">
        <v>1486.28</v>
      </c>
      <c r="C17" s="307">
        <v>1156.1500000000001</v>
      </c>
      <c r="D17" s="308">
        <f>((C17-B17)/B17)*100</f>
        <v>-22.211830879780383</v>
      </c>
      <c r="E17" s="219" t="str">
        <f>IF(D17&lt;-10, "Baja fuerte", IF(D17&lt;0, "Baja", IF( D17&lt;10, "Alza", "Alza fuerte")))</f>
        <v>Baja fuerte</v>
      </c>
      <c r="F17" s="2"/>
      <c r="G17" s="195"/>
      <c r="H17" s="2"/>
      <c r="I17" s="2"/>
      <c r="J17" s="2"/>
      <c r="K17" s="2"/>
    </row>
    <row r="18" spans="1:16" s="302" customFormat="1" ht="12.75" customHeight="1" thickBot="1">
      <c r="A18" s="631" t="s">
        <v>62</v>
      </c>
      <c r="B18" s="307">
        <v>2213.08</v>
      </c>
      <c r="C18" s="307">
        <v>1678.53</v>
      </c>
      <c r="D18" s="218">
        <f>((C18-B18)/B18)*100</f>
        <v>-24.154120049885229</v>
      </c>
      <c r="E18" s="219" t="str">
        <f>IF(D18&lt;-10, "Baja fuerte", IF(D18&lt;0, "Baja", IF( D18&lt;10, "Alza", "Alza fuerte")))</f>
        <v>Baja fuerte</v>
      </c>
      <c r="F18" s="2"/>
      <c r="G18" s="2"/>
      <c r="H18" s="303"/>
      <c r="I18" s="41"/>
      <c r="J18" s="2"/>
      <c r="K18" s="2"/>
      <c r="O18" s="195"/>
      <c r="P18" s="195"/>
    </row>
    <row r="19" spans="1:16" ht="12.75" customHeight="1">
      <c r="A19" s="831" t="s">
        <v>452</v>
      </c>
      <c r="B19" s="829" t="s">
        <v>58</v>
      </c>
      <c r="C19" s="830"/>
      <c r="D19" s="827" t="s">
        <v>48</v>
      </c>
      <c r="E19" s="843" t="s">
        <v>49</v>
      </c>
      <c r="F19" s="397"/>
      <c r="G19"/>
      <c r="J19" s="163"/>
    </row>
    <row r="20" spans="1:16" ht="14.25" customHeight="1" thickBot="1">
      <c r="A20" s="832"/>
      <c r="B20" s="753" t="s">
        <v>453</v>
      </c>
      <c r="C20" s="753" t="s">
        <v>454</v>
      </c>
      <c r="D20" s="828"/>
      <c r="E20" s="844"/>
      <c r="F20" s="397"/>
      <c r="G20"/>
      <c r="J20" s="163"/>
    </row>
    <row r="21" spans="1:16" ht="12.75" customHeight="1">
      <c r="A21" s="845" t="s">
        <v>63</v>
      </c>
      <c r="B21" s="846"/>
      <c r="C21" s="846"/>
      <c r="D21" s="846"/>
      <c r="E21" s="847"/>
      <c r="H21" s="163"/>
      <c r="I21" s="163"/>
      <c r="J21" s="163"/>
    </row>
    <row r="22" spans="1:16" ht="35.25" customHeight="1">
      <c r="A22" s="198" t="s">
        <v>64</v>
      </c>
      <c r="B22" s="485">
        <v>368.86500000000001</v>
      </c>
      <c r="C22" s="485">
        <v>300.1925</v>
      </c>
      <c r="D22" s="308">
        <f>((C22-B22)/B22)*100</f>
        <v>-18.617244791454869</v>
      </c>
      <c r="E22" s="755" t="str">
        <f>IF(D22&lt;-10, "Baja fuerte", IF(D22&lt;0, "Baja", IF( D22&lt;10, "Alza", "Alza fuerte")))</f>
        <v>Baja fuerte</v>
      </c>
      <c r="H22" s="163"/>
      <c r="I22" s="159"/>
      <c r="J22" s="163"/>
    </row>
    <row r="23" spans="1:16">
      <c r="A23" s="848" t="s">
        <v>430</v>
      </c>
      <c r="B23" s="849"/>
      <c r="C23" s="849"/>
      <c r="D23" s="849"/>
      <c r="E23" s="850"/>
      <c r="H23" s="163"/>
      <c r="I23" s="159"/>
      <c r="J23" s="163"/>
    </row>
    <row r="24" spans="1:16" ht="41.25" customHeight="1" thickBot="1">
      <c r="A24" s="756" t="s">
        <v>65</v>
      </c>
      <c r="B24" s="757">
        <v>661.73</v>
      </c>
      <c r="C24" s="757">
        <v>559.54499999999996</v>
      </c>
      <c r="D24" s="758">
        <f>((C24-B24)/B24)*100</f>
        <v>-15.442098741178434</v>
      </c>
      <c r="E24" s="759" t="str">
        <f>IF(D24&lt;-10, "Baja fuerte", IF(D24&lt;0, "Baja", IF( D24&lt;10, "Alza", "Alza fuerte")))</f>
        <v>Baja fuerte</v>
      </c>
      <c r="G24" s="159"/>
      <c r="H24" s="163"/>
      <c r="I24" s="163"/>
      <c r="J24" s="163"/>
    </row>
    <row r="25" spans="1:16" ht="12.75" customHeight="1">
      <c r="A25" s="754" t="s">
        <v>66</v>
      </c>
      <c r="B25" s="837" t="s">
        <v>47</v>
      </c>
      <c r="C25" s="838"/>
      <c r="D25" s="825" t="s">
        <v>48</v>
      </c>
      <c r="E25" s="841" t="s">
        <v>49</v>
      </c>
      <c r="F25" s="664"/>
      <c r="G25" s="159"/>
      <c r="H25" s="163"/>
      <c r="I25" s="163"/>
      <c r="J25" s="163"/>
    </row>
    <row r="26" spans="1:16" ht="15" customHeight="1" thickBot="1">
      <c r="A26" s="471" t="s">
        <v>67</v>
      </c>
      <c r="B26" s="472" t="s">
        <v>455</v>
      </c>
      <c r="C26" s="472" t="s">
        <v>454</v>
      </c>
      <c r="D26" s="826"/>
      <c r="E26" s="842"/>
      <c r="G26" s="159"/>
    </row>
    <row r="27" spans="1:16" ht="12.75" customHeight="1">
      <c r="A27" s="200" t="s">
        <v>68</v>
      </c>
      <c r="B27" s="399"/>
      <c r="C27" s="399"/>
      <c r="D27" s="399"/>
      <c r="E27" s="205"/>
      <c r="G27" s="159"/>
    </row>
    <row r="28" spans="1:16" ht="12.75" customHeight="1">
      <c r="A28" s="198" t="s">
        <v>69</v>
      </c>
      <c r="B28" s="209">
        <v>77999</v>
      </c>
      <c r="C28" s="209">
        <v>72869</v>
      </c>
      <c r="D28" s="206">
        <f>((C28-B28)/B28)*100</f>
        <v>-6.5770073975307373</v>
      </c>
      <c r="E28" s="196" t="str">
        <f t="shared" ref="E28:E36" si="1">IF(D28&lt;-10, "Baja fuerte", IF(D28&lt;0, "Baja", IF( D28&lt;10, "Alza", "Alza fuerte")))</f>
        <v>Baja</v>
      </c>
      <c r="G28" s="159"/>
      <c r="N28" s="6"/>
    </row>
    <row r="29" spans="1:16" ht="12.75" customHeight="1">
      <c r="A29" s="198" t="s">
        <v>70</v>
      </c>
      <c r="B29" s="214">
        <v>26910</v>
      </c>
      <c r="C29" s="214">
        <v>34592</v>
      </c>
      <c r="D29" s="206">
        <f t="shared" ref="D29:D35" si="2">((C29-B29)/B29)*100</f>
        <v>28.547008547008545</v>
      </c>
      <c r="E29" s="196" t="str">
        <f t="shared" si="1"/>
        <v>Alza fuerte</v>
      </c>
      <c r="F29" s="6"/>
      <c r="O29" s="6"/>
    </row>
    <row r="30" spans="1:16" ht="12.75" customHeight="1">
      <c r="A30" s="198" t="s">
        <v>71</v>
      </c>
      <c r="B30" s="214">
        <v>57967</v>
      </c>
      <c r="C30" s="214">
        <v>34295</v>
      </c>
      <c r="D30" s="206">
        <f>((C30-B30)/B30)*100</f>
        <v>-40.837027964186518</v>
      </c>
      <c r="E30" s="196" t="str">
        <f t="shared" si="1"/>
        <v>Baja fuerte</v>
      </c>
      <c r="F30" s="6"/>
      <c r="G30" s="159"/>
      <c r="I30" s="123"/>
    </row>
    <row r="31" spans="1:16" ht="12.75" customHeight="1">
      <c r="A31" s="198" t="s">
        <v>72</v>
      </c>
      <c r="B31" s="209">
        <f>'Pág.28-C17 '!E28</f>
        <v>859.99200000000008</v>
      </c>
      <c r="C31" s="209">
        <f>'Pág.28-C17 '!F28</f>
        <v>974.16699999999992</v>
      </c>
      <c r="D31" s="206">
        <f>((C31-B31)/B31)*100</f>
        <v>13.276286291035246</v>
      </c>
      <c r="E31" s="196" t="str">
        <f t="shared" si="1"/>
        <v>Alza fuerte</v>
      </c>
      <c r="G31" s="159"/>
    </row>
    <row r="32" spans="1:16" ht="12.75" customHeight="1">
      <c r="A32" s="201" t="s">
        <v>73</v>
      </c>
      <c r="B32" s="209"/>
      <c r="C32" s="209"/>
      <c r="D32" s="206"/>
      <c r="E32" s="207"/>
      <c r="G32" s="159"/>
    </row>
    <row r="33" spans="1:13" ht="12.75" customHeight="1">
      <c r="A33" s="197" t="s">
        <v>74</v>
      </c>
      <c r="B33" s="209">
        <v>7182</v>
      </c>
      <c r="C33" s="209">
        <v>7998</v>
      </c>
      <c r="D33" s="206">
        <f>((C33-B33)/B33)*100</f>
        <v>11.361737677527151</v>
      </c>
      <c r="E33" s="196" t="str">
        <f t="shared" si="1"/>
        <v>Alza fuerte</v>
      </c>
      <c r="G33" s="159"/>
    </row>
    <row r="34" spans="1:13" ht="12.75" customHeight="1">
      <c r="A34" s="198" t="s">
        <v>70</v>
      </c>
      <c r="B34" s="209">
        <v>72519</v>
      </c>
      <c r="C34" s="209">
        <v>93591</v>
      </c>
      <c r="D34" s="206">
        <f t="shared" si="2"/>
        <v>29.05721259256195</v>
      </c>
      <c r="E34" s="196" t="str">
        <f t="shared" si="1"/>
        <v>Alza fuerte</v>
      </c>
      <c r="G34" s="159"/>
    </row>
    <row r="35" spans="1:13" ht="12.75" customHeight="1">
      <c r="A35" s="198" t="s">
        <v>71</v>
      </c>
      <c r="B35" s="215">
        <v>52868</v>
      </c>
      <c r="C35" s="214">
        <v>46352</v>
      </c>
      <c r="D35" s="206">
        <f t="shared" si="2"/>
        <v>-12.325035938563971</v>
      </c>
      <c r="E35" s="196" t="str">
        <f t="shared" si="1"/>
        <v>Baja fuerte</v>
      </c>
      <c r="G35" s="159"/>
    </row>
    <row r="36" spans="1:13" ht="12.75" customHeight="1" thickBot="1">
      <c r="A36" s="199" t="s">
        <v>72</v>
      </c>
      <c r="B36" s="209">
        <f>'Pág.22-C11 '!E25</f>
        <v>182.601</v>
      </c>
      <c r="C36" s="209">
        <f>'Pág.22-C11 '!F25</f>
        <v>238.35999999999999</v>
      </c>
      <c r="D36" s="206">
        <f>((C36-B36)/B36)*100</f>
        <v>30.535977349521627</v>
      </c>
      <c r="E36" s="196" t="str">
        <f t="shared" si="1"/>
        <v>Alza fuerte</v>
      </c>
      <c r="G36" s="159"/>
    </row>
    <row r="37" spans="1:13" ht="12.75" customHeight="1">
      <c r="A37" s="822" t="s">
        <v>75</v>
      </c>
      <c r="B37" s="823"/>
      <c r="C37" s="823"/>
      <c r="D37" s="823"/>
      <c r="E37" s="824"/>
    </row>
    <row r="38" spans="1:13" ht="12.75" customHeight="1" thickBot="1">
      <c r="A38" s="819" t="s">
        <v>76</v>
      </c>
      <c r="B38" s="820"/>
      <c r="C38" s="820"/>
      <c r="D38" s="820"/>
      <c r="E38" s="821"/>
      <c r="M38" s="6"/>
    </row>
    <row r="39" spans="1:13" ht="12.75" customHeight="1">
      <c r="B39" s="138"/>
      <c r="C39" s="138"/>
      <c r="D39" s="6"/>
      <c r="E39" s="6"/>
      <c r="F39" s="6"/>
      <c r="H39" s="6"/>
      <c r="I39" s="6"/>
      <c r="J39" s="6"/>
    </row>
    <row r="40" spans="1:13">
      <c r="B40" s="6"/>
      <c r="C40" s="6"/>
      <c r="D40" s="6"/>
      <c r="E40" s="6"/>
      <c r="F40" s="6"/>
      <c r="H40" s="6"/>
      <c r="I40" s="6"/>
      <c r="J40" s="6"/>
    </row>
    <row r="41" spans="1:13">
      <c r="B41" s="6"/>
      <c r="C41" s="6"/>
      <c r="D41" s="6"/>
      <c r="E41" s="6"/>
      <c r="F41" s="6"/>
      <c r="H41" s="6"/>
      <c r="I41" s="6"/>
      <c r="J41" s="6"/>
    </row>
    <row r="42" spans="1:13">
      <c r="B42" s="6"/>
      <c r="C42" s="6"/>
      <c r="D42" s="6"/>
      <c r="E42" s="6"/>
      <c r="F42" s="6"/>
      <c r="H42" s="6"/>
      <c r="I42" s="6"/>
    </row>
    <row r="43" spans="1:13">
      <c r="B43" s="6"/>
      <c r="C43" s="6"/>
      <c r="D43" s="6"/>
      <c r="F43" s="6"/>
      <c r="H43" s="6"/>
    </row>
    <row r="44" spans="1:13">
      <c r="B44" s="6"/>
      <c r="C44" s="6"/>
      <c r="D44" s="6"/>
      <c r="F44" s="6"/>
      <c r="H44" s="6"/>
    </row>
  </sheetData>
  <mergeCells count="21">
    <mergeCell ref="B13:C13"/>
    <mergeCell ref="D13:D14"/>
    <mergeCell ref="B25:C25"/>
    <mergeCell ref="E13:E14"/>
    <mergeCell ref="E25:E26"/>
    <mergeCell ref="E19:E20"/>
    <mergeCell ref="A21:E21"/>
    <mergeCell ref="A23:E23"/>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FFC000"/>
    <pageSetUpPr fitToPage="1"/>
  </sheetPr>
  <dimension ref="A1:GE138"/>
  <sheetViews>
    <sheetView view="pageBreakPreview" topLeftCell="A39" zoomScale="90" zoomScaleNormal="75" zoomScaleSheetLayoutView="90" zoomScalePageLayoutView="75" workbookViewId="0">
      <selection activeCell="A56" sqref="A56:K56"/>
    </sheetView>
  </sheetViews>
  <sheetFormatPr baseColWidth="10" defaultColWidth="11.42578125" defaultRowHeight="14.25" customHeight="1"/>
  <cols>
    <col min="1" max="1" width="10.7109375" style="40" customWidth="1"/>
    <col min="2" max="2" width="33.42578125" style="39" customWidth="1"/>
    <col min="3" max="3" width="12.5703125" style="40" customWidth="1"/>
    <col min="4" max="10" width="10.140625" style="40" customWidth="1"/>
    <col min="11" max="11" width="10.7109375" style="40" customWidth="1"/>
    <col min="12" max="12" width="13.85546875" style="79" hidden="1" customWidth="1"/>
    <col min="13" max="13" width="12" style="79" hidden="1" customWidth="1"/>
    <col min="14" max="14" width="13" style="79" bestFit="1" customWidth="1"/>
    <col min="15" max="19" width="11.42578125" style="79"/>
    <col min="20" max="187" width="11.42578125" style="20"/>
    <col min="188" max="16384" width="11.42578125" style="16"/>
  </cols>
  <sheetData>
    <row r="1" spans="1:187" s="61" customFormat="1" ht="12.75" customHeight="1" thickBot="1">
      <c r="A1" s="858" t="s">
        <v>77</v>
      </c>
      <c r="B1" s="859"/>
      <c r="C1" s="859"/>
      <c r="D1" s="859"/>
      <c r="E1" s="859"/>
      <c r="F1" s="859"/>
      <c r="G1" s="859"/>
      <c r="H1" s="859"/>
      <c r="I1" s="859"/>
      <c r="J1" s="859"/>
      <c r="K1" s="860"/>
      <c r="L1" s="88"/>
      <c r="M1" s="88"/>
      <c r="N1" s="88"/>
      <c r="O1" s="88"/>
      <c r="P1" s="88"/>
      <c r="Q1" s="88"/>
      <c r="R1" s="88"/>
      <c r="S1" s="88"/>
      <c r="T1" s="62"/>
      <c r="U1" s="40"/>
      <c r="V1" s="4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row>
    <row r="2" spans="1:187" s="61" customFormat="1" ht="12.75" customHeight="1">
      <c r="A2" s="862" t="s">
        <v>78</v>
      </c>
      <c r="B2" s="863"/>
      <c r="C2" s="863"/>
      <c r="D2" s="863"/>
      <c r="E2" s="863"/>
      <c r="F2" s="863"/>
      <c r="G2" s="863"/>
      <c r="H2" s="863"/>
      <c r="I2" s="863"/>
      <c r="J2" s="863"/>
      <c r="K2" s="864"/>
      <c r="L2" s="88"/>
      <c r="M2" s="88"/>
      <c r="N2" s="88"/>
      <c r="O2" s="88"/>
      <c r="P2" s="88"/>
      <c r="Q2" s="88"/>
      <c r="R2" s="88"/>
      <c r="S2" s="88"/>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row>
    <row r="3" spans="1:187" ht="12.75" customHeight="1" thickBot="1">
      <c r="A3" s="855" t="s">
        <v>79</v>
      </c>
      <c r="B3" s="856"/>
      <c r="C3" s="856"/>
      <c r="D3" s="856"/>
      <c r="E3" s="856"/>
      <c r="F3" s="856"/>
      <c r="G3" s="856"/>
      <c r="H3" s="856"/>
      <c r="I3" s="856"/>
      <c r="J3" s="856"/>
      <c r="K3" s="857"/>
    </row>
    <row r="4" spans="1:187" ht="39.75" customHeight="1" thickBot="1">
      <c r="A4" s="760" t="s">
        <v>80</v>
      </c>
      <c r="B4" s="761" t="s">
        <v>81</v>
      </c>
      <c r="C4" s="761" t="s">
        <v>82</v>
      </c>
      <c r="D4" s="761" t="s">
        <v>83</v>
      </c>
      <c r="E4" s="761" t="s">
        <v>84</v>
      </c>
      <c r="F4" s="761" t="s">
        <v>85</v>
      </c>
      <c r="G4" s="761" t="s">
        <v>86</v>
      </c>
      <c r="H4" s="761" t="s">
        <v>87</v>
      </c>
      <c r="I4" s="761" t="s">
        <v>88</v>
      </c>
      <c r="J4" s="761" t="s">
        <v>89</v>
      </c>
      <c r="K4" s="762" t="s">
        <v>90</v>
      </c>
      <c r="L4" s="99"/>
      <c r="M4" s="100"/>
      <c r="N4" s="100"/>
      <c r="O4" s="100"/>
      <c r="P4" s="99"/>
      <c r="Q4" s="100"/>
      <c r="R4" s="99"/>
      <c r="S4" s="100"/>
      <c r="U4" s="861"/>
      <c r="V4" s="861"/>
      <c r="W4" s="861"/>
      <c r="X4" s="861"/>
      <c r="Y4" s="861"/>
      <c r="Z4" s="861"/>
      <c r="AA4" s="861"/>
    </row>
    <row r="5" spans="1:187" ht="12.75" customHeight="1">
      <c r="A5" s="704">
        <v>2018</v>
      </c>
      <c r="B5" s="703"/>
      <c r="C5" s="763">
        <v>760802</v>
      </c>
      <c r="D5" s="763">
        <v>407569</v>
      </c>
      <c r="E5" s="763">
        <v>159723</v>
      </c>
      <c r="F5" s="763">
        <v>143359</v>
      </c>
      <c r="G5" s="763">
        <v>16364</v>
      </c>
      <c r="H5" s="763">
        <v>10149</v>
      </c>
      <c r="I5" s="763">
        <v>24165</v>
      </c>
      <c r="J5" s="763">
        <v>143265</v>
      </c>
      <c r="K5" s="764">
        <v>15931</v>
      </c>
      <c r="L5" s="59"/>
      <c r="M5" s="58"/>
      <c r="N5" s="102"/>
      <c r="U5" s="82"/>
      <c r="V5" s="82"/>
      <c r="W5" s="82"/>
      <c r="X5" s="82"/>
      <c r="Y5" s="82"/>
      <c r="Z5" s="82"/>
      <c r="AA5" s="82"/>
    </row>
    <row r="6" spans="1:187" ht="12.75" customHeight="1">
      <c r="A6" s="503">
        <v>2019</v>
      </c>
      <c r="B6" s="42"/>
      <c r="C6" s="46">
        <v>817670</v>
      </c>
      <c r="D6" s="46">
        <v>421557</v>
      </c>
      <c r="E6" s="46">
        <v>188456</v>
      </c>
      <c r="F6" s="46">
        <v>169027</v>
      </c>
      <c r="G6" s="46">
        <v>19429</v>
      </c>
      <c r="H6" s="46">
        <v>9717</v>
      </c>
      <c r="I6" s="46">
        <v>24347</v>
      </c>
      <c r="J6" s="46">
        <v>159902</v>
      </c>
      <c r="K6" s="465">
        <v>13691</v>
      </c>
      <c r="L6" s="59"/>
      <c r="M6" s="58"/>
      <c r="N6" s="102"/>
      <c r="U6" s="82"/>
      <c r="V6" s="82"/>
      <c r="W6" s="82"/>
      <c r="X6" s="82"/>
      <c r="Y6" s="82"/>
      <c r="Z6" s="82"/>
      <c r="AA6" s="82"/>
    </row>
    <row r="7" spans="1:187" ht="12.75" customHeight="1">
      <c r="A7" s="503">
        <v>2020</v>
      </c>
      <c r="C7" s="46">
        <v>874422</v>
      </c>
      <c r="D7" s="46">
        <v>431570</v>
      </c>
      <c r="E7" s="46">
        <v>207045</v>
      </c>
      <c r="F7" s="46">
        <v>189684</v>
      </c>
      <c r="G7" s="46">
        <v>17361</v>
      </c>
      <c r="H7" s="46">
        <v>12490</v>
      </c>
      <c r="I7" s="46">
        <v>26670</v>
      </c>
      <c r="J7" s="46">
        <v>188078</v>
      </c>
      <c r="K7" s="465">
        <v>8569</v>
      </c>
      <c r="L7" s="59"/>
      <c r="M7" s="58"/>
      <c r="N7" s="102"/>
      <c r="U7" s="82"/>
      <c r="V7" s="82"/>
      <c r="W7" s="82"/>
      <c r="X7" s="82"/>
      <c r="Y7" s="82"/>
      <c r="Z7" s="82"/>
      <c r="AA7" s="82"/>
    </row>
    <row r="8" spans="1:187" ht="12.75" customHeight="1">
      <c r="A8" s="503">
        <v>2021</v>
      </c>
      <c r="C8" s="46">
        <v>814954</v>
      </c>
      <c r="D8" s="46">
        <v>391296</v>
      </c>
      <c r="E8" s="46">
        <v>204435</v>
      </c>
      <c r="F8" s="46">
        <v>189065</v>
      </c>
      <c r="G8" s="46">
        <v>15370</v>
      </c>
      <c r="H8" s="46">
        <v>12985</v>
      </c>
      <c r="I8" s="46">
        <v>24283</v>
      </c>
      <c r="J8" s="46">
        <v>172644</v>
      </c>
      <c r="K8" s="465">
        <v>9311</v>
      </c>
      <c r="L8" s="59"/>
      <c r="M8" s="58"/>
      <c r="N8" s="102"/>
      <c r="U8" s="82"/>
      <c r="V8" s="82"/>
      <c r="W8" s="82"/>
      <c r="X8" s="82"/>
      <c r="Y8" s="82"/>
      <c r="Z8" s="82"/>
      <c r="AA8" s="82"/>
    </row>
    <row r="9" spans="1:187" ht="12.75" customHeight="1">
      <c r="A9" s="503" t="s">
        <v>91</v>
      </c>
      <c r="C9" s="46">
        <v>732991</v>
      </c>
      <c r="D9" s="46">
        <v>354577</v>
      </c>
      <c r="E9" s="46">
        <v>186045</v>
      </c>
      <c r="F9" s="46">
        <v>173949</v>
      </c>
      <c r="G9" s="46">
        <v>12096</v>
      </c>
      <c r="H9" s="46">
        <v>8325</v>
      </c>
      <c r="I9" s="46">
        <v>21307</v>
      </c>
      <c r="J9" s="46">
        <v>155073</v>
      </c>
      <c r="K9" s="465">
        <v>7664</v>
      </c>
      <c r="L9" s="59"/>
      <c r="M9" s="58"/>
      <c r="N9" s="103"/>
      <c r="U9" s="82"/>
      <c r="V9" s="82"/>
      <c r="W9" s="82"/>
      <c r="X9" s="82"/>
      <c r="Y9" s="82"/>
      <c r="Z9" s="82"/>
      <c r="AA9" s="82"/>
    </row>
    <row r="10" spans="1:187" ht="12.75" customHeight="1">
      <c r="A10" s="503"/>
      <c r="B10" s="517"/>
      <c r="C10" s="41"/>
      <c r="D10" s="49"/>
      <c r="E10" s="49"/>
      <c r="F10" s="49"/>
      <c r="G10" s="49"/>
      <c r="H10" s="49"/>
      <c r="I10" s="49"/>
      <c r="J10" s="49"/>
      <c r="K10" s="487"/>
      <c r="L10" s="59"/>
      <c r="M10" s="102"/>
      <c r="N10" s="102"/>
      <c r="O10" s="59"/>
      <c r="P10" s="20"/>
      <c r="Q10" s="20"/>
      <c r="R10" s="20"/>
      <c r="S10" s="2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561" t="s">
        <v>91</v>
      </c>
      <c r="B11" s="469" t="s">
        <v>443</v>
      </c>
      <c r="C11" s="676">
        <f>SUM(C41:C43)</f>
        <v>185888</v>
      </c>
      <c r="D11" s="676">
        <f t="shared" ref="D11:M11" si="0">SUM(D41:D43)</f>
        <v>89029</v>
      </c>
      <c r="E11" s="676">
        <f t="shared" si="0"/>
        <v>47831</v>
      </c>
      <c r="F11" s="676">
        <f t="shared" si="0"/>
        <v>44794</v>
      </c>
      <c r="G11" s="676">
        <f t="shared" si="0"/>
        <v>3037</v>
      </c>
      <c r="H11" s="676">
        <f t="shared" si="0"/>
        <v>1778</v>
      </c>
      <c r="I11" s="676">
        <f t="shared" si="0"/>
        <v>6261</v>
      </c>
      <c r="J11" s="676">
        <f t="shared" si="0"/>
        <v>39045</v>
      </c>
      <c r="K11" s="677">
        <f t="shared" si="0"/>
        <v>1944</v>
      </c>
      <c r="L11" s="676">
        <f t="shared" si="0"/>
        <v>0</v>
      </c>
      <c r="M11" s="676">
        <f t="shared" si="0"/>
        <v>0</v>
      </c>
      <c r="N11" s="134"/>
      <c r="O11" s="59"/>
      <c r="P11" s="59"/>
      <c r="Q11" s="59"/>
      <c r="R11" s="59"/>
      <c r="S11" s="59"/>
      <c r="T11" s="59"/>
      <c r="U11" s="59"/>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290" t="s">
        <v>92</v>
      </c>
      <c r="B12" s="42" t="str">
        <f>B11</f>
        <v>Ene-mar</v>
      </c>
      <c r="C12" s="676">
        <f>SUM(C54:C56)</f>
        <v>180702</v>
      </c>
      <c r="D12" s="676">
        <f t="shared" ref="D12:K12" si="1">SUM(D54:D56)</f>
        <v>90802</v>
      </c>
      <c r="E12" s="676">
        <f t="shared" si="1"/>
        <v>42176</v>
      </c>
      <c r="F12" s="676">
        <f t="shared" si="1"/>
        <v>40675</v>
      </c>
      <c r="G12" s="676">
        <f t="shared" si="1"/>
        <v>1501</v>
      </c>
      <c r="H12" s="676">
        <f t="shared" si="1"/>
        <v>1457</v>
      </c>
      <c r="I12" s="676">
        <f t="shared" si="1"/>
        <v>5320</v>
      </c>
      <c r="J12" s="676">
        <f t="shared" si="1"/>
        <v>38472</v>
      </c>
      <c r="K12" s="677">
        <f t="shared" si="1"/>
        <v>2475</v>
      </c>
      <c r="L12" s="41">
        <f>SUM(L56:L56)</f>
        <v>0</v>
      </c>
      <c r="M12" s="41">
        <f>SUM(M56:M56)</f>
        <v>0</v>
      </c>
      <c r="N12" s="134"/>
      <c r="O12" s="388"/>
      <c r="P12" s="133"/>
      <c r="Q12" s="133"/>
      <c r="R12" s="133"/>
      <c r="S12" s="59"/>
      <c r="T12" s="59"/>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161"/>
      <c r="B13" s="42"/>
      <c r="C13" s="41"/>
      <c r="D13" s="49"/>
      <c r="E13" s="49"/>
      <c r="F13" s="49"/>
      <c r="G13" s="49"/>
      <c r="H13" s="49"/>
      <c r="I13" s="49"/>
      <c r="J13" s="49"/>
      <c r="K13" s="487"/>
      <c r="L13" s="59"/>
      <c r="M13" s="45"/>
      <c r="N13" s="45"/>
      <c r="O13" s="45"/>
      <c r="P13" s="45"/>
      <c r="Q13" s="45"/>
      <c r="R13" s="45"/>
      <c r="T13" s="104"/>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290"/>
      <c r="B14" s="42"/>
      <c r="C14" s="41"/>
      <c r="D14" s="41"/>
      <c r="E14" s="41"/>
      <c r="F14" s="41"/>
      <c r="G14" s="41"/>
      <c r="H14" s="41"/>
      <c r="I14" s="41"/>
      <c r="J14" s="41"/>
      <c r="K14" s="466"/>
      <c r="L14" s="131"/>
      <c r="M14" s="134"/>
      <c r="N14" s="59"/>
      <c r="O14" s="59"/>
      <c r="P14" s="59"/>
      <c r="Q14" s="59"/>
      <c r="R14" s="59"/>
      <c r="S14" s="59"/>
      <c r="T14" s="59"/>
      <c r="U14" s="59"/>
      <c r="V14" s="59"/>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467">
        <v>2020</v>
      </c>
      <c r="B15" s="42" t="s">
        <v>93</v>
      </c>
      <c r="C15" s="41">
        <v>75152</v>
      </c>
      <c r="D15" s="41">
        <v>37959</v>
      </c>
      <c r="E15" s="41">
        <v>16411</v>
      </c>
      <c r="F15" s="41">
        <v>14743</v>
      </c>
      <c r="G15" s="41">
        <v>1668</v>
      </c>
      <c r="H15" s="41">
        <v>653</v>
      </c>
      <c r="I15" s="41">
        <v>2449</v>
      </c>
      <c r="J15" s="41">
        <v>17195</v>
      </c>
      <c r="K15" s="466">
        <v>485</v>
      </c>
      <c r="L15" s="131"/>
      <c r="M15" s="134"/>
      <c r="N15" s="673"/>
      <c r="O15" s="673"/>
      <c r="P15" s="673"/>
      <c r="Q15" s="673"/>
      <c r="R15" s="674"/>
      <c r="S15" s="673"/>
      <c r="T15" s="673"/>
      <c r="U15" s="674"/>
      <c r="V15" s="673"/>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290"/>
      <c r="B16" s="42" t="s">
        <v>94</v>
      </c>
      <c r="C16" s="41">
        <v>71546</v>
      </c>
      <c r="D16" s="41">
        <v>34911</v>
      </c>
      <c r="E16" s="41">
        <v>16063</v>
      </c>
      <c r="F16" s="41">
        <v>14511</v>
      </c>
      <c r="G16" s="41">
        <v>1552</v>
      </c>
      <c r="H16" s="41">
        <v>621</v>
      </c>
      <c r="I16" s="41">
        <v>2250</v>
      </c>
      <c r="J16" s="41">
        <v>16929</v>
      </c>
      <c r="K16" s="466">
        <v>772</v>
      </c>
      <c r="L16" s="131"/>
      <c r="M16" s="134"/>
      <c r="N16" s="673"/>
      <c r="O16" s="673"/>
      <c r="P16" s="673"/>
      <c r="Q16" s="673"/>
      <c r="R16" s="674"/>
      <c r="S16" s="673"/>
      <c r="T16" s="673"/>
      <c r="U16" s="674"/>
      <c r="V16" s="673"/>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290"/>
      <c r="B17" s="469" t="s">
        <v>95</v>
      </c>
      <c r="C17" s="41">
        <v>76679</v>
      </c>
      <c r="D17" s="41">
        <v>37707</v>
      </c>
      <c r="E17" s="41">
        <v>18115</v>
      </c>
      <c r="F17" s="41">
        <v>16354</v>
      </c>
      <c r="G17" s="41">
        <v>1761</v>
      </c>
      <c r="H17" s="41">
        <v>682</v>
      </c>
      <c r="I17" s="41">
        <v>2203</v>
      </c>
      <c r="J17" s="41">
        <v>16989</v>
      </c>
      <c r="K17" s="466">
        <v>983</v>
      </c>
      <c r="L17" s="131"/>
      <c r="M17" s="134"/>
      <c r="N17" s="673"/>
      <c r="O17" s="673"/>
      <c r="P17" s="673"/>
      <c r="Q17" s="673"/>
      <c r="R17" s="674"/>
      <c r="S17" s="673"/>
      <c r="T17" s="673"/>
      <c r="U17" s="674"/>
      <c r="V17" s="674"/>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290"/>
      <c r="B18" s="469" t="s">
        <v>96</v>
      </c>
      <c r="C18" s="41">
        <v>65863</v>
      </c>
      <c r="D18" s="41">
        <v>30756</v>
      </c>
      <c r="E18" s="41">
        <v>17896</v>
      </c>
      <c r="F18" s="41">
        <v>16341</v>
      </c>
      <c r="G18" s="41">
        <v>1555</v>
      </c>
      <c r="H18" s="41">
        <v>392</v>
      </c>
      <c r="I18" s="41">
        <v>1714</v>
      </c>
      <c r="J18" s="41">
        <v>13994</v>
      </c>
      <c r="K18" s="466">
        <v>1111</v>
      </c>
      <c r="L18" s="131"/>
      <c r="M18" s="134"/>
      <c r="N18" s="673"/>
      <c r="O18" s="673"/>
      <c r="P18" s="673"/>
      <c r="Q18" s="673"/>
      <c r="R18" s="674"/>
      <c r="S18" s="673"/>
      <c r="T18" s="673"/>
      <c r="U18" s="673"/>
      <c r="V18" s="674"/>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290"/>
      <c r="B19" s="42" t="s">
        <v>97</v>
      </c>
      <c r="C19" s="41">
        <v>70772</v>
      </c>
      <c r="D19" s="41">
        <v>33398</v>
      </c>
      <c r="E19" s="41">
        <v>18599</v>
      </c>
      <c r="F19" s="41">
        <v>17365</v>
      </c>
      <c r="G19" s="41">
        <v>1234</v>
      </c>
      <c r="H19" s="41">
        <v>531</v>
      </c>
      <c r="I19" s="41">
        <v>1912</v>
      </c>
      <c r="J19" s="41">
        <v>15451</v>
      </c>
      <c r="K19" s="466">
        <v>881</v>
      </c>
      <c r="L19" s="131"/>
      <c r="M19" s="134"/>
      <c r="N19" s="673"/>
      <c r="O19" s="673"/>
      <c r="P19" s="674"/>
      <c r="Q19" s="674"/>
      <c r="R19" s="673"/>
      <c r="S19" s="673"/>
      <c r="T19" s="673"/>
      <c r="U19" s="673"/>
      <c r="V19" s="674"/>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290"/>
      <c r="B20" s="42" t="s">
        <v>98</v>
      </c>
      <c r="C20" s="41">
        <v>76891</v>
      </c>
      <c r="D20" s="41">
        <v>36442</v>
      </c>
      <c r="E20" s="41">
        <v>20469</v>
      </c>
      <c r="F20" s="41">
        <v>19297</v>
      </c>
      <c r="G20" s="41">
        <v>1172</v>
      </c>
      <c r="H20" s="41">
        <v>911</v>
      </c>
      <c r="I20" s="41">
        <v>2136</v>
      </c>
      <c r="J20" s="41">
        <v>16135</v>
      </c>
      <c r="K20" s="466">
        <v>798</v>
      </c>
      <c r="L20" s="131"/>
      <c r="M20" s="134"/>
      <c r="N20" s="673"/>
      <c r="O20" s="673"/>
      <c r="P20" s="674"/>
      <c r="Q20" s="674"/>
      <c r="R20" s="673"/>
      <c r="S20" s="673"/>
      <c r="T20" s="673"/>
      <c r="U20" s="673"/>
      <c r="V20" s="673"/>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290"/>
      <c r="B21" s="469" t="s">
        <v>99</v>
      </c>
      <c r="C21" s="41">
        <v>78065</v>
      </c>
      <c r="D21" s="41">
        <v>39624</v>
      </c>
      <c r="E21" s="41">
        <v>19550</v>
      </c>
      <c r="F21" s="41">
        <v>18223</v>
      </c>
      <c r="G21" s="41">
        <v>1327</v>
      </c>
      <c r="H21" s="41">
        <v>1547</v>
      </c>
      <c r="I21" s="41">
        <v>2112</v>
      </c>
      <c r="J21" s="41">
        <v>14649</v>
      </c>
      <c r="K21" s="466">
        <v>583</v>
      </c>
      <c r="L21" s="131"/>
      <c r="M21" s="134"/>
      <c r="N21" s="673"/>
      <c r="O21" s="674"/>
      <c r="P21" s="674"/>
      <c r="Q21" s="674"/>
      <c r="R21" s="673"/>
      <c r="S21" s="674"/>
      <c r="T21" s="673"/>
      <c r="U21" s="673"/>
      <c r="V21" s="673"/>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290"/>
      <c r="B22" s="469" t="s">
        <v>100</v>
      </c>
      <c r="C22" s="41">
        <v>73623</v>
      </c>
      <c r="D22" s="41">
        <v>40001</v>
      </c>
      <c r="E22" s="41">
        <v>15174</v>
      </c>
      <c r="F22" s="41">
        <v>13542</v>
      </c>
      <c r="G22" s="41">
        <v>1632</v>
      </c>
      <c r="H22" s="41">
        <v>1896</v>
      </c>
      <c r="I22" s="41">
        <v>2400</v>
      </c>
      <c r="J22" s="41">
        <v>13536</v>
      </c>
      <c r="K22" s="466">
        <v>616</v>
      </c>
      <c r="L22" s="131"/>
      <c r="M22" s="134"/>
      <c r="N22" s="673"/>
      <c r="O22" s="674"/>
      <c r="P22" s="673"/>
      <c r="Q22" s="673"/>
      <c r="R22" s="674"/>
      <c r="S22" s="674"/>
      <c r="T22" s="674"/>
      <c r="U22" s="673"/>
      <c r="V22" s="673"/>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290"/>
      <c r="B23" s="42" t="s">
        <v>101</v>
      </c>
      <c r="C23" s="41">
        <v>75393</v>
      </c>
      <c r="D23" s="41">
        <v>39216</v>
      </c>
      <c r="E23" s="41">
        <v>15653</v>
      </c>
      <c r="F23" s="41">
        <v>14193</v>
      </c>
      <c r="G23" s="41">
        <v>1460</v>
      </c>
      <c r="H23" s="41">
        <v>1926</v>
      </c>
      <c r="I23" s="41">
        <v>2569</v>
      </c>
      <c r="J23" s="41">
        <v>15321</v>
      </c>
      <c r="K23" s="466">
        <v>708</v>
      </c>
      <c r="L23" s="131"/>
      <c r="M23" s="134"/>
      <c r="N23" s="673"/>
      <c r="O23" s="674"/>
      <c r="P23" s="673"/>
      <c r="Q23" s="673"/>
      <c r="R23" s="673"/>
      <c r="S23" s="674"/>
      <c r="T23" s="674"/>
      <c r="U23" s="673"/>
      <c r="V23" s="673"/>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290"/>
      <c r="B24" s="42" t="s">
        <v>102</v>
      </c>
      <c r="C24" s="41">
        <v>68430</v>
      </c>
      <c r="D24" s="41">
        <v>32572</v>
      </c>
      <c r="E24" s="41">
        <v>17452</v>
      </c>
      <c r="F24" s="41">
        <v>15860</v>
      </c>
      <c r="G24" s="41">
        <v>1592</v>
      </c>
      <c r="H24" s="41">
        <v>1392</v>
      </c>
      <c r="I24" s="41">
        <v>2337</v>
      </c>
      <c r="J24" s="41">
        <v>14106</v>
      </c>
      <c r="K24" s="466">
        <v>571</v>
      </c>
      <c r="L24" s="131"/>
      <c r="M24" s="134"/>
      <c r="N24" s="673"/>
      <c r="O24" s="673"/>
      <c r="P24" s="673"/>
      <c r="Q24" s="673"/>
      <c r="R24" s="673"/>
      <c r="S24" s="673"/>
      <c r="T24" s="673"/>
      <c r="U24" s="673"/>
      <c r="V24" s="673"/>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290"/>
      <c r="B25" s="469" t="s">
        <v>103</v>
      </c>
      <c r="C25" s="41">
        <v>67557</v>
      </c>
      <c r="D25" s="41">
        <v>31351</v>
      </c>
      <c r="E25" s="41">
        <v>16882</v>
      </c>
      <c r="F25" s="41">
        <v>15494</v>
      </c>
      <c r="G25" s="41">
        <v>1388</v>
      </c>
      <c r="H25" s="41">
        <v>1027</v>
      </c>
      <c r="I25" s="41">
        <v>2343</v>
      </c>
      <c r="J25" s="41">
        <v>15496</v>
      </c>
      <c r="K25" s="466">
        <v>458</v>
      </c>
      <c r="L25" s="131"/>
      <c r="M25" s="134"/>
      <c r="N25" s="673"/>
      <c r="O25" s="673"/>
      <c r="P25" s="673"/>
      <c r="Q25" s="673"/>
      <c r="R25" s="673"/>
      <c r="S25" s="673"/>
      <c r="T25" s="673"/>
      <c r="U25" s="673"/>
      <c r="V25" s="673"/>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290"/>
      <c r="B26" s="469" t="s">
        <v>104</v>
      </c>
      <c r="C26" s="41">
        <v>74451</v>
      </c>
      <c r="D26" s="41">
        <v>37633</v>
      </c>
      <c r="E26" s="41">
        <v>14781</v>
      </c>
      <c r="F26" s="41">
        <v>13761</v>
      </c>
      <c r="G26" s="41">
        <v>1020</v>
      </c>
      <c r="H26" s="41">
        <v>912</v>
      </c>
      <c r="I26" s="41">
        <v>2245</v>
      </c>
      <c r="J26" s="41">
        <v>18277</v>
      </c>
      <c r="K26" s="466">
        <v>603</v>
      </c>
      <c r="L26" s="131"/>
      <c r="M26" s="134"/>
      <c r="N26" s="673"/>
      <c r="O26" s="673"/>
      <c r="P26" s="673"/>
      <c r="Q26" s="673"/>
      <c r="R26" s="673"/>
      <c r="S26" s="673"/>
      <c r="T26" s="673"/>
      <c r="U26" s="674"/>
      <c r="V26" s="67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290"/>
      <c r="B27" s="469"/>
      <c r="C27" s="41"/>
      <c r="D27" s="41"/>
      <c r="E27" s="41"/>
      <c r="F27" s="41"/>
      <c r="G27" s="41"/>
      <c r="H27" s="41"/>
      <c r="I27" s="41"/>
      <c r="J27" s="41"/>
      <c r="K27" s="466"/>
      <c r="L27" s="131"/>
      <c r="M27" s="134"/>
      <c r="N27" s="59"/>
      <c r="O27" s="59"/>
      <c r="P27" s="59"/>
      <c r="Q27" s="59"/>
      <c r="R27" s="59"/>
      <c r="S27" s="59"/>
      <c r="T27" s="59"/>
      <c r="U27" s="59"/>
      <c r="V27" s="59"/>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467">
        <v>2021</v>
      </c>
      <c r="B28" s="469" t="s">
        <v>93</v>
      </c>
      <c r="C28" s="765">
        <v>66593</v>
      </c>
      <c r="D28" s="765">
        <v>33172</v>
      </c>
      <c r="E28" s="765">
        <v>16093</v>
      </c>
      <c r="F28" s="765">
        <v>14912</v>
      </c>
      <c r="G28" s="765">
        <v>1181</v>
      </c>
      <c r="H28" s="765">
        <v>763</v>
      </c>
      <c r="I28" s="765">
        <v>1850</v>
      </c>
      <c r="J28" s="765">
        <v>14183</v>
      </c>
      <c r="K28" s="566">
        <v>532</v>
      </c>
      <c r="L28" s="131"/>
      <c r="M28" s="134"/>
      <c r="N28" s="673"/>
      <c r="O28" s="674"/>
      <c r="P28" s="673"/>
      <c r="Q28" s="673"/>
      <c r="R28" s="673"/>
      <c r="S28" s="673"/>
      <c r="T28" s="673"/>
      <c r="U28" s="673"/>
      <c r="V28" s="673"/>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467"/>
      <c r="B29" s="469" t="s">
        <v>94</v>
      </c>
      <c r="C29" s="765">
        <v>68309</v>
      </c>
      <c r="D29" s="765">
        <v>33514</v>
      </c>
      <c r="E29" s="765">
        <v>16417</v>
      </c>
      <c r="F29" s="765">
        <v>14917</v>
      </c>
      <c r="G29" s="765">
        <v>1500</v>
      </c>
      <c r="H29" s="765">
        <v>739</v>
      </c>
      <c r="I29" s="765">
        <v>2033</v>
      </c>
      <c r="J29" s="765">
        <v>14929</v>
      </c>
      <c r="K29" s="566">
        <v>677</v>
      </c>
      <c r="L29" s="131"/>
      <c r="M29" s="134"/>
      <c r="N29" s="673"/>
      <c r="O29" s="674"/>
      <c r="P29" s="673"/>
      <c r="Q29" s="673"/>
      <c r="R29" s="673"/>
      <c r="S29" s="673"/>
      <c r="T29" s="673"/>
      <c r="U29" s="673"/>
      <c r="V29" s="673"/>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467"/>
      <c r="B30" s="469" t="s">
        <v>95</v>
      </c>
      <c r="C30" s="765">
        <v>77901</v>
      </c>
      <c r="D30" s="765">
        <v>37293</v>
      </c>
      <c r="E30" s="765">
        <v>19501</v>
      </c>
      <c r="F30" s="765">
        <v>17768</v>
      </c>
      <c r="G30" s="765">
        <v>1733</v>
      </c>
      <c r="H30" s="765">
        <v>866</v>
      </c>
      <c r="I30" s="765">
        <v>2752</v>
      </c>
      <c r="J30" s="765">
        <v>16608</v>
      </c>
      <c r="K30" s="566">
        <v>881</v>
      </c>
      <c r="L30" s="131"/>
      <c r="M30" s="134"/>
      <c r="N30" s="674"/>
      <c r="O30" s="674"/>
      <c r="P30" s="673"/>
      <c r="Q30" s="673"/>
      <c r="R30" s="674"/>
      <c r="S30" s="673"/>
      <c r="T30" s="674"/>
      <c r="U30" s="674"/>
      <c r="V30" s="673"/>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467"/>
      <c r="B31" s="469" t="s">
        <v>96</v>
      </c>
      <c r="C31" s="765">
        <v>68719</v>
      </c>
      <c r="D31" s="765">
        <v>32207</v>
      </c>
      <c r="E31" s="765">
        <v>14605</v>
      </c>
      <c r="F31" s="765">
        <v>13095</v>
      </c>
      <c r="G31" s="765">
        <v>1510</v>
      </c>
      <c r="H31" s="765">
        <v>718</v>
      </c>
      <c r="I31" s="765">
        <v>2115</v>
      </c>
      <c r="J31" s="765">
        <v>17985</v>
      </c>
      <c r="K31" s="566">
        <v>1089</v>
      </c>
      <c r="L31" s="131"/>
      <c r="M31" s="134"/>
      <c r="N31" s="673"/>
      <c r="O31" s="673"/>
      <c r="P31" s="673"/>
      <c r="Q31" s="673"/>
      <c r="R31" s="674"/>
      <c r="S31" s="673"/>
      <c r="T31" s="673"/>
      <c r="U31" s="674"/>
      <c r="V31" s="674"/>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467"/>
      <c r="B32" s="469" t="s">
        <v>97</v>
      </c>
      <c r="C32" s="765">
        <v>71803</v>
      </c>
      <c r="D32" s="765">
        <v>32159</v>
      </c>
      <c r="E32" s="765">
        <v>19919</v>
      </c>
      <c r="F32" s="765">
        <v>18388</v>
      </c>
      <c r="G32" s="765">
        <v>1531</v>
      </c>
      <c r="H32" s="765">
        <v>905</v>
      </c>
      <c r="I32" s="765">
        <v>2025</v>
      </c>
      <c r="J32" s="765">
        <v>15129</v>
      </c>
      <c r="K32" s="566">
        <v>1666</v>
      </c>
      <c r="L32" s="131"/>
      <c r="M32" s="134"/>
      <c r="N32" s="673"/>
      <c r="O32" s="673"/>
      <c r="P32" s="674"/>
      <c r="Q32" s="674"/>
      <c r="R32" s="674"/>
      <c r="S32" s="673"/>
      <c r="T32" s="673"/>
      <c r="U32" s="674"/>
      <c r="V32" s="674"/>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467"/>
      <c r="B33" s="469" t="s">
        <v>98</v>
      </c>
      <c r="C33" s="765">
        <v>76139</v>
      </c>
      <c r="D33" s="765">
        <v>33219</v>
      </c>
      <c r="E33" s="765">
        <v>22918</v>
      </c>
      <c r="F33" s="765">
        <v>21242</v>
      </c>
      <c r="G33" s="765">
        <v>1676</v>
      </c>
      <c r="H33" s="765">
        <v>1225</v>
      </c>
      <c r="I33" s="765">
        <v>2025</v>
      </c>
      <c r="J33" s="765">
        <v>15784</v>
      </c>
      <c r="K33" s="566">
        <v>968</v>
      </c>
      <c r="L33" s="131"/>
      <c r="M33" s="134"/>
      <c r="N33" s="674"/>
      <c r="O33" s="674"/>
      <c r="P33" s="674"/>
      <c r="Q33" s="674"/>
      <c r="R33" s="674"/>
      <c r="S33" s="673"/>
      <c r="T33" s="673"/>
      <c r="U33" s="674"/>
      <c r="V33" s="674"/>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467"/>
      <c r="B34" s="469" t="s">
        <v>99</v>
      </c>
      <c r="C34" s="765">
        <v>70585</v>
      </c>
      <c r="D34" s="765">
        <v>32857</v>
      </c>
      <c r="E34" s="765">
        <v>19051</v>
      </c>
      <c r="F34" s="765">
        <v>17632</v>
      </c>
      <c r="G34" s="765">
        <v>1419</v>
      </c>
      <c r="H34" s="765">
        <v>1769</v>
      </c>
      <c r="I34" s="765">
        <v>1945</v>
      </c>
      <c r="J34" s="765">
        <v>14213</v>
      </c>
      <c r="K34" s="566">
        <v>750</v>
      </c>
      <c r="L34" s="131"/>
      <c r="M34" s="134"/>
      <c r="N34" s="673"/>
      <c r="O34" s="674"/>
      <c r="P34" s="674"/>
      <c r="Q34" s="674"/>
      <c r="R34" s="673"/>
      <c r="S34" s="674"/>
      <c r="T34" s="673"/>
      <c r="U34" s="673"/>
      <c r="V34" s="673"/>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467"/>
      <c r="B35" s="469" t="s">
        <v>100</v>
      </c>
      <c r="C35" s="765">
        <v>70871</v>
      </c>
      <c r="D35" s="765">
        <v>35169</v>
      </c>
      <c r="E35" s="765">
        <v>17685</v>
      </c>
      <c r="F35" s="765">
        <v>16265</v>
      </c>
      <c r="G35" s="765">
        <v>1420</v>
      </c>
      <c r="H35" s="765">
        <v>1722</v>
      </c>
      <c r="I35" s="765">
        <v>2064</v>
      </c>
      <c r="J35" s="765">
        <v>13477</v>
      </c>
      <c r="K35" s="566">
        <v>754</v>
      </c>
      <c r="L35" s="131"/>
      <c r="M35" s="134"/>
      <c r="N35" s="673"/>
      <c r="O35" s="674"/>
      <c r="P35" s="673"/>
      <c r="Q35" s="673"/>
      <c r="R35" s="673"/>
      <c r="S35" s="674"/>
      <c r="T35" s="673"/>
      <c r="U35" s="673"/>
      <c r="V35" s="673"/>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467"/>
      <c r="B36" s="469" t="s">
        <v>101</v>
      </c>
      <c r="C36" s="765">
        <v>61115</v>
      </c>
      <c r="D36" s="765">
        <v>31024</v>
      </c>
      <c r="E36" s="765">
        <v>13940</v>
      </c>
      <c r="F36" s="765">
        <v>12999</v>
      </c>
      <c r="G36" s="765">
        <v>941</v>
      </c>
      <c r="H36" s="765">
        <v>1601</v>
      </c>
      <c r="I36" s="765">
        <v>2129</v>
      </c>
      <c r="J36" s="765">
        <v>11819</v>
      </c>
      <c r="K36" s="566">
        <v>602</v>
      </c>
      <c r="L36" s="131"/>
      <c r="M36" s="134"/>
      <c r="N36" s="673"/>
      <c r="O36" s="673"/>
      <c r="P36" s="673"/>
      <c r="Q36" s="673"/>
      <c r="R36" s="673"/>
      <c r="S36" s="674"/>
      <c r="T36" s="673"/>
      <c r="U36" s="673"/>
      <c r="V36" s="673"/>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467"/>
      <c r="B37" s="469" t="s">
        <v>102</v>
      </c>
      <c r="C37" s="765">
        <v>54268</v>
      </c>
      <c r="D37" s="765">
        <v>26185</v>
      </c>
      <c r="E37" s="765">
        <v>14308</v>
      </c>
      <c r="F37" s="765">
        <v>13489</v>
      </c>
      <c r="G37" s="765">
        <v>819</v>
      </c>
      <c r="H37" s="765">
        <v>1027</v>
      </c>
      <c r="I37" s="765">
        <v>1615</v>
      </c>
      <c r="J37" s="765">
        <v>10627</v>
      </c>
      <c r="K37" s="566">
        <v>506</v>
      </c>
      <c r="L37" s="131"/>
      <c r="M37" s="134"/>
      <c r="N37" s="673"/>
      <c r="O37" s="673"/>
      <c r="P37" s="673"/>
      <c r="Q37" s="673"/>
      <c r="R37" s="673"/>
      <c r="S37" s="673"/>
      <c r="T37" s="673"/>
      <c r="U37" s="673"/>
      <c r="V37" s="673"/>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467"/>
      <c r="B38" s="469" t="s">
        <v>103</v>
      </c>
      <c r="C38" s="765">
        <v>60901</v>
      </c>
      <c r="D38" s="765">
        <v>30271</v>
      </c>
      <c r="E38" s="765">
        <v>14435</v>
      </c>
      <c r="F38" s="765">
        <v>13617</v>
      </c>
      <c r="G38" s="765">
        <v>818</v>
      </c>
      <c r="H38" s="765">
        <v>829</v>
      </c>
      <c r="I38" s="765">
        <v>1835</v>
      </c>
      <c r="J38" s="765">
        <v>13166</v>
      </c>
      <c r="K38" s="566">
        <v>365</v>
      </c>
      <c r="L38" s="131"/>
      <c r="M38" s="134"/>
      <c r="N38" s="673"/>
      <c r="O38" s="673"/>
      <c r="P38" s="673"/>
      <c r="Q38" s="673"/>
      <c r="R38" s="673"/>
      <c r="S38" s="673"/>
      <c r="T38" s="673"/>
      <c r="U38" s="673"/>
      <c r="V38" s="673"/>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467"/>
      <c r="B39" s="469" t="s">
        <v>104</v>
      </c>
      <c r="C39" s="765">
        <v>67750</v>
      </c>
      <c r="D39" s="765">
        <v>34226</v>
      </c>
      <c r="E39" s="765">
        <v>15563</v>
      </c>
      <c r="F39" s="765">
        <v>14741</v>
      </c>
      <c r="G39" s="765">
        <v>822</v>
      </c>
      <c r="H39" s="765">
        <v>821</v>
      </c>
      <c r="I39" s="765">
        <v>1895</v>
      </c>
      <c r="J39" s="765">
        <v>14724</v>
      </c>
      <c r="K39" s="566">
        <v>521</v>
      </c>
      <c r="L39" s="131"/>
      <c r="M39" s="134"/>
      <c r="N39" s="673"/>
      <c r="O39" s="673"/>
      <c r="P39" s="673"/>
      <c r="Q39" s="673"/>
      <c r="R39" s="673"/>
      <c r="S39" s="673"/>
      <c r="T39" s="673"/>
      <c r="U39" s="673"/>
      <c r="V39" s="673"/>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467"/>
      <c r="B40" s="469"/>
      <c r="C40" s="41"/>
      <c r="D40" s="41"/>
      <c r="E40" s="41"/>
      <c r="F40" s="41"/>
      <c r="G40" s="41"/>
      <c r="H40" s="41"/>
      <c r="I40" s="41"/>
      <c r="J40" s="41"/>
      <c r="K40" s="466"/>
      <c r="L40" s="131"/>
      <c r="M40" s="134"/>
      <c r="N40" s="59"/>
      <c r="O40" s="59"/>
      <c r="P40" s="59"/>
      <c r="Q40" s="59"/>
      <c r="R40" s="59"/>
      <c r="S40" s="59"/>
      <c r="T40" s="59"/>
      <c r="U40" s="59"/>
      <c r="V40" s="59"/>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467" t="s">
        <v>91</v>
      </c>
      <c r="B41" s="469" t="s">
        <v>93</v>
      </c>
      <c r="C41" s="765">
        <v>55675</v>
      </c>
      <c r="D41" s="765">
        <v>27772</v>
      </c>
      <c r="E41" s="765">
        <v>13308</v>
      </c>
      <c r="F41" s="765">
        <v>12394</v>
      </c>
      <c r="G41" s="765">
        <v>914</v>
      </c>
      <c r="H41" s="765">
        <v>545</v>
      </c>
      <c r="I41" s="765">
        <v>1806</v>
      </c>
      <c r="J41" s="765">
        <v>11779</v>
      </c>
      <c r="K41" s="566">
        <v>465</v>
      </c>
      <c r="L41" s="131"/>
      <c r="M41" s="134"/>
      <c r="N41" s="673"/>
      <c r="O41" s="673"/>
      <c r="P41" s="673"/>
      <c r="Q41" s="673"/>
      <c r="R41" s="673"/>
      <c r="S41" s="673"/>
      <c r="T41" s="673"/>
      <c r="U41" s="673"/>
      <c r="V41" s="673"/>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467"/>
      <c r="B42" s="469" t="s">
        <v>94</v>
      </c>
      <c r="C42" s="765">
        <v>58016</v>
      </c>
      <c r="D42" s="765">
        <v>28627</v>
      </c>
      <c r="E42" s="765">
        <v>14360</v>
      </c>
      <c r="F42" s="765">
        <v>13557</v>
      </c>
      <c r="G42" s="765">
        <v>803</v>
      </c>
      <c r="H42" s="765">
        <v>512</v>
      </c>
      <c r="I42" s="765">
        <v>2007</v>
      </c>
      <c r="J42" s="765">
        <v>11892</v>
      </c>
      <c r="K42" s="566">
        <v>618</v>
      </c>
      <c r="L42" s="131"/>
      <c r="M42" s="134"/>
      <c r="N42" s="683"/>
      <c r="O42" s="684"/>
      <c r="P42" s="684"/>
      <c r="Q42" s="684"/>
      <c r="R42" s="684"/>
      <c r="S42" s="684"/>
      <c r="T42" s="684"/>
      <c r="U42" s="685"/>
      <c r="V42" s="685"/>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467"/>
      <c r="B43" s="469" t="s">
        <v>95</v>
      </c>
      <c r="C43" s="765">
        <v>72197</v>
      </c>
      <c r="D43" s="765">
        <v>32630</v>
      </c>
      <c r="E43" s="765">
        <v>20163</v>
      </c>
      <c r="F43" s="765">
        <v>18843</v>
      </c>
      <c r="G43" s="765">
        <v>1320</v>
      </c>
      <c r="H43" s="765">
        <v>721</v>
      </c>
      <c r="I43" s="765">
        <v>2448</v>
      </c>
      <c r="J43" s="765">
        <v>15374</v>
      </c>
      <c r="K43" s="566">
        <v>861</v>
      </c>
      <c r="L43" s="131"/>
      <c r="M43" s="134"/>
      <c r="N43" s="674"/>
      <c r="O43" s="674"/>
      <c r="P43" s="674"/>
      <c r="Q43" s="674"/>
      <c r="R43" s="674"/>
      <c r="S43" s="673"/>
      <c r="T43" s="674"/>
      <c r="U43" s="674"/>
      <c r="V43" s="674"/>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467"/>
      <c r="B44" s="469" t="s">
        <v>96</v>
      </c>
      <c r="C44" s="765">
        <v>55576</v>
      </c>
      <c r="D44" s="765">
        <v>25206</v>
      </c>
      <c r="E44" s="765">
        <v>15664</v>
      </c>
      <c r="F44" s="765">
        <v>14658</v>
      </c>
      <c r="G44" s="765">
        <v>1006</v>
      </c>
      <c r="H44" s="765">
        <v>587</v>
      </c>
      <c r="I44" s="765">
        <v>1607</v>
      </c>
      <c r="J44" s="765">
        <v>11775</v>
      </c>
      <c r="K44" s="566">
        <v>737</v>
      </c>
      <c r="L44" s="131"/>
      <c r="M44" s="134"/>
      <c r="N44" s="673"/>
      <c r="O44" s="673"/>
      <c r="P44" s="673"/>
      <c r="Q44" s="673"/>
      <c r="R44" s="673"/>
      <c r="S44" s="673"/>
      <c r="T44" s="673"/>
      <c r="U44" s="673"/>
      <c r="V44" s="673"/>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467"/>
      <c r="B45" s="469" t="s">
        <v>97</v>
      </c>
      <c r="C45" s="765">
        <v>66583</v>
      </c>
      <c r="D45" s="765">
        <v>28393</v>
      </c>
      <c r="E45" s="765">
        <v>20423</v>
      </c>
      <c r="F45" s="765">
        <v>19093</v>
      </c>
      <c r="G45" s="765">
        <v>1330</v>
      </c>
      <c r="H45" s="765">
        <v>617</v>
      </c>
      <c r="I45" s="765">
        <v>1822</v>
      </c>
      <c r="J45" s="765">
        <v>14254</v>
      </c>
      <c r="K45" s="566">
        <v>1074</v>
      </c>
      <c r="L45" s="131"/>
      <c r="M45" s="134"/>
      <c r="N45" s="673"/>
      <c r="O45" s="673"/>
      <c r="P45" s="674"/>
      <c r="Q45" s="674"/>
      <c r="R45" s="674"/>
      <c r="S45" s="673"/>
      <c r="T45" s="673"/>
      <c r="U45" s="673"/>
      <c r="V45" s="674"/>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467"/>
      <c r="B46" s="469" t="s">
        <v>98</v>
      </c>
      <c r="C46" s="765">
        <v>64141</v>
      </c>
      <c r="D46" s="765">
        <v>28704</v>
      </c>
      <c r="E46" s="765">
        <v>18987</v>
      </c>
      <c r="F46" s="765">
        <v>17755</v>
      </c>
      <c r="G46" s="765">
        <v>1232</v>
      </c>
      <c r="H46" s="765">
        <v>742</v>
      </c>
      <c r="I46" s="765">
        <v>1518</v>
      </c>
      <c r="J46" s="765">
        <v>13275</v>
      </c>
      <c r="K46" s="566">
        <v>915</v>
      </c>
      <c r="L46" s="131"/>
      <c r="M46" s="134"/>
      <c r="N46" s="673"/>
      <c r="O46" s="673"/>
      <c r="P46" s="674"/>
      <c r="Q46" s="674"/>
      <c r="R46" s="674"/>
      <c r="S46" s="673"/>
      <c r="T46" s="673"/>
      <c r="U46" s="673"/>
      <c r="V46" s="674"/>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467"/>
      <c r="B47" s="469" t="s">
        <v>99</v>
      </c>
      <c r="C47" s="765">
        <v>61791</v>
      </c>
      <c r="D47" s="765">
        <v>30413</v>
      </c>
      <c r="E47" s="765">
        <v>16041</v>
      </c>
      <c r="F47" s="765">
        <v>15146</v>
      </c>
      <c r="G47" s="765">
        <v>895</v>
      </c>
      <c r="H47" s="765">
        <v>861</v>
      </c>
      <c r="I47" s="765">
        <v>1432</v>
      </c>
      <c r="J47" s="765">
        <v>12329</v>
      </c>
      <c r="K47" s="566">
        <v>715</v>
      </c>
      <c r="L47" s="131"/>
      <c r="M47" s="134"/>
      <c r="N47" s="673"/>
      <c r="O47" s="673"/>
      <c r="P47" s="673"/>
      <c r="Q47" s="673"/>
      <c r="R47" s="673"/>
      <c r="S47" s="674"/>
      <c r="T47" s="673"/>
      <c r="U47" s="673"/>
      <c r="V47" s="673"/>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467"/>
      <c r="B48" s="469" t="s">
        <v>100</v>
      </c>
      <c r="C48" s="765">
        <v>71619</v>
      </c>
      <c r="D48" s="765">
        <v>35669</v>
      </c>
      <c r="E48" s="765">
        <v>16730</v>
      </c>
      <c r="F48" s="765">
        <v>15552</v>
      </c>
      <c r="G48" s="765">
        <v>1178</v>
      </c>
      <c r="H48" s="765">
        <v>1149</v>
      </c>
      <c r="I48" s="765">
        <v>1791</v>
      </c>
      <c r="J48" s="765">
        <v>15776</v>
      </c>
      <c r="K48" s="566">
        <v>504</v>
      </c>
      <c r="L48" s="131"/>
      <c r="M48" s="134"/>
      <c r="N48" s="674"/>
      <c r="O48" s="674"/>
      <c r="P48" s="673"/>
      <c r="Q48" s="673"/>
      <c r="R48" s="673"/>
      <c r="S48" s="674"/>
      <c r="T48" s="673"/>
      <c r="U48" s="674"/>
      <c r="V48" s="673"/>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467"/>
      <c r="B49" s="469" t="s">
        <v>101</v>
      </c>
      <c r="C49" s="765">
        <v>58232</v>
      </c>
      <c r="D49" s="765">
        <v>30321</v>
      </c>
      <c r="E49" s="765">
        <v>13423</v>
      </c>
      <c r="F49" s="765">
        <v>12583</v>
      </c>
      <c r="G49" s="765">
        <v>840</v>
      </c>
      <c r="H49" s="765">
        <v>823</v>
      </c>
      <c r="I49" s="765">
        <v>1519</v>
      </c>
      <c r="J49" s="765">
        <v>11676</v>
      </c>
      <c r="K49" s="566">
        <v>470</v>
      </c>
      <c r="L49" s="131"/>
      <c r="M49" s="134"/>
      <c r="N49" s="673"/>
      <c r="O49" s="673"/>
      <c r="P49" s="673"/>
      <c r="Q49" s="673"/>
      <c r="R49" s="673"/>
      <c r="S49" s="674"/>
      <c r="T49" s="673"/>
      <c r="U49" s="673"/>
      <c r="V49" s="673"/>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467"/>
      <c r="B50" s="469" t="s">
        <v>102</v>
      </c>
      <c r="C50" s="765">
        <v>50537</v>
      </c>
      <c r="D50" s="765">
        <v>26321</v>
      </c>
      <c r="E50" s="765">
        <v>11316</v>
      </c>
      <c r="F50" s="765">
        <v>10389</v>
      </c>
      <c r="G50" s="765">
        <v>927</v>
      </c>
      <c r="H50" s="765">
        <v>665</v>
      </c>
      <c r="I50" s="765">
        <v>1614</v>
      </c>
      <c r="J50" s="765">
        <v>10289</v>
      </c>
      <c r="K50" s="566">
        <v>332</v>
      </c>
      <c r="L50" s="131"/>
      <c r="M50" s="134"/>
      <c r="N50" s="673"/>
      <c r="O50" s="673"/>
      <c r="P50" s="673"/>
      <c r="Q50" s="673"/>
      <c r="R50" s="673"/>
      <c r="S50" s="673"/>
      <c r="T50" s="673"/>
      <c r="U50" s="673"/>
      <c r="V50" s="673"/>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467"/>
      <c r="B51" s="469" t="s">
        <v>103</v>
      </c>
      <c r="C51" s="765">
        <v>57338</v>
      </c>
      <c r="D51" s="765">
        <v>29022</v>
      </c>
      <c r="E51" s="765">
        <v>12834</v>
      </c>
      <c r="F51" s="765">
        <v>12060</v>
      </c>
      <c r="G51" s="765">
        <v>774</v>
      </c>
      <c r="H51" s="765">
        <v>532</v>
      </c>
      <c r="I51" s="765">
        <v>1939</v>
      </c>
      <c r="J51" s="765">
        <v>12583</v>
      </c>
      <c r="K51" s="566">
        <v>428</v>
      </c>
      <c r="L51" s="131"/>
      <c r="M51" s="134"/>
      <c r="N51" s="673"/>
      <c r="O51" s="673"/>
      <c r="P51" s="673"/>
      <c r="Q51" s="673"/>
      <c r="R51" s="673"/>
      <c r="S51" s="673"/>
      <c r="T51" s="673"/>
      <c r="U51" s="673"/>
      <c r="V51" s="673"/>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467"/>
      <c r="B52" s="469" t="s">
        <v>104</v>
      </c>
      <c r="C52" s="765">
        <v>61286</v>
      </c>
      <c r="D52" s="765">
        <v>31499</v>
      </c>
      <c r="E52" s="765">
        <v>12796</v>
      </c>
      <c r="F52" s="765">
        <v>11919</v>
      </c>
      <c r="G52" s="765">
        <v>877</v>
      </c>
      <c r="H52" s="765">
        <v>571</v>
      </c>
      <c r="I52" s="765">
        <v>1804</v>
      </c>
      <c r="J52" s="765">
        <v>14071</v>
      </c>
      <c r="K52" s="566">
        <v>545</v>
      </c>
      <c r="L52" s="131"/>
      <c r="M52" s="134"/>
      <c r="N52" s="673"/>
      <c r="O52" s="673"/>
      <c r="P52" s="673"/>
      <c r="Q52" s="673"/>
      <c r="R52" s="673"/>
      <c r="S52" s="673"/>
      <c r="T52" s="673"/>
      <c r="U52" s="673"/>
      <c r="V52" s="673"/>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467"/>
      <c r="B53" s="469"/>
      <c r="C53" s="41"/>
      <c r="D53" s="41"/>
      <c r="E53" s="41"/>
      <c r="F53" s="41"/>
      <c r="G53" s="41"/>
      <c r="H53" s="41"/>
      <c r="I53" s="41"/>
      <c r="J53" s="41"/>
      <c r="K53" s="466"/>
      <c r="L53" s="131"/>
      <c r="M53" s="134"/>
      <c r="N53" s="414"/>
      <c r="O53" s="59"/>
      <c r="P53" s="59"/>
      <c r="Q53" s="59"/>
      <c r="R53" s="59"/>
      <c r="S53" s="59"/>
      <c r="T53" s="59"/>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675" t="s">
        <v>92</v>
      </c>
      <c r="B54" s="766" t="s">
        <v>93</v>
      </c>
      <c r="C54" s="676">
        <v>58134</v>
      </c>
      <c r="D54" s="676">
        <v>29839</v>
      </c>
      <c r="E54" s="676">
        <v>12556</v>
      </c>
      <c r="F54" s="676">
        <v>12193</v>
      </c>
      <c r="G54" s="676">
        <v>363</v>
      </c>
      <c r="H54" s="676">
        <v>483</v>
      </c>
      <c r="I54" s="676">
        <v>2201</v>
      </c>
      <c r="J54" s="676">
        <v>12296</v>
      </c>
      <c r="K54" s="677">
        <v>759</v>
      </c>
      <c r="L54" s="678"/>
      <c r="M54" s="679"/>
      <c r="N54" s="680"/>
      <c r="O54" s="681"/>
      <c r="P54" s="681"/>
      <c r="Q54" s="681"/>
      <c r="R54" s="681"/>
      <c r="S54" s="681"/>
      <c r="T54" s="681"/>
      <c r="U54" s="682"/>
      <c r="V54" s="682"/>
      <c r="W54" s="682"/>
      <c r="X54" s="682"/>
      <c r="Y54" s="682"/>
      <c r="Z54" s="682"/>
      <c r="AA54" s="682"/>
      <c r="AB54" s="682"/>
      <c r="AC54" s="682"/>
      <c r="AD54" s="682"/>
      <c r="AE54" s="682"/>
      <c r="AF54" s="682"/>
      <c r="AG54" s="682"/>
      <c r="AH54" s="682"/>
      <c r="AI54" s="682"/>
      <c r="AJ54" s="682"/>
      <c r="AK54" s="682"/>
      <c r="AL54" s="682"/>
      <c r="AM54" s="682"/>
      <c r="AN54" s="682"/>
      <c r="AO54" s="682"/>
      <c r="AP54" s="682"/>
      <c r="AQ54" s="682"/>
      <c r="AR54" s="682"/>
      <c r="AS54" s="682"/>
      <c r="AT54" s="682"/>
      <c r="AU54" s="682"/>
      <c r="AV54" s="682"/>
      <c r="AW54" s="682"/>
      <c r="AX54" s="682"/>
      <c r="AY54" s="682"/>
      <c r="AZ54" s="682"/>
      <c r="BA54" s="682"/>
      <c r="BB54" s="682"/>
      <c r="BC54" s="682"/>
      <c r="BD54" s="682"/>
      <c r="BE54" s="682"/>
      <c r="BF54" s="682"/>
      <c r="BG54" s="682"/>
      <c r="BH54" s="682"/>
      <c r="BI54" s="682"/>
      <c r="BJ54" s="682"/>
      <c r="BK54" s="682"/>
      <c r="BL54" s="682"/>
      <c r="BM54" s="682"/>
      <c r="BN54" s="682"/>
      <c r="BO54" s="682"/>
      <c r="BP54" s="682"/>
      <c r="BQ54" s="682"/>
      <c r="BR54" s="682"/>
      <c r="BS54" s="682"/>
      <c r="BT54" s="682"/>
      <c r="BU54" s="682"/>
      <c r="BV54" s="682"/>
      <c r="BW54" s="682"/>
      <c r="BX54" s="682"/>
      <c r="BY54" s="682"/>
      <c r="BZ54" s="682"/>
      <c r="CA54" s="682"/>
      <c r="CB54" s="682"/>
      <c r="CC54" s="682"/>
      <c r="CD54" s="682"/>
      <c r="CE54" s="682"/>
      <c r="CF54" s="682"/>
      <c r="CG54" s="682"/>
      <c r="CH54" s="682"/>
      <c r="CI54" s="682"/>
      <c r="CJ54" s="682"/>
      <c r="CK54" s="682"/>
      <c r="CL54" s="682"/>
      <c r="CM54" s="682"/>
      <c r="CN54" s="682"/>
      <c r="CO54" s="682"/>
      <c r="CP54" s="682"/>
      <c r="CQ54" s="682"/>
      <c r="CR54" s="682"/>
      <c r="CS54" s="682"/>
      <c r="CT54" s="682"/>
      <c r="CU54" s="682"/>
      <c r="CV54" s="682"/>
      <c r="CW54" s="682"/>
      <c r="CX54" s="682"/>
      <c r="CY54" s="682"/>
      <c r="CZ54" s="682"/>
      <c r="DA54" s="682"/>
      <c r="DB54" s="682"/>
      <c r="DC54" s="682"/>
      <c r="DD54" s="682"/>
      <c r="DE54" s="682"/>
      <c r="DF54" s="682"/>
      <c r="DG54" s="682"/>
      <c r="DH54" s="682"/>
      <c r="DI54" s="682"/>
      <c r="DJ54" s="682"/>
      <c r="DK54" s="682"/>
      <c r="DL54" s="682"/>
      <c r="DM54" s="682"/>
      <c r="DN54" s="682"/>
      <c r="DO54" s="682"/>
      <c r="DP54" s="682"/>
      <c r="DQ54" s="682"/>
      <c r="DR54" s="682"/>
      <c r="DS54" s="682"/>
      <c r="DT54" s="682"/>
      <c r="DU54" s="682"/>
      <c r="DV54" s="682"/>
      <c r="DW54" s="682"/>
      <c r="DX54" s="682"/>
      <c r="DY54" s="682"/>
      <c r="DZ54" s="682"/>
      <c r="EA54" s="682"/>
      <c r="EB54" s="682"/>
      <c r="EC54" s="682"/>
      <c r="ED54" s="682"/>
      <c r="EE54" s="682"/>
      <c r="EF54" s="682"/>
      <c r="EG54" s="682"/>
      <c r="EH54" s="682"/>
      <c r="EI54" s="682"/>
      <c r="EJ54" s="682"/>
      <c r="EK54" s="682"/>
      <c r="EL54" s="682"/>
      <c r="EM54" s="682"/>
      <c r="EN54" s="682"/>
      <c r="EO54" s="682"/>
      <c r="EP54" s="682"/>
      <c r="EQ54" s="682"/>
      <c r="ER54" s="682"/>
      <c r="ES54" s="682"/>
      <c r="ET54" s="682"/>
      <c r="EU54" s="682"/>
      <c r="EV54" s="682"/>
      <c r="EW54" s="682"/>
      <c r="EX54" s="682"/>
      <c r="EY54" s="682"/>
      <c r="EZ54" s="682"/>
      <c r="FA54" s="682"/>
      <c r="FB54" s="682"/>
      <c r="FC54" s="682"/>
      <c r="FD54" s="682"/>
      <c r="FE54" s="682"/>
      <c r="FF54" s="682"/>
      <c r="FG54" s="682"/>
      <c r="FH54" s="682"/>
      <c r="FI54" s="682"/>
      <c r="FJ54" s="682"/>
      <c r="FK54" s="682"/>
      <c r="FL54" s="682"/>
      <c r="FM54" s="682"/>
      <c r="FN54" s="682"/>
      <c r="FO54" s="682"/>
      <c r="FP54" s="682"/>
      <c r="FQ54" s="682"/>
      <c r="FR54" s="682"/>
      <c r="FS54" s="682"/>
      <c r="FT54" s="682"/>
      <c r="FU54" s="682"/>
      <c r="FV54" s="682"/>
      <c r="FW54" s="682"/>
      <c r="FX54" s="682"/>
      <c r="FY54" s="682"/>
      <c r="FZ54" s="682"/>
      <c r="GA54" s="682"/>
      <c r="GB54" s="682"/>
      <c r="GC54" s="682"/>
      <c r="GD54" s="682"/>
      <c r="GE54" s="682"/>
    </row>
    <row r="55" spans="1:187" ht="12.75" customHeight="1">
      <c r="A55" s="467"/>
      <c r="B55" s="469" t="s">
        <v>94</v>
      </c>
      <c r="C55" s="676">
        <v>55962</v>
      </c>
      <c r="D55" s="676">
        <v>28980</v>
      </c>
      <c r="E55" s="676">
        <v>12134</v>
      </c>
      <c r="F55" s="676">
        <v>11602</v>
      </c>
      <c r="G55" s="676">
        <v>532</v>
      </c>
      <c r="H55" s="676">
        <v>397</v>
      </c>
      <c r="I55" s="676">
        <v>1339</v>
      </c>
      <c r="J55" s="676">
        <v>12392</v>
      </c>
      <c r="K55" s="677">
        <v>720</v>
      </c>
      <c r="L55" s="131"/>
      <c r="M55" s="134"/>
      <c r="N55" s="414"/>
      <c r="O55" s="59"/>
      <c r="P55" s="59"/>
      <c r="Q55" s="59"/>
      <c r="R55" s="59"/>
      <c r="S55" s="59"/>
      <c r="T55" s="59"/>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2.75" customHeight="1" thickBot="1">
      <c r="A56" s="788"/>
      <c r="B56" s="789" t="s">
        <v>95</v>
      </c>
      <c r="C56" s="790">
        <v>66606</v>
      </c>
      <c r="D56" s="790">
        <v>31983</v>
      </c>
      <c r="E56" s="790">
        <v>17486</v>
      </c>
      <c r="F56" s="790">
        <v>16880</v>
      </c>
      <c r="G56" s="790">
        <v>606</v>
      </c>
      <c r="H56" s="790">
        <v>577</v>
      </c>
      <c r="I56" s="790">
        <v>1780</v>
      </c>
      <c r="J56" s="790">
        <v>13784</v>
      </c>
      <c r="K56" s="791">
        <v>996</v>
      </c>
      <c r="L56" s="131"/>
      <c r="M56" s="134"/>
      <c r="N56" s="414"/>
      <c r="O56" s="59"/>
      <c r="P56" s="59"/>
      <c r="Q56" s="59"/>
      <c r="R56" s="59"/>
      <c r="S56" s="59"/>
      <c r="T56" s="59"/>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4.25" customHeight="1">
      <c r="A57" s="853" t="s">
        <v>444</v>
      </c>
      <c r="B57" s="854"/>
      <c r="C57" s="473">
        <f>((C12-C11)/C11)*100</f>
        <v>-2.7898519538646926</v>
      </c>
      <c r="D57" s="473">
        <f t="shared" ref="D57:K57" si="2">((D12-D11)/D11)*100</f>
        <v>1.9914859203180986</v>
      </c>
      <c r="E57" s="473">
        <f t="shared" si="2"/>
        <v>-11.822876377244883</v>
      </c>
      <c r="F57" s="473">
        <f t="shared" si="2"/>
        <v>-9.1954279591016643</v>
      </c>
      <c r="G57" s="473">
        <f t="shared" si="2"/>
        <v>-50.576226539348049</v>
      </c>
      <c r="H57" s="473">
        <f t="shared" si="2"/>
        <v>-18.053993250843643</v>
      </c>
      <c r="I57" s="473">
        <f t="shared" si="2"/>
        <v>-15.029547995527871</v>
      </c>
      <c r="J57" s="473">
        <f t="shared" si="2"/>
        <v>-1.4675374567806379</v>
      </c>
      <c r="K57" s="378">
        <f t="shared" si="2"/>
        <v>27.314814814814813</v>
      </c>
      <c r="L57" s="131"/>
      <c r="M57" s="103"/>
      <c r="N57" s="103"/>
      <c r="O57" s="103"/>
      <c r="P57" s="103"/>
      <c r="Q57" s="103"/>
      <c r="R57" s="103"/>
      <c r="S57" s="103"/>
      <c r="T57" s="103"/>
      <c r="U57" s="103"/>
      <c r="V57" s="103"/>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4.25" customHeight="1">
      <c r="A58" s="373" t="s">
        <v>105</v>
      </c>
      <c r="B58" s="53"/>
      <c r="C58" s="473">
        <f>(C56-C55)/C55*100</f>
        <v>19.020049319180874</v>
      </c>
      <c r="D58" s="473">
        <f t="shared" ref="D58:M58" si="3">(D56-D55)/D55*100</f>
        <v>10.362318840579709</v>
      </c>
      <c r="E58" s="473">
        <f t="shared" si="3"/>
        <v>44.107466622713041</v>
      </c>
      <c r="F58" s="473">
        <f t="shared" si="3"/>
        <v>45.492156524737112</v>
      </c>
      <c r="G58" s="473">
        <f t="shared" si="3"/>
        <v>13.909774436090224</v>
      </c>
      <c r="H58" s="473">
        <f t="shared" si="3"/>
        <v>45.340050377833748</v>
      </c>
      <c r="I58" s="473">
        <f t="shared" si="3"/>
        <v>32.935026138909635</v>
      </c>
      <c r="J58" s="473">
        <f t="shared" si="3"/>
        <v>11.233053582956746</v>
      </c>
      <c r="K58" s="378">
        <f t="shared" si="3"/>
        <v>38.333333333333336</v>
      </c>
      <c r="L58" s="473" t="e">
        <f t="shared" si="3"/>
        <v>#DIV/0!</v>
      </c>
      <c r="M58" s="473" t="e">
        <f t="shared" si="3"/>
        <v>#DIV/0!</v>
      </c>
      <c r="N58" s="103"/>
      <c r="O58" s="103"/>
      <c r="P58" s="103"/>
      <c r="Q58" s="103"/>
      <c r="R58" s="103"/>
      <c r="S58" s="103"/>
      <c r="T58" s="103"/>
      <c r="U58" s="103"/>
      <c r="V58" s="103"/>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4.25" customHeight="1" thickBot="1">
      <c r="A59" s="851" t="s">
        <v>445</v>
      </c>
      <c r="B59" s="852"/>
      <c r="C59" s="342">
        <f>((C56-C43)/C43)*100</f>
        <v>-7.7440890895743593</v>
      </c>
      <c r="D59" s="342">
        <f t="shared" ref="D59:K59" si="4">((D56-D43)/D43)*100</f>
        <v>-1.9828378792522219</v>
      </c>
      <c r="E59" s="342">
        <f t="shared" si="4"/>
        <v>-13.276794127857958</v>
      </c>
      <c r="F59" s="342">
        <f t="shared" si="4"/>
        <v>-10.417661731146845</v>
      </c>
      <c r="G59" s="342">
        <f t="shared" si="4"/>
        <v>-54.090909090909086</v>
      </c>
      <c r="H59" s="342">
        <f t="shared" si="4"/>
        <v>-19.972260748959776</v>
      </c>
      <c r="I59" s="342">
        <f t="shared" si="4"/>
        <v>-27.287581699346404</v>
      </c>
      <c r="J59" s="342">
        <f t="shared" si="4"/>
        <v>-10.342136073890986</v>
      </c>
      <c r="K59" s="379">
        <f t="shared" si="4"/>
        <v>15.6794425087108</v>
      </c>
      <c r="L59" s="342" t="e">
        <f>((L56-L31)/L31)*100</f>
        <v>#DIV/0!</v>
      </c>
      <c r="M59" s="342" t="e">
        <f>((M56-M31)/M31)*100</f>
        <v>#DIV/0!</v>
      </c>
      <c r="N59" s="103"/>
      <c r="O59" s="103"/>
      <c r="P59" s="103"/>
      <c r="Q59" s="103"/>
      <c r="R59" s="103"/>
      <c r="S59" s="103"/>
      <c r="T59" s="103"/>
      <c r="U59" s="103"/>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4.25" customHeight="1">
      <c r="A60" s="116" t="s">
        <v>106</v>
      </c>
      <c r="C60" s="45"/>
      <c r="D60" s="45"/>
      <c r="E60" s="45"/>
      <c r="F60" s="45"/>
      <c r="G60" s="45"/>
      <c r="H60" s="45"/>
      <c r="I60" s="470"/>
      <c r="J60" s="470"/>
      <c r="K60" s="122"/>
      <c r="Q60" s="89"/>
      <c r="R60" s="89"/>
      <c r="S60" s="89"/>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thickBot="1">
      <c r="A61" s="117" t="s">
        <v>107</v>
      </c>
      <c r="B61" s="118"/>
      <c r="C61" s="119"/>
      <c r="D61" s="119"/>
      <c r="E61" s="119"/>
      <c r="F61" s="119"/>
      <c r="G61" s="119"/>
      <c r="H61" s="119"/>
      <c r="I61" s="119"/>
      <c r="J61" s="119"/>
      <c r="K61" s="120"/>
      <c r="Q61" s="89"/>
      <c r="R61" s="89"/>
      <c r="S61" s="89"/>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2" spans="1:187" ht="14.25" customHeight="1">
      <c r="A62" s="57"/>
      <c r="B62" s="56"/>
      <c r="D62" s="97"/>
      <c r="E62" s="97"/>
      <c r="F62" s="168"/>
      <c r="G62" s="168"/>
      <c r="H62" s="97"/>
      <c r="I62" s="97"/>
      <c r="J62" s="97"/>
      <c r="K62" s="97"/>
    </row>
    <row r="63" spans="1:187" ht="14.25" customHeight="1">
      <c r="A63" s="57"/>
      <c r="B63" s="56"/>
      <c r="C63" s="41"/>
      <c r="D63" s="41"/>
      <c r="E63" s="41"/>
      <c r="F63" s="41"/>
      <c r="G63" s="41"/>
      <c r="H63" s="41"/>
      <c r="I63" s="41"/>
      <c r="J63" s="41"/>
      <c r="K63" s="41"/>
      <c r="Q63" s="20"/>
      <c r="R63" s="20"/>
      <c r="S63" s="20"/>
      <c r="GC63" s="16"/>
      <c r="GD63" s="16"/>
      <c r="GE63" s="16"/>
    </row>
    <row r="64" spans="1:187" ht="14.25" customHeight="1">
      <c r="A64" s="57"/>
      <c r="B64" s="56"/>
      <c r="C64" s="101"/>
      <c r="D64" s="101"/>
      <c r="E64" s="101"/>
      <c r="F64" s="169"/>
      <c r="G64" s="304"/>
      <c r="H64" s="101"/>
      <c r="I64" s="101"/>
      <c r="J64" s="101"/>
      <c r="K64" s="101"/>
      <c r="Q64" s="20"/>
      <c r="R64" s="20"/>
      <c r="S64" s="20"/>
      <c r="GC64" s="16"/>
      <c r="GD64" s="16"/>
      <c r="GE64" s="16"/>
    </row>
    <row r="65" spans="1:187" ht="14.25" customHeight="1">
      <c r="A65" s="57"/>
      <c r="B65" s="56"/>
      <c r="C65" s="92"/>
      <c r="D65" s="92"/>
      <c r="E65" s="92"/>
      <c r="F65" s="170"/>
      <c r="G65" s="170"/>
      <c r="H65" s="92"/>
      <c r="I65" s="92"/>
      <c r="J65" s="92"/>
      <c r="K65" s="92"/>
      <c r="Q65" s="20"/>
      <c r="R65" s="20"/>
      <c r="S65" s="20"/>
      <c r="GC65" s="16"/>
      <c r="GD65" s="16"/>
      <c r="GE65" s="16"/>
    </row>
    <row r="66" spans="1:187" ht="14.25" customHeight="1">
      <c r="A66" s="57"/>
      <c r="B66" s="56"/>
      <c r="C66" s="55"/>
      <c r="D66" s="55"/>
      <c r="E66" s="55"/>
      <c r="G66" s="55"/>
      <c r="H66" s="55"/>
      <c r="I66" s="55"/>
      <c r="J66" s="55"/>
      <c r="K66" s="55"/>
    </row>
    <row r="67" spans="1:187" ht="14.25" customHeight="1">
      <c r="C67" s="94"/>
      <c r="L67" s="89"/>
      <c r="M67" s="89"/>
      <c r="N67" s="89"/>
      <c r="O67" s="89"/>
      <c r="P67" s="89"/>
      <c r="Q67" s="89"/>
      <c r="R67" s="89"/>
      <c r="S67" s="89"/>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row>
    <row r="68" spans="1:187" ht="14.25" customHeight="1">
      <c r="L68" s="89"/>
      <c r="M68" s="89"/>
      <c r="N68" s="89"/>
      <c r="O68" s="89"/>
      <c r="P68" s="89"/>
      <c r="Q68" s="89"/>
      <c r="R68" s="89"/>
      <c r="S68" s="89"/>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row>
    <row r="72" spans="1:187" ht="14.25" customHeight="1">
      <c r="A72" s="16"/>
      <c r="B72" s="16"/>
      <c r="C72" s="44"/>
      <c r="D72" s="44"/>
      <c r="E72" s="44"/>
      <c r="F72" s="44"/>
      <c r="G72" s="44"/>
      <c r="H72" s="44"/>
      <c r="I72" s="44"/>
      <c r="J72" s="44"/>
      <c r="K72" s="44"/>
    </row>
    <row r="73" spans="1:187" ht="14.25" customHeight="1">
      <c r="A73" s="16"/>
      <c r="B73" s="16"/>
      <c r="C73" s="44"/>
      <c r="D73" s="44"/>
      <c r="E73" s="44"/>
      <c r="F73" s="44"/>
      <c r="G73" s="44"/>
      <c r="H73" s="44"/>
      <c r="I73" s="44"/>
      <c r="J73" s="44"/>
      <c r="K73" s="44"/>
    </row>
    <row r="94" spans="12:19" s="16" customFormat="1" ht="14.25" customHeight="1">
      <c r="L94" s="90"/>
      <c r="M94" s="90"/>
      <c r="N94" s="90"/>
      <c r="O94" s="90"/>
      <c r="P94" s="90"/>
      <c r="Q94" s="89"/>
      <c r="R94" s="89"/>
      <c r="S94" s="89"/>
    </row>
    <row r="95" spans="12:19" s="16" customFormat="1" ht="14.25" customHeight="1">
      <c r="L95" s="90"/>
      <c r="M95" s="90"/>
      <c r="N95" s="90"/>
      <c r="O95" s="90"/>
      <c r="P95" s="90"/>
      <c r="Q95" s="89"/>
      <c r="R95" s="89"/>
      <c r="S95" s="89"/>
    </row>
    <row r="99" spans="6:7" s="16" customFormat="1" ht="14.25" customHeight="1">
      <c r="F99" s="20"/>
      <c r="G99" s="20"/>
    </row>
    <row r="100" spans="6:7" s="16" customFormat="1" ht="14.25" customHeight="1">
      <c r="F100" s="20"/>
      <c r="G100" s="20"/>
    </row>
    <row r="129" spans="1:187" s="47" customFormat="1" ht="14.25" customHeight="1">
      <c r="A129" s="40"/>
      <c r="B129" s="39"/>
      <c r="C129" s="40"/>
      <c r="D129" s="40"/>
      <c r="E129" s="40"/>
      <c r="F129" s="40"/>
      <c r="G129" s="40"/>
      <c r="H129" s="40"/>
      <c r="I129" s="40"/>
      <c r="J129" s="40"/>
      <c r="K129" s="40"/>
      <c r="L129" s="79"/>
      <c r="M129" s="79"/>
      <c r="N129" s="79"/>
      <c r="O129" s="79"/>
      <c r="P129" s="79"/>
      <c r="Q129" s="90"/>
      <c r="R129" s="90"/>
      <c r="S129" s="90"/>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row>
    <row r="130" spans="1:187" s="47" customFormat="1" ht="14.25" customHeight="1">
      <c r="A130" s="40"/>
      <c r="B130" s="39"/>
      <c r="C130" s="40"/>
      <c r="D130" s="40"/>
      <c r="E130" s="40"/>
      <c r="F130" s="40"/>
      <c r="G130" s="40"/>
      <c r="H130" s="40"/>
      <c r="I130" s="40"/>
      <c r="J130" s="40"/>
      <c r="K130" s="40"/>
      <c r="L130" s="79"/>
      <c r="M130" s="79"/>
      <c r="N130" s="79"/>
      <c r="O130" s="79"/>
      <c r="P130" s="79"/>
      <c r="Q130" s="90"/>
      <c r="R130" s="90"/>
      <c r="S130" s="90"/>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row>
    <row r="137" spans="1:187" ht="14.25" customHeight="1">
      <c r="A137" s="54"/>
      <c r="B137" s="53"/>
      <c r="C137" s="52" t="e">
        <f>(#REF!/#REF!-1)*100</f>
        <v>#REF!</v>
      </c>
      <c r="D137" s="52" t="e">
        <f>(#REF!/#REF!-1)*100</f>
        <v>#REF!</v>
      </c>
      <c r="E137" s="52"/>
      <c r="F137" s="52" t="e">
        <f>(#REF!/#REF!-1)*100</f>
        <v>#REF!</v>
      </c>
      <c r="G137" s="52" t="e">
        <f>(#REF!/#REF!-1)*100</f>
        <v>#REF!</v>
      </c>
      <c r="H137" s="52" t="e">
        <f>(#REF!/#REF!-1)*100</f>
        <v>#REF!</v>
      </c>
      <c r="I137" s="52" t="e">
        <f>(#REF!/#REF!-1)*100</f>
        <v>#REF!</v>
      </c>
      <c r="J137" s="52" t="e">
        <f>(#REF!/#REF!-1)*100</f>
        <v>#REF!</v>
      </c>
      <c r="K137" s="52" t="e">
        <f>(#REF!/#REF!-1)*100</f>
        <v>#REF!</v>
      </c>
    </row>
    <row r="138" spans="1:187" ht="14.25" customHeight="1">
      <c r="A138" s="54"/>
      <c r="B138" s="53"/>
      <c r="C138" s="52" t="e">
        <f>(#REF!/#REF!-1)*100</f>
        <v>#REF!</v>
      </c>
      <c r="D138" s="52" t="e">
        <f>(#REF!/#REF!-1)*100</f>
        <v>#REF!</v>
      </c>
      <c r="E138" s="52"/>
      <c r="F138" s="52" t="e">
        <f>(#REF!/#REF!-1)*100</f>
        <v>#REF!</v>
      </c>
      <c r="G138" s="52" t="e">
        <f>(#REF!/#REF!-1)*100</f>
        <v>#REF!</v>
      </c>
      <c r="H138" s="52" t="e">
        <f>(#REF!/#REF!-1)*100</f>
        <v>#REF!</v>
      </c>
      <c r="I138" s="52" t="e">
        <f>(#REF!/#REF!-1)*100</f>
        <v>#REF!</v>
      </c>
      <c r="J138" s="52" t="e">
        <f>(#REF!/#REF!-1)*100</f>
        <v>#REF!</v>
      </c>
      <c r="K138" s="52" t="e">
        <f>(#REF!/#REF!-1)*100</f>
        <v>#REF!</v>
      </c>
    </row>
  </sheetData>
  <mergeCells count="6">
    <mergeCell ref="A59:B59"/>
    <mergeCell ref="A57:B57"/>
    <mergeCell ref="A3:K3"/>
    <mergeCell ref="A1:K1"/>
    <mergeCell ref="U4:AA4"/>
    <mergeCell ref="A2:K2"/>
  </mergeCells>
  <phoneticPr fontId="108" type="noConversion"/>
  <printOptions horizontalCentered="1" verticalCentered="1"/>
  <pageMargins left="0.6692913385826772" right="0.70866141732283472" top="0.74803149606299213" bottom="0.74803149606299213" header="0.39370078740157483" footer="0.31496062992125984"/>
  <pageSetup scale="61"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FFC000"/>
    <pageSetUpPr fitToPage="1"/>
  </sheetPr>
  <dimension ref="A1:GC145"/>
  <sheetViews>
    <sheetView view="pageBreakPreview" topLeftCell="A34" zoomScale="50" zoomScaleNormal="75" zoomScaleSheetLayoutView="50" workbookViewId="0">
      <selection activeCell="M55" sqref="M55"/>
    </sheetView>
  </sheetViews>
  <sheetFormatPr baseColWidth="10" defaultColWidth="11.42578125" defaultRowHeight="12.75"/>
  <cols>
    <col min="1" max="1" width="13.42578125" style="40" customWidth="1"/>
    <col min="2" max="2" width="32.42578125" style="39" customWidth="1"/>
    <col min="3" max="3" width="12.5703125" style="40" customWidth="1"/>
    <col min="4" max="10" width="10.140625" style="40" customWidth="1"/>
    <col min="11" max="11" width="10.7109375" style="40"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30" s="61" customFormat="1" ht="12.75" customHeight="1">
      <c r="A1" s="858" t="s">
        <v>108</v>
      </c>
      <c r="B1" s="859"/>
      <c r="C1" s="859"/>
      <c r="D1" s="859"/>
      <c r="E1" s="859"/>
      <c r="F1" s="859"/>
      <c r="G1" s="859"/>
      <c r="H1" s="859"/>
      <c r="I1" s="859"/>
      <c r="J1" s="859"/>
      <c r="K1" s="860"/>
      <c r="L1" s="62"/>
      <c r="M1" s="62"/>
      <c r="N1" s="62"/>
      <c r="O1" s="62"/>
      <c r="P1" s="62"/>
      <c r="Q1" s="62"/>
      <c r="R1" s="62"/>
      <c r="S1" s="40"/>
      <c r="T1" s="42"/>
      <c r="U1" s="62"/>
      <c r="V1" s="62"/>
      <c r="W1" s="62"/>
      <c r="X1" s="62"/>
      <c r="Y1" s="62"/>
      <c r="Z1" s="62"/>
      <c r="AA1" s="62"/>
      <c r="AB1" s="62"/>
      <c r="AC1" s="62"/>
      <c r="AD1" s="62"/>
    </row>
    <row r="2" spans="1:30" s="61" customFormat="1" ht="12.75" customHeight="1">
      <c r="A2" s="865" t="s">
        <v>78</v>
      </c>
      <c r="B2" s="866"/>
      <c r="C2" s="866"/>
      <c r="D2" s="866"/>
      <c r="E2" s="866"/>
      <c r="F2" s="866"/>
      <c r="G2" s="866"/>
      <c r="H2" s="866"/>
      <c r="I2" s="866"/>
      <c r="J2" s="866"/>
      <c r="K2" s="867"/>
      <c r="L2" s="62"/>
      <c r="M2" s="62"/>
      <c r="N2" s="62"/>
      <c r="O2" s="62"/>
      <c r="P2" s="62"/>
      <c r="Q2" s="62"/>
      <c r="R2" s="62"/>
      <c r="S2" s="62"/>
      <c r="T2" s="62"/>
      <c r="U2" s="62"/>
      <c r="V2" s="62"/>
      <c r="W2" s="62"/>
      <c r="X2" s="62"/>
      <c r="Y2" s="62"/>
      <c r="Z2" s="62"/>
      <c r="AA2" s="62"/>
      <c r="AB2" s="62"/>
      <c r="AC2" s="62"/>
      <c r="AD2" s="62"/>
    </row>
    <row r="3" spans="1:30" ht="12.75" customHeight="1" thickBot="1">
      <c r="A3" s="855" t="s">
        <v>109</v>
      </c>
      <c r="B3" s="856"/>
      <c r="C3" s="856"/>
      <c r="D3" s="856"/>
      <c r="E3" s="856"/>
      <c r="F3" s="856"/>
      <c r="G3" s="856"/>
      <c r="H3" s="856"/>
      <c r="I3" s="856"/>
      <c r="J3" s="856"/>
      <c r="K3" s="857"/>
      <c r="S3" s="861"/>
      <c r="T3" s="861"/>
      <c r="U3" s="861"/>
      <c r="V3" s="861"/>
      <c r="W3" s="861"/>
      <c r="X3" s="861"/>
      <c r="Y3" s="861"/>
    </row>
    <row r="4" spans="1:30" ht="42" customHeight="1" thickBot="1">
      <c r="A4" s="767" t="s">
        <v>80</v>
      </c>
      <c r="B4" s="768" t="s">
        <v>81</v>
      </c>
      <c r="C4" s="768" t="s">
        <v>82</v>
      </c>
      <c r="D4" s="768" t="s">
        <v>83</v>
      </c>
      <c r="E4" s="768" t="s">
        <v>84</v>
      </c>
      <c r="F4" s="768" t="s">
        <v>85</v>
      </c>
      <c r="G4" s="768" t="s">
        <v>86</v>
      </c>
      <c r="H4" s="768" t="s">
        <v>87</v>
      </c>
      <c r="I4" s="768" t="s">
        <v>88</v>
      </c>
      <c r="J4" s="768" t="s">
        <v>89</v>
      </c>
      <c r="K4" s="769" t="s">
        <v>90</v>
      </c>
      <c r="Q4" s="16"/>
      <c r="R4" s="16"/>
      <c r="S4" s="16"/>
      <c r="T4" s="16"/>
      <c r="U4" s="16"/>
      <c r="V4" s="16"/>
      <c r="W4" s="16"/>
      <c r="X4" s="16"/>
      <c r="Y4" s="16"/>
      <c r="Z4" s="16"/>
      <c r="AA4" s="16"/>
      <c r="AB4" s="16"/>
      <c r="AC4" s="16"/>
      <c r="AD4" s="16"/>
    </row>
    <row r="5" spans="1:30" ht="12.75" customHeight="1">
      <c r="A5" s="704">
        <v>2018</v>
      </c>
      <c r="B5" s="703"/>
      <c r="C5" s="763">
        <v>201043.57</v>
      </c>
      <c r="D5" s="763">
        <v>114461.647</v>
      </c>
      <c r="E5" s="763">
        <v>40514.616000000002</v>
      </c>
      <c r="F5" s="763">
        <v>37172.451999999997</v>
      </c>
      <c r="G5" s="763">
        <v>3342.1640000000002</v>
      </c>
      <c r="H5" s="763">
        <v>4092.989</v>
      </c>
      <c r="I5" s="763">
        <v>8127.616</v>
      </c>
      <c r="J5" s="763">
        <v>32705.058000000001</v>
      </c>
      <c r="K5" s="764">
        <v>1141.644</v>
      </c>
      <c r="L5" s="59"/>
      <c r="M5" s="45"/>
      <c r="Q5" s="16"/>
      <c r="R5" s="16"/>
      <c r="S5" s="16"/>
      <c r="T5" s="16"/>
      <c r="U5" s="16"/>
      <c r="V5" s="16"/>
      <c r="W5" s="16"/>
      <c r="X5" s="16"/>
      <c r="Y5" s="16"/>
      <c r="Z5" s="16"/>
      <c r="AA5" s="16"/>
      <c r="AB5" s="16"/>
      <c r="AC5" s="16"/>
      <c r="AD5" s="16"/>
    </row>
    <row r="6" spans="1:30" ht="12.75" customHeight="1">
      <c r="A6" s="503">
        <v>2019</v>
      </c>
      <c r="B6" s="42"/>
      <c r="C6" s="46">
        <v>211999.98700000002</v>
      </c>
      <c r="D6" s="46">
        <v>116324.061</v>
      </c>
      <c r="E6" s="46">
        <v>46219.005000000005</v>
      </c>
      <c r="F6" s="46">
        <v>42597.555</v>
      </c>
      <c r="G6" s="46">
        <v>3621.4500000000003</v>
      </c>
      <c r="H6" s="46">
        <v>3866.2349999999997</v>
      </c>
      <c r="I6" s="46">
        <v>8335.4850000000006</v>
      </c>
      <c r="J6" s="46">
        <v>36020.585999999996</v>
      </c>
      <c r="K6" s="465">
        <v>1234.615</v>
      </c>
      <c r="L6" s="59"/>
      <c r="M6" s="45"/>
      <c r="Q6" s="16"/>
      <c r="R6" s="16"/>
      <c r="S6" s="16"/>
      <c r="T6" s="16"/>
      <c r="U6" s="16"/>
      <c r="V6" s="16"/>
      <c r="W6" s="16"/>
      <c r="X6" s="16"/>
      <c r="Y6" s="16"/>
      <c r="Z6" s="16"/>
      <c r="AA6" s="16"/>
      <c r="AB6" s="16"/>
      <c r="AC6" s="16"/>
      <c r="AD6" s="16"/>
    </row>
    <row r="7" spans="1:30" ht="12.75" customHeight="1">
      <c r="A7" s="503">
        <v>2020</v>
      </c>
      <c r="C7" s="46">
        <v>223362.715</v>
      </c>
      <c r="D7" s="46">
        <v>115898.329</v>
      </c>
      <c r="E7" s="46">
        <v>50860.218000000001</v>
      </c>
      <c r="F7" s="46">
        <v>47583.256000000001</v>
      </c>
      <c r="G7" s="46">
        <v>3276.962</v>
      </c>
      <c r="H7" s="46">
        <v>4900.4089999999997</v>
      </c>
      <c r="I7" s="46">
        <v>8950.9709999999995</v>
      </c>
      <c r="J7" s="46">
        <v>41556.563000000002</v>
      </c>
      <c r="K7" s="465">
        <v>1196.2249999999999</v>
      </c>
      <c r="L7" s="59"/>
      <c r="M7" s="45"/>
      <c r="Q7" s="16"/>
      <c r="R7" s="16"/>
      <c r="S7" s="16"/>
      <c r="T7" s="16"/>
      <c r="U7" s="16"/>
      <c r="V7" s="16"/>
      <c r="W7" s="16"/>
      <c r="X7" s="16"/>
      <c r="Y7" s="16"/>
      <c r="Z7" s="16"/>
      <c r="AA7" s="16"/>
      <c r="AB7" s="16"/>
      <c r="AC7" s="16"/>
      <c r="AD7" s="16"/>
    </row>
    <row r="8" spans="1:30" ht="12.75" customHeight="1">
      <c r="A8" s="503">
        <v>2021</v>
      </c>
      <c r="C8" s="46">
        <v>209971.59</v>
      </c>
      <c r="D8" s="46">
        <v>105974.681</v>
      </c>
      <c r="E8" s="46">
        <v>50531.184999999998</v>
      </c>
      <c r="F8" s="46">
        <v>47495.682000000001</v>
      </c>
      <c r="G8" s="46">
        <v>3035.5030000000002</v>
      </c>
      <c r="H8" s="46">
        <v>5202.1840000000002</v>
      </c>
      <c r="I8" s="46">
        <v>8261.7720000000008</v>
      </c>
      <c r="J8" s="46">
        <v>38687.978000000003</v>
      </c>
      <c r="K8" s="465">
        <v>1313.79</v>
      </c>
      <c r="L8" s="59"/>
      <c r="M8" s="45"/>
      <c r="Q8" s="16"/>
      <c r="R8" s="16"/>
      <c r="S8" s="16"/>
      <c r="T8" s="16"/>
      <c r="U8" s="16"/>
      <c r="V8" s="16"/>
      <c r="W8" s="16"/>
      <c r="X8" s="16"/>
      <c r="Y8" s="16"/>
      <c r="Z8" s="16"/>
      <c r="AA8" s="16"/>
      <c r="AB8" s="16"/>
      <c r="AC8" s="16"/>
      <c r="AD8" s="16"/>
    </row>
    <row r="9" spans="1:30" ht="12.75" customHeight="1">
      <c r="A9" s="503" t="s">
        <v>91</v>
      </c>
      <c r="C9" s="46">
        <v>190745.17</v>
      </c>
      <c r="D9" s="46">
        <v>97804.089000000007</v>
      </c>
      <c r="E9" s="46">
        <v>45606.62</v>
      </c>
      <c r="F9" s="46">
        <v>43024.120999999999</v>
      </c>
      <c r="G9" s="46">
        <v>2582.4989999999998</v>
      </c>
      <c r="H9" s="46">
        <v>3366.4789999999998</v>
      </c>
      <c r="I9" s="46">
        <v>7341.5</v>
      </c>
      <c r="J9" s="46">
        <v>35542.720999999998</v>
      </c>
      <c r="K9" s="465">
        <v>1083.761</v>
      </c>
      <c r="L9" s="103"/>
      <c r="M9" s="45"/>
      <c r="Q9" s="16"/>
      <c r="R9" s="16"/>
      <c r="S9" s="16"/>
      <c r="T9" s="16"/>
      <c r="U9" s="16"/>
      <c r="V9" s="16"/>
      <c r="W9" s="16"/>
      <c r="X9" s="16"/>
      <c r="Y9" s="16"/>
      <c r="Z9" s="16"/>
      <c r="AA9" s="16"/>
      <c r="AB9" s="16"/>
      <c r="AC9" s="16"/>
      <c r="AD9" s="16"/>
    </row>
    <row r="10" spans="1:30" ht="12.75" customHeight="1">
      <c r="A10" s="503"/>
      <c r="B10" s="517"/>
      <c r="C10" s="770"/>
      <c r="D10" s="771"/>
      <c r="G10" s="771"/>
      <c r="H10" s="771"/>
      <c r="I10" s="771"/>
      <c r="J10" s="771"/>
      <c r="K10" s="121"/>
      <c r="L10" s="59"/>
      <c r="M10" s="45"/>
      <c r="Q10" s="16"/>
      <c r="R10" s="16"/>
      <c r="S10" s="16"/>
      <c r="T10" s="16"/>
      <c r="U10" s="16"/>
      <c r="V10" s="16"/>
      <c r="W10" s="16"/>
      <c r="X10" s="16"/>
      <c r="Y10" s="16"/>
      <c r="Z10" s="16"/>
      <c r="AA10" s="16"/>
      <c r="AB10" s="16"/>
      <c r="AC10" s="16"/>
      <c r="AD10" s="16"/>
    </row>
    <row r="11" spans="1:30" ht="12.75" customHeight="1">
      <c r="A11" s="290" t="s">
        <v>91</v>
      </c>
      <c r="B11" s="469" t="s">
        <v>443</v>
      </c>
      <c r="C11" s="41">
        <f>SUM(C41:C43)</f>
        <v>48214.006999999998</v>
      </c>
      <c r="D11" s="41">
        <f t="shared" ref="D11:K11" si="0">SUM(D41:D43)</f>
        <v>24553.563999999998</v>
      </c>
      <c r="E11" s="41">
        <f t="shared" si="0"/>
        <v>11584.119000000001</v>
      </c>
      <c r="F11" s="41">
        <f t="shared" si="0"/>
        <v>10927.136</v>
      </c>
      <c r="G11" s="41">
        <f t="shared" si="0"/>
        <v>656.98299999999995</v>
      </c>
      <c r="H11" s="41">
        <f t="shared" si="0"/>
        <v>732.26300000000003</v>
      </c>
      <c r="I11" s="41">
        <f t="shared" si="0"/>
        <v>2172.0509999999999</v>
      </c>
      <c r="J11" s="41">
        <f t="shared" si="0"/>
        <v>8888.4359999999997</v>
      </c>
      <c r="K11" s="466">
        <f t="shared" si="0"/>
        <v>283.57399999999996</v>
      </c>
      <c r="L11" s="135"/>
      <c r="M11" s="135"/>
      <c r="N11" s="135"/>
      <c r="O11" s="135"/>
      <c r="P11" s="135"/>
      <c r="Q11" s="135"/>
      <c r="T11" s="16"/>
      <c r="U11" s="16"/>
      <c r="V11" s="16"/>
      <c r="W11" s="16"/>
      <c r="X11" s="16"/>
      <c r="Y11" s="16"/>
      <c r="Z11" s="16"/>
      <c r="AA11" s="16"/>
      <c r="AB11" s="16"/>
      <c r="AC11" s="16"/>
      <c r="AD11" s="16"/>
    </row>
    <row r="12" spans="1:30" ht="12.75" customHeight="1">
      <c r="A12" s="290" t="s">
        <v>92</v>
      </c>
      <c r="B12" s="42" t="str">
        <f>B11</f>
        <v>Ene-mar</v>
      </c>
      <c r="C12" s="41">
        <f t="shared" ref="C12:K12" si="1">SUM(C55:C57)</f>
        <v>46991.64</v>
      </c>
      <c r="D12" s="41">
        <f t="shared" si="1"/>
        <v>24952.648000000001</v>
      </c>
      <c r="E12" s="41">
        <f t="shared" si="1"/>
        <v>10436.597000000002</v>
      </c>
      <c r="F12" s="41">
        <f t="shared" si="1"/>
        <v>10105.540000000001</v>
      </c>
      <c r="G12" s="41">
        <f t="shared" si="1"/>
        <v>331.05700000000002</v>
      </c>
      <c r="H12" s="41">
        <f t="shared" si="1"/>
        <v>568.21399999999994</v>
      </c>
      <c r="I12" s="41">
        <f t="shared" si="1"/>
        <v>1835.63</v>
      </c>
      <c r="J12" s="41">
        <f t="shared" si="1"/>
        <v>8871.9639999999999</v>
      </c>
      <c r="K12" s="687">
        <f t="shared" si="1"/>
        <v>326.58699999999999</v>
      </c>
      <c r="L12" s="136"/>
      <c r="M12" s="136"/>
      <c r="N12" s="136"/>
      <c r="O12" s="136"/>
      <c r="P12" s="136"/>
      <c r="Q12" s="136"/>
      <c r="R12" s="103"/>
      <c r="S12" s="103"/>
      <c r="T12" s="103"/>
      <c r="U12" s="16"/>
      <c r="V12" s="16"/>
      <c r="W12" s="16"/>
      <c r="X12" s="16"/>
      <c r="Y12" s="16"/>
      <c r="Z12" s="16"/>
      <c r="AA12" s="16"/>
      <c r="AB12" s="16"/>
      <c r="AC12" s="16"/>
      <c r="AD12" s="16"/>
    </row>
    <row r="13" spans="1:30" ht="12.75" customHeight="1">
      <c r="A13" s="161"/>
      <c r="B13" s="42"/>
      <c r="C13" s="770"/>
      <c r="D13" s="772"/>
      <c r="E13" s="770"/>
      <c r="F13" s="770"/>
      <c r="G13" s="770"/>
      <c r="H13" s="770"/>
      <c r="I13" s="770"/>
      <c r="J13" s="770"/>
      <c r="K13" s="486"/>
      <c r="L13" s="79"/>
      <c r="M13" s="79"/>
      <c r="N13" s="79"/>
      <c r="O13" s="79"/>
      <c r="P13" s="79"/>
      <c r="Q13" s="79"/>
      <c r="R13" s="103"/>
      <c r="S13" s="103"/>
      <c r="T13" s="103"/>
      <c r="U13" s="16"/>
      <c r="V13" s="16"/>
      <c r="W13" s="16"/>
      <c r="X13" s="16"/>
      <c r="Y13" s="16"/>
      <c r="Z13" s="16"/>
      <c r="AA13" s="16"/>
      <c r="AB13" s="16"/>
      <c r="AC13" s="16"/>
      <c r="AD13" s="16"/>
    </row>
    <row r="14" spans="1:30" ht="12.75" customHeight="1">
      <c r="A14" s="290"/>
      <c r="B14" s="42"/>
      <c r="C14" s="41"/>
      <c r="D14" s="41"/>
      <c r="E14" s="41"/>
      <c r="F14" s="41"/>
      <c r="G14" s="41"/>
      <c r="H14" s="41"/>
      <c r="I14" s="41"/>
      <c r="J14" s="41"/>
      <c r="K14" s="466"/>
      <c r="L14" s="59"/>
      <c r="M14" s="59"/>
      <c r="O14" s="41"/>
      <c r="P14" s="41"/>
      <c r="Q14" s="16"/>
      <c r="R14" s="16"/>
      <c r="S14" s="16"/>
      <c r="T14" s="16"/>
      <c r="U14" s="16"/>
      <c r="V14" s="16"/>
      <c r="W14" s="16"/>
      <c r="X14" s="16"/>
      <c r="Y14" s="16"/>
      <c r="Z14" s="16"/>
      <c r="AA14" s="16"/>
      <c r="AB14" s="16"/>
      <c r="AC14" s="16"/>
      <c r="AD14" s="16"/>
    </row>
    <row r="15" spans="1:30" ht="12.75" customHeight="1">
      <c r="A15" s="619">
        <v>2020</v>
      </c>
      <c r="B15" s="42" t="s">
        <v>93</v>
      </c>
      <c r="C15" s="41">
        <v>19453.868999999999</v>
      </c>
      <c r="D15" s="41">
        <v>10446.315000000001</v>
      </c>
      <c r="E15" s="41">
        <v>3991.41</v>
      </c>
      <c r="F15" s="41">
        <v>3680.6840000000002</v>
      </c>
      <c r="G15" s="41">
        <v>310.726</v>
      </c>
      <c r="H15" s="41">
        <v>254.03899999999999</v>
      </c>
      <c r="I15" s="41">
        <v>819.67399999999998</v>
      </c>
      <c r="J15" s="41">
        <v>3870.2669999999998</v>
      </c>
      <c r="K15" s="466">
        <v>72.164000000000001</v>
      </c>
      <c r="L15" s="92"/>
      <c r="M15" s="92"/>
      <c r="N15" s="92"/>
      <c r="O15" s="92"/>
      <c r="P15" s="92"/>
      <c r="Q15" s="92"/>
      <c r="R15" s="92"/>
      <c r="S15" s="92"/>
      <c r="T15" s="59"/>
      <c r="U15" s="16"/>
      <c r="V15" s="16"/>
      <c r="W15" s="16"/>
      <c r="X15" s="16"/>
      <c r="Y15" s="16"/>
      <c r="Z15" s="16"/>
      <c r="AA15" s="16"/>
      <c r="AB15" s="16"/>
      <c r="AC15" s="16"/>
      <c r="AD15" s="16"/>
    </row>
    <row r="16" spans="1:30" ht="12.75" customHeight="1">
      <c r="A16" s="290"/>
      <c r="B16" s="42" t="s">
        <v>94</v>
      </c>
      <c r="C16" s="41">
        <v>18239.312999999998</v>
      </c>
      <c r="D16" s="41">
        <v>9469.1239999999998</v>
      </c>
      <c r="E16" s="41">
        <v>3885.9270000000001</v>
      </c>
      <c r="F16" s="41">
        <v>3602.6509999999998</v>
      </c>
      <c r="G16" s="41">
        <v>283.27600000000001</v>
      </c>
      <c r="H16" s="41">
        <v>245.02600000000001</v>
      </c>
      <c r="I16" s="41">
        <v>774.56799999999998</v>
      </c>
      <c r="J16" s="41">
        <v>3758.7910000000002</v>
      </c>
      <c r="K16" s="466">
        <v>105.877</v>
      </c>
      <c r="L16" s="92"/>
      <c r="M16" s="92"/>
      <c r="N16" s="92"/>
      <c r="O16" s="92"/>
      <c r="P16" s="92"/>
      <c r="Q16" s="92"/>
      <c r="R16" s="92"/>
      <c r="S16" s="92"/>
      <c r="T16" s="59"/>
      <c r="U16" s="16"/>
      <c r="V16" s="16"/>
      <c r="W16" s="16"/>
      <c r="X16" s="16"/>
      <c r="Y16" s="16"/>
      <c r="Z16" s="16"/>
      <c r="AA16" s="16"/>
      <c r="AB16" s="16"/>
      <c r="AC16" s="16"/>
      <c r="AD16" s="16"/>
    </row>
    <row r="17" spans="1:30" ht="12.75" customHeight="1">
      <c r="A17" s="290"/>
      <c r="B17" s="42" t="s">
        <v>95</v>
      </c>
      <c r="C17" s="41">
        <v>19560.233</v>
      </c>
      <c r="D17" s="41">
        <v>10152.165999999999</v>
      </c>
      <c r="E17" s="41">
        <v>4485.4179999999997</v>
      </c>
      <c r="F17" s="41">
        <v>4159.018</v>
      </c>
      <c r="G17" s="41">
        <v>326.39999999999998</v>
      </c>
      <c r="H17" s="41">
        <v>268.315</v>
      </c>
      <c r="I17" s="41">
        <v>756.10900000000004</v>
      </c>
      <c r="J17" s="41">
        <v>3756.0070000000001</v>
      </c>
      <c r="K17" s="466">
        <v>142.21799999999999</v>
      </c>
      <c r="L17" s="92"/>
      <c r="M17" s="92"/>
      <c r="N17" s="92"/>
      <c r="O17" s="92"/>
      <c r="P17" s="92"/>
      <c r="Q17" s="92"/>
      <c r="R17" s="92"/>
      <c r="S17" s="92"/>
      <c r="T17" s="59"/>
      <c r="U17" s="16"/>
      <c r="V17" s="16"/>
      <c r="W17" s="16"/>
      <c r="X17" s="16"/>
      <c r="Y17" s="16"/>
      <c r="Z17" s="16"/>
      <c r="AA17" s="16"/>
      <c r="AB17" s="16"/>
      <c r="AC17" s="16"/>
      <c r="AD17" s="16"/>
    </row>
    <row r="18" spans="1:30" ht="12.75" customHeight="1">
      <c r="A18" s="290"/>
      <c r="B18" s="42" t="s">
        <v>96</v>
      </c>
      <c r="C18" s="41">
        <v>16880.937999999998</v>
      </c>
      <c r="D18" s="41">
        <v>8344.2170000000006</v>
      </c>
      <c r="E18" s="41">
        <v>4516.5680000000002</v>
      </c>
      <c r="F18" s="41">
        <v>4231.8789999999999</v>
      </c>
      <c r="G18" s="41">
        <v>284.68900000000002</v>
      </c>
      <c r="H18" s="41">
        <v>158.48400000000001</v>
      </c>
      <c r="I18" s="41">
        <v>586.36800000000005</v>
      </c>
      <c r="J18" s="41">
        <v>3125.4290000000001</v>
      </c>
      <c r="K18" s="466">
        <v>149.87200000000001</v>
      </c>
      <c r="L18" s="92"/>
      <c r="M18" s="92"/>
      <c r="N18" s="92"/>
      <c r="O18" s="92"/>
      <c r="P18" s="92"/>
      <c r="Q18" s="92"/>
      <c r="R18" s="92"/>
      <c r="S18" s="92"/>
      <c r="T18" s="59"/>
      <c r="U18" s="16"/>
      <c r="V18" s="16"/>
      <c r="W18" s="16"/>
      <c r="X18" s="16"/>
      <c r="Y18" s="16"/>
      <c r="Z18" s="16"/>
      <c r="AA18" s="16"/>
      <c r="AB18" s="16"/>
      <c r="AC18" s="16"/>
      <c r="AD18" s="16"/>
    </row>
    <row r="19" spans="1:30" ht="12.75" customHeight="1">
      <c r="A19" s="290"/>
      <c r="B19" s="42" t="s">
        <v>97</v>
      </c>
      <c r="C19" s="41">
        <v>18144.112000000001</v>
      </c>
      <c r="D19" s="41">
        <v>9054.9650000000001</v>
      </c>
      <c r="E19" s="41">
        <v>4674.3900000000003</v>
      </c>
      <c r="F19" s="41">
        <v>4437.9350000000004</v>
      </c>
      <c r="G19" s="41">
        <v>236.45500000000001</v>
      </c>
      <c r="H19" s="41">
        <v>213.423</v>
      </c>
      <c r="I19" s="41">
        <v>643.85299999999995</v>
      </c>
      <c r="J19" s="41">
        <v>3431.7440000000001</v>
      </c>
      <c r="K19" s="466">
        <v>125.73699999999999</v>
      </c>
      <c r="L19" s="92"/>
      <c r="M19" s="92"/>
      <c r="N19" s="92"/>
      <c r="O19" s="92"/>
      <c r="P19" s="92"/>
      <c r="Q19" s="92"/>
      <c r="R19" s="92"/>
      <c r="S19" s="92"/>
      <c r="T19" s="59"/>
      <c r="U19" s="16"/>
      <c r="V19" s="16"/>
      <c r="W19" s="16"/>
      <c r="X19" s="16"/>
      <c r="Y19" s="16"/>
      <c r="Z19" s="16"/>
      <c r="AA19" s="16"/>
      <c r="AB19" s="16"/>
      <c r="AC19" s="16"/>
      <c r="AD19" s="16"/>
    </row>
    <row r="20" spans="1:30" ht="12.75" customHeight="1">
      <c r="A20" s="290"/>
      <c r="B20" s="42" t="s">
        <v>98</v>
      </c>
      <c r="C20" s="41">
        <v>19526.236000000001</v>
      </c>
      <c r="D20" s="41">
        <v>9825.4889999999996</v>
      </c>
      <c r="E20" s="41">
        <v>5024.5510000000004</v>
      </c>
      <c r="F20" s="41">
        <v>4801.049</v>
      </c>
      <c r="G20" s="41">
        <v>223.50200000000001</v>
      </c>
      <c r="H20" s="41">
        <v>363.47300000000001</v>
      </c>
      <c r="I20" s="41">
        <v>712.154</v>
      </c>
      <c r="J20" s="41">
        <v>3488.7130000000002</v>
      </c>
      <c r="K20" s="466">
        <v>111.85599999999999</v>
      </c>
      <c r="L20" s="92"/>
      <c r="M20" s="92"/>
      <c r="N20" s="92"/>
      <c r="O20" s="92"/>
      <c r="P20" s="92"/>
      <c r="Q20" s="92"/>
      <c r="R20" s="92"/>
      <c r="S20" s="92"/>
      <c r="T20" s="59"/>
      <c r="U20" s="16"/>
      <c r="V20" s="16"/>
      <c r="W20" s="16"/>
      <c r="X20" s="16"/>
      <c r="Y20" s="16"/>
      <c r="Z20" s="16"/>
      <c r="AA20" s="16"/>
      <c r="AB20" s="16"/>
      <c r="AC20" s="16"/>
      <c r="AD20" s="16"/>
    </row>
    <row r="21" spans="1:30" ht="12.75" customHeight="1">
      <c r="A21" s="290"/>
      <c r="B21" s="42" t="s">
        <v>99</v>
      </c>
      <c r="C21" s="41">
        <v>20103.13</v>
      </c>
      <c r="D21" s="41">
        <v>10691.876</v>
      </c>
      <c r="E21" s="41">
        <v>4803.8149999999996</v>
      </c>
      <c r="F21" s="41">
        <v>4557.6120000000001</v>
      </c>
      <c r="G21" s="41">
        <v>246.203</v>
      </c>
      <c r="H21" s="41">
        <v>607.64099999999996</v>
      </c>
      <c r="I21" s="41">
        <v>698.57100000000003</v>
      </c>
      <c r="J21" s="41">
        <v>3220.69</v>
      </c>
      <c r="K21" s="466">
        <v>80.537000000000006</v>
      </c>
      <c r="L21" s="92"/>
      <c r="M21" s="92"/>
      <c r="N21" s="92"/>
      <c r="O21" s="92"/>
      <c r="P21" s="92"/>
      <c r="Q21" s="92"/>
      <c r="R21" s="92"/>
      <c r="S21" s="92"/>
      <c r="T21" s="59"/>
      <c r="U21" s="16"/>
      <c r="V21" s="16"/>
      <c r="W21" s="16"/>
      <c r="X21" s="16"/>
      <c r="Y21" s="16"/>
      <c r="Z21" s="16"/>
      <c r="AA21" s="16"/>
      <c r="AB21" s="16"/>
      <c r="AC21" s="16"/>
      <c r="AD21" s="16"/>
    </row>
    <row r="22" spans="1:30" ht="12.75" customHeight="1">
      <c r="A22" s="290"/>
      <c r="B22" s="42" t="s">
        <v>100</v>
      </c>
      <c r="C22" s="41">
        <v>18842.042000000001</v>
      </c>
      <c r="D22" s="41">
        <v>10618.762000000001</v>
      </c>
      <c r="E22" s="41">
        <v>3664.3670000000002</v>
      </c>
      <c r="F22" s="41">
        <v>3355.634</v>
      </c>
      <c r="G22" s="41">
        <v>308.733</v>
      </c>
      <c r="H22" s="41">
        <v>738.68899999999996</v>
      </c>
      <c r="I22" s="41">
        <v>794.26</v>
      </c>
      <c r="J22" s="41">
        <v>2940.7240000000002</v>
      </c>
      <c r="K22" s="466">
        <v>85.24</v>
      </c>
      <c r="L22" s="92"/>
      <c r="M22" s="92"/>
      <c r="N22" s="92"/>
      <c r="O22" s="92"/>
      <c r="P22" s="92"/>
      <c r="Q22" s="92"/>
      <c r="R22" s="92"/>
      <c r="S22" s="92"/>
      <c r="T22" s="59"/>
      <c r="U22" s="16"/>
      <c r="V22" s="16"/>
      <c r="W22" s="16"/>
      <c r="X22" s="16"/>
      <c r="Y22" s="16"/>
      <c r="Z22" s="16"/>
      <c r="AA22" s="16"/>
      <c r="AB22" s="16"/>
      <c r="AC22" s="16"/>
      <c r="AD22" s="16"/>
    </row>
    <row r="23" spans="1:30" ht="12.75" customHeight="1">
      <c r="A23" s="290"/>
      <c r="B23" s="42" t="s">
        <v>101</v>
      </c>
      <c r="C23" s="41">
        <v>18919.276999999998</v>
      </c>
      <c r="D23" s="41">
        <v>10245.462</v>
      </c>
      <c r="E23" s="41">
        <v>3718.5450000000001</v>
      </c>
      <c r="F23" s="41">
        <v>3446.4659999999999</v>
      </c>
      <c r="G23" s="41">
        <v>272.07900000000001</v>
      </c>
      <c r="H23" s="41">
        <v>747.54399999999998</v>
      </c>
      <c r="I23" s="41">
        <v>826.13900000000001</v>
      </c>
      <c r="J23" s="41">
        <v>3284.0030000000002</v>
      </c>
      <c r="K23" s="466">
        <v>97.584000000000003</v>
      </c>
      <c r="L23" s="92"/>
      <c r="M23" s="92"/>
      <c r="N23" s="92"/>
      <c r="O23" s="92"/>
      <c r="P23" s="92"/>
      <c r="Q23" s="92"/>
      <c r="R23" s="92"/>
      <c r="S23" s="92"/>
      <c r="T23" s="59"/>
      <c r="U23" s="16"/>
      <c r="V23" s="16"/>
      <c r="W23" s="16"/>
      <c r="X23" s="16"/>
      <c r="Y23" s="16"/>
      <c r="Z23" s="16"/>
      <c r="AA23" s="16"/>
      <c r="AB23" s="16"/>
      <c r="AC23" s="16"/>
      <c r="AD23" s="16"/>
    </row>
    <row r="24" spans="1:30" ht="12.75" customHeight="1">
      <c r="A24" s="290"/>
      <c r="B24" s="42" t="s">
        <v>102</v>
      </c>
      <c r="C24" s="41">
        <v>17384.792000000001</v>
      </c>
      <c r="D24" s="41">
        <v>8595.7450000000008</v>
      </c>
      <c r="E24" s="41">
        <v>4265.3580000000002</v>
      </c>
      <c r="F24" s="41">
        <v>3962.4989999999998</v>
      </c>
      <c r="G24" s="41">
        <v>302.85899999999998</v>
      </c>
      <c r="H24" s="41">
        <v>535.74900000000002</v>
      </c>
      <c r="I24" s="41">
        <v>776.33100000000002</v>
      </c>
      <c r="J24" s="41">
        <v>3137.5720000000001</v>
      </c>
      <c r="K24" s="466">
        <v>74.037000000000006</v>
      </c>
      <c r="L24" s="92"/>
      <c r="M24" s="92"/>
      <c r="N24" s="92"/>
      <c r="O24" s="92"/>
      <c r="P24" s="92"/>
      <c r="Q24" s="92"/>
      <c r="R24" s="92"/>
      <c r="S24" s="92"/>
      <c r="T24" s="59"/>
      <c r="U24" s="16"/>
      <c r="V24" s="16"/>
      <c r="W24" s="16"/>
      <c r="X24" s="16"/>
      <c r="Y24" s="16"/>
      <c r="Z24" s="16"/>
      <c r="AA24" s="16"/>
      <c r="AB24" s="16"/>
      <c r="AC24" s="16"/>
      <c r="AD24" s="16"/>
    </row>
    <row r="25" spans="1:30" ht="12.75" customHeight="1">
      <c r="A25" s="290"/>
      <c r="B25" s="42" t="s">
        <v>103</v>
      </c>
      <c r="C25" s="41">
        <v>17225.050999999999</v>
      </c>
      <c r="D25" s="41">
        <v>8337.2119999999995</v>
      </c>
      <c r="E25" s="41">
        <v>4155.2690000000002</v>
      </c>
      <c r="F25" s="41">
        <v>3877.6529999999998</v>
      </c>
      <c r="G25" s="41">
        <v>277.61599999999999</v>
      </c>
      <c r="H25" s="41">
        <v>405.005</v>
      </c>
      <c r="I25" s="41">
        <v>797.29100000000005</v>
      </c>
      <c r="J25" s="41">
        <v>3463.48</v>
      </c>
      <c r="K25" s="466">
        <v>66.793999999999997</v>
      </c>
      <c r="L25" s="92"/>
      <c r="M25" s="92"/>
      <c r="N25" s="92"/>
      <c r="O25" s="92"/>
      <c r="P25" s="92"/>
      <c r="Q25" s="92"/>
      <c r="R25" s="92"/>
      <c r="S25" s="92"/>
      <c r="T25" s="59"/>
      <c r="U25" s="16"/>
      <c r="V25" s="16"/>
      <c r="W25" s="16"/>
      <c r="X25" s="16"/>
      <c r="Y25" s="16"/>
      <c r="Z25" s="16"/>
      <c r="AA25" s="16"/>
      <c r="AB25" s="16"/>
      <c r="AC25" s="16"/>
      <c r="AD25" s="16"/>
    </row>
    <row r="26" spans="1:30" ht="12.75" customHeight="1">
      <c r="A26" s="290"/>
      <c r="B26" s="42" t="s">
        <v>104</v>
      </c>
      <c r="C26" s="41">
        <v>19083.722000000002</v>
      </c>
      <c r="D26" s="41">
        <v>10116.995999999999</v>
      </c>
      <c r="E26" s="41">
        <v>3674.6</v>
      </c>
      <c r="F26" s="41">
        <v>3470.1759999999999</v>
      </c>
      <c r="G26" s="41">
        <v>204.42400000000001</v>
      </c>
      <c r="H26" s="41">
        <v>363.02100000000002</v>
      </c>
      <c r="I26" s="41">
        <v>765.65300000000002</v>
      </c>
      <c r="J26" s="41">
        <v>4079.143</v>
      </c>
      <c r="K26" s="466">
        <v>84.308999999999997</v>
      </c>
      <c r="L26" s="92"/>
      <c r="M26" s="92"/>
      <c r="N26" s="92"/>
      <c r="O26" s="92"/>
      <c r="P26" s="92"/>
      <c r="Q26" s="92"/>
      <c r="R26" s="92"/>
      <c r="S26" s="92"/>
      <c r="T26" s="59"/>
      <c r="U26" s="16"/>
      <c r="V26" s="16"/>
      <c r="W26" s="16"/>
      <c r="X26" s="16"/>
      <c r="Y26" s="16"/>
      <c r="Z26" s="16"/>
      <c r="AA26" s="16"/>
      <c r="AB26" s="16"/>
      <c r="AC26" s="16"/>
      <c r="AD26" s="16"/>
    </row>
    <row r="27" spans="1:30" ht="12.75" customHeight="1">
      <c r="A27" s="290"/>
      <c r="B27" s="42"/>
      <c r="C27" s="41"/>
      <c r="D27" s="41"/>
      <c r="E27" s="41"/>
      <c r="F27" s="41"/>
      <c r="G27" s="41"/>
      <c r="H27" s="41"/>
      <c r="I27" s="41"/>
      <c r="J27" s="41"/>
      <c r="K27" s="466"/>
      <c r="L27" s="92"/>
      <c r="M27" s="92"/>
      <c r="N27" s="92"/>
      <c r="O27" s="92"/>
      <c r="P27" s="92"/>
      <c r="Q27" s="92"/>
      <c r="R27" s="92"/>
      <c r="S27" s="92"/>
      <c r="T27" s="59"/>
      <c r="U27" s="16"/>
      <c r="V27" s="16"/>
      <c r="W27" s="16"/>
      <c r="X27" s="16"/>
      <c r="Y27" s="16"/>
      <c r="Z27" s="16"/>
      <c r="AA27" s="16"/>
      <c r="AB27" s="16"/>
      <c r="AC27" s="16"/>
      <c r="AD27" s="16"/>
    </row>
    <row r="28" spans="1:30" ht="12.75" customHeight="1">
      <c r="A28" s="468">
        <v>2021</v>
      </c>
      <c r="B28" s="469" t="s">
        <v>93</v>
      </c>
      <c r="C28" s="41">
        <v>17244.643</v>
      </c>
      <c r="D28" s="41">
        <v>8970.9719999999998</v>
      </c>
      <c r="E28" s="41">
        <v>4042.0990000000002</v>
      </c>
      <c r="F28" s="41">
        <v>3790.7510000000002</v>
      </c>
      <c r="G28" s="41">
        <v>251.34800000000001</v>
      </c>
      <c r="H28" s="41">
        <v>300.22000000000003</v>
      </c>
      <c r="I28" s="41">
        <v>653.91800000000001</v>
      </c>
      <c r="J28" s="41">
        <v>3204.7550000000001</v>
      </c>
      <c r="K28" s="466">
        <v>72.679000000000002</v>
      </c>
      <c r="L28" s="92"/>
      <c r="M28" s="92"/>
      <c r="N28" s="92"/>
      <c r="O28" s="92"/>
      <c r="P28" s="92"/>
      <c r="Q28" s="92"/>
      <c r="R28" s="92"/>
      <c r="S28" s="92"/>
      <c r="T28" s="59"/>
      <c r="U28" s="16"/>
      <c r="V28" s="16"/>
      <c r="W28" s="16"/>
      <c r="X28" s="16"/>
      <c r="Y28" s="16"/>
      <c r="Z28" s="16"/>
      <c r="AA28" s="16"/>
      <c r="AB28" s="16"/>
      <c r="AC28" s="16"/>
      <c r="AD28" s="16"/>
    </row>
    <row r="29" spans="1:30" ht="12.75" customHeight="1">
      <c r="A29" s="468"/>
      <c r="B29" s="469" t="s">
        <v>94</v>
      </c>
      <c r="C29" s="41">
        <v>17452.965</v>
      </c>
      <c r="D29" s="41">
        <v>8973.6260000000002</v>
      </c>
      <c r="E29" s="41">
        <v>4041.279</v>
      </c>
      <c r="F29" s="41">
        <v>3747.2170000000001</v>
      </c>
      <c r="G29" s="41">
        <v>294.06200000000001</v>
      </c>
      <c r="H29" s="41">
        <v>300.69200000000001</v>
      </c>
      <c r="I29" s="41">
        <v>711.08299999999997</v>
      </c>
      <c r="J29" s="41">
        <v>3329.19</v>
      </c>
      <c r="K29" s="466">
        <v>97.094999999999999</v>
      </c>
      <c r="L29" s="92"/>
      <c r="M29" s="92"/>
      <c r="N29" s="92"/>
      <c r="O29" s="92"/>
      <c r="P29" s="92"/>
      <c r="Q29" s="92"/>
      <c r="R29" s="92"/>
      <c r="S29" s="92"/>
      <c r="T29" s="59"/>
      <c r="U29" s="16"/>
      <c r="V29" s="16"/>
      <c r="W29" s="16"/>
      <c r="X29" s="16"/>
      <c r="Y29" s="16"/>
      <c r="Z29" s="16"/>
      <c r="AA29" s="16"/>
      <c r="AB29" s="16"/>
      <c r="AC29" s="16"/>
      <c r="AD29" s="16"/>
    </row>
    <row r="30" spans="1:30" ht="12.75" customHeight="1">
      <c r="A30" s="468"/>
      <c r="B30" s="469" t="s">
        <v>95</v>
      </c>
      <c r="C30" s="41">
        <v>19879.752</v>
      </c>
      <c r="D30" s="41">
        <v>9968.8070000000007</v>
      </c>
      <c r="E30" s="41">
        <v>4813.2539999999999</v>
      </c>
      <c r="F30" s="41">
        <v>4471.6769999999997</v>
      </c>
      <c r="G30" s="41">
        <v>341.577</v>
      </c>
      <c r="H30" s="41">
        <v>345.43900000000002</v>
      </c>
      <c r="I30" s="41">
        <v>943.04700000000003</v>
      </c>
      <c r="J30" s="41">
        <v>3682.95</v>
      </c>
      <c r="K30" s="466">
        <v>126.255</v>
      </c>
      <c r="L30" s="92"/>
      <c r="M30" s="92"/>
      <c r="N30" s="92"/>
      <c r="O30" s="92"/>
      <c r="P30" s="92"/>
      <c r="Q30" s="92"/>
      <c r="R30" s="92"/>
      <c r="S30" s="92"/>
      <c r="T30" s="59"/>
      <c r="U30" s="16"/>
      <c r="V30" s="16"/>
      <c r="W30" s="16"/>
      <c r="X30" s="16"/>
      <c r="Y30" s="16"/>
      <c r="Z30" s="16"/>
      <c r="AA30" s="16"/>
      <c r="AB30" s="16"/>
      <c r="AC30" s="16"/>
      <c r="AD30" s="16"/>
    </row>
    <row r="31" spans="1:30" ht="12.75" customHeight="1">
      <c r="A31" s="468"/>
      <c r="B31" s="469" t="s">
        <v>96</v>
      </c>
      <c r="C31" s="41">
        <v>17343.127</v>
      </c>
      <c r="D31" s="41">
        <v>8600.4560000000001</v>
      </c>
      <c r="E31" s="41">
        <v>3588.7620000000002</v>
      </c>
      <c r="F31" s="41">
        <v>3296.0590000000002</v>
      </c>
      <c r="G31" s="41">
        <v>292.70299999999997</v>
      </c>
      <c r="H31" s="41">
        <v>290.63799999999998</v>
      </c>
      <c r="I31" s="41">
        <v>719.322</v>
      </c>
      <c r="J31" s="41">
        <v>3991.2469999999998</v>
      </c>
      <c r="K31" s="466">
        <v>152.702</v>
      </c>
      <c r="L31" s="92"/>
      <c r="M31" s="92"/>
      <c r="N31" s="92"/>
      <c r="O31" s="92"/>
      <c r="P31" s="92"/>
      <c r="Q31" s="92"/>
      <c r="R31" s="92"/>
      <c r="S31" s="92"/>
      <c r="T31" s="59"/>
      <c r="U31" s="16"/>
      <c r="V31" s="16"/>
      <c r="W31" s="16"/>
      <c r="X31" s="16"/>
      <c r="Y31" s="16"/>
      <c r="Z31" s="16"/>
      <c r="AA31" s="16"/>
      <c r="AB31" s="16"/>
      <c r="AC31" s="16"/>
      <c r="AD31" s="16"/>
    </row>
    <row r="32" spans="1:30" ht="12.75" customHeight="1">
      <c r="A32" s="468"/>
      <c r="B32" s="469" t="s">
        <v>97</v>
      </c>
      <c r="C32" s="41">
        <v>18240.559000000001</v>
      </c>
      <c r="D32" s="41">
        <v>8638.4650000000001</v>
      </c>
      <c r="E32" s="41">
        <v>4941.6899999999996</v>
      </c>
      <c r="F32" s="41">
        <v>4656.8919999999998</v>
      </c>
      <c r="G32" s="41">
        <v>284.798</v>
      </c>
      <c r="H32" s="41">
        <v>362.05599999999998</v>
      </c>
      <c r="I32" s="41">
        <v>685.48699999999997</v>
      </c>
      <c r="J32" s="41">
        <v>3374.5450000000001</v>
      </c>
      <c r="K32" s="466">
        <v>238.316</v>
      </c>
      <c r="L32" s="92"/>
      <c r="M32" s="92"/>
      <c r="N32" s="92"/>
      <c r="O32" s="92"/>
      <c r="P32" s="92"/>
      <c r="Q32" s="92"/>
      <c r="R32" s="92"/>
      <c r="S32" s="92"/>
      <c r="T32" s="59"/>
      <c r="U32" s="16"/>
      <c r="V32" s="16"/>
      <c r="W32" s="16"/>
      <c r="X32" s="16"/>
      <c r="Y32" s="16"/>
      <c r="Z32" s="16"/>
      <c r="AA32" s="16"/>
      <c r="AB32" s="16"/>
      <c r="AC32" s="16"/>
      <c r="AD32" s="16"/>
    </row>
    <row r="33" spans="1:30" ht="12.75" customHeight="1">
      <c r="A33" s="468"/>
      <c r="B33" s="469" t="s">
        <v>98</v>
      </c>
      <c r="C33" s="41">
        <v>19322.728999999999</v>
      </c>
      <c r="D33" s="41">
        <v>8956.89</v>
      </c>
      <c r="E33" s="41">
        <v>5604.7759999999998</v>
      </c>
      <c r="F33" s="41">
        <v>5276.4660000000003</v>
      </c>
      <c r="G33" s="41">
        <v>328.31</v>
      </c>
      <c r="H33" s="41">
        <v>495.13400000000001</v>
      </c>
      <c r="I33" s="41">
        <v>669.01</v>
      </c>
      <c r="J33" s="41">
        <v>3459.9169999999999</v>
      </c>
      <c r="K33" s="466">
        <v>137.00200000000001</v>
      </c>
      <c r="L33" s="92"/>
      <c r="M33" s="92"/>
      <c r="N33" s="92"/>
      <c r="O33" s="92"/>
      <c r="P33" s="92"/>
      <c r="Q33" s="92"/>
      <c r="R33" s="92"/>
      <c r="S33" s="92"/>
      <c r="T33" s="59"/>
      <c r="U33" s="16"/>
      <c r="V33" s="16"/>
      <c r="W33" s="16"/>
      <c r="X33" s="16"/>
      <c r="Y33" s="16"/>
      <c r="Z33" s="16"/>
      <c r="AA33" s="16"/>
      <c r="AB33" s="16"/>
      <c r="AC33" s="16"/>
      <c r="AD33" s="16"/>
    </row>
    <row r="34" spans="1:30" ht="12.75" customHeight="1">
      <c r="A34" s="468"/>
      <c r="B34" s="469" t="s">
        <v>99</v>
      </c>
      <c r="C34" s="41">
        <v>18290.690999999999</v>
      </c>
      <c r="D34" s="41">
        <v>8947.2710000000006</v>
      </c>
      <c r="E34" s="41">
        <v>4674.5079999999998</v>
      </c>
      <c r="F34" s="41">
        <v>4400.576</v>
      </c>
      <c r="G34" s="41">
        <v>273.93200000000002</v>
      </c>
      <c r="H34" s="41">
        <v>712.29399999999998</v>
      </c>
      <c r="I34" s="41">
        <v>653.96199999999999</v>
      </c>
      <c r="J34" s="41">
        <v>3198.857</v>
      </c>
      <c r="K34" s="466">
        <v>103.79900000000001</v>
      </c>
      <c r="L34" s="92"/>
      <c r="M34" s="92"/>
      <c r="N34" s="92"/>
      <c r="O34" s="92"/>
      <c r="P34" s="92"/>
      <c r="Q34" s="92"/>
      <c r="R34" s="92"/>
      <c r="S34" s="92"/>
      <c r="T34" s="59"/>
      <c r="U34" s="16"/>
      <c r="V34" s="16"/>
      <c r="W34" s="16"/>
      <c r="X34" s="16"/>
      <c r="Y34" s="16"/>
      <c r="Z34" s="16"/>
      <c r="AA34" s="16"/>
      <c r="AB34" s="16"/>
      <c r="AC34" s="16"/>
      <c r="AD34" s="16"/>
    </row>
    <row r="35" spans="1:30" ht="12.75" customHeight="1">
      <c r="A35" s="468"/>
      <c r="B35" s="469" t="s">
        <v>100</v>
      </c>
      <c r="C35" s="41">
        <v>18259.665000000001</v>
      </c>
      <c r="D35" s="41">
        <v>9510.2749999999996</v>
      </c>
      <c r="E35" s="41">
        <v>4288.3379999999997</v>
      </c>
      <c r="F35" s="41">
        <v>4016.25</v>
      </c>
      <c r="G35" s="41">
        <v>272.08800000000002</v>
      </c>
      <c r="H35" s="41">
        <v>684.61500000000001</v>
      </c>
      <c r="I35" s="41">
        <v>681.55399999999997</v>
      </c>
      <c r="J35" s="41">
        <v>2992.239</v>
      </c>
      <c r="K35" s="466">
        <v>102.64400000000001</v>
      </c>
      <c r="L35" s="92"/>
      <c r="M35" s="92"/>
      <c r="N35" s="92"/>
      <c r="O35" s="92"/>
      <c r="P35" s="92"/>
      <c r="Q35" s="92"/>
      <c r="R35" s="92"/>
      <c r="S35" s="92"/>
      <c r="T35" s="59"/>
      <c r="U35" s="16"/>
      <c r="V35" s="16"/>
      <c r="W35" s="16"/>
      <c r="X35" s="16"/>
      <c r="Y35" s="16"/>
      <c r="Z35" s="16"/>
      <c r="AA35" s="16"/>
      <c r="AB35" s="16"/>
      <c r="AC35" s="16"/>
      <c r="AD35" s="16"/>
    </row>
    <row r="36" spans="1:30" ht="12.75" customHeight="1">
      <c r="A36" s="468"/>
      <c r="B36" s="469" t="s">
        <v>101</v>
      </c>
      <c r="C36" s="41">
        <v>15874.316999999999</v>
      </c>
      <c r="D36" s="41">
        <v>8405.8649999999998</v>
      </c>
      <c r="E36" s="41">
        <v>3410.806</v>
      </c>
      <c r="F36" s="41">
        <v>3219.2890000000002</v>
      </c>
      <c r="G36" s="41">
        <v>191.517</v>
      </c>
      <c r="H36" s="41">
        <v>637.79</v>
      </c>
      <c r="I36" s="41">
        <v>708.36900000000003</v>
      </c>
      <c r="J36" s="41">
        <v>2626.105</v>
      </c>
      <c r="K36" s="466">
        <v>85.382000000000005</v>
      </c>
      <c r="L36" s="92"/>
      <c r="M36" s="92"/>
      <c r="N36" s="92"/>
      <c r="O36" s="92"/>
      <c r="P36" s="92"/>
      <c r="Q36" s="92"/>
      <c r="R36" s="92"/>
      <c r="S36" s="92"/>
      <c r="T36" s="59"/>
      <c r="U36" s="16"/>
      <c r="V36" s="16"/>
      <c r="W36" s="16"/>
      <c r="X36" s="16"/>
      <c r="Y36" s="16"/>
      <c r="Z36" s="16"/>
      <c r="AA36" s="16"/>
      <c r="AB36" s="16"/>
      <c r="AC36" s="16"/>
      <c r="AD36" s="16"/>
    </row>
    <row r="37" spans="1:30" ht="12.75" customHeight="1">
      <c r="A37" s="468"/>
      <c r="B37" s="469" t="s">
        <v>102</v>
      </c>
      <c r="C37" s="41">
        <v>14242.78</v>
      </c>
      <c r="D37" s="41">
        <v>7243.52</v>
      </c>
      <c r="E37" s="41">
        <v>3560.7860000000001</v>
      </c>
      <c r="F37" s="41">
        <v>3395.8339999999998</v>
      </c>
      <c r="G37" s="41">
        <v>164.952</v>
      </c>
      <c r="H37" s="41">
        <v>401.71800000000002</v>
      </c>
      <c r="I37" s="41">
        <v>553.66600000000005</v>
      </c>
      <c r="J37" s="41">
        <v>2415.0210000000002</v>
      </c>
      <c r="K37" s="466">
        <v>68.069000000000003</v>
      </c>
      <c r="L37" s="92"/>
      <c r="M37" s="92"/>
      <c r="N37" s="92"/>
      <c r="O37" s="92"/>
      <c r="P37" s="92"/>
      <c r="Q37" s="92"/>
      <c r="R37" s="92"/>
      <c r="S37" s="92"/>
      <c r="T37" s="59"/>
      <c r="U37" s="16"/>
      <c r="V37" s="16"/>
      <c r="W37" s="16"/>
      <c r="X37" s="16"/>
      <c r="Y37" s="16"/>
      <c r="Z37" s="16"/>
      <c r="AA37" s="16"/>
      <c r="AB37" s="16"/>
      <c r="AC37" s="16"/>
      <c r="AD37" s="16"/>
    </row>
    <row r="38" spans="1:30" ht="12.75" customHeight="1">
      <c r="A38" s="468"/>
      <c r="B38" s="469" t="s">
        <v>103</v>
      </c>
      <c r="C38" s="41">
        <v>16006.779</v>
      </c>
      <c r="D38" s="41">
        <v>8349.6350000000002</v>
      </c>
      <c r="E38" s="41">
        <v>3629.1930000000002</v>
      </c>
      <c r="F38" s="41">
        <v>3458.3040000000001</v>
      </c>
      <c r="G38" s="41">
        <v>170.88900000000001</v>
      </c>
      <c r="H38" s="41">
        <v>329.791</v>
      </c>
      <c r="I38" s="41">
        <v>629.57100000000003</v>
      </c>
      <c r="J38" s="41">
        <v>3014.0430000000001</v>
      </c>
      <c r="K38" s="466">
        <v>54.545999999999999</v>
      </c>
      <c r="L38" s="92"/>
      <c r="M38" s="92"/>
      <c r="N38" s="92"/>
      <c r="O38" s="92"/>
      <c r="P38" s="92"/>
      <c r="Q38" s="92"/>
      <c r="R38" s="92"/>
      <c r="S38" s="92"/>
      <c r="T38" s="59"/>
      <c r="U38" s="16"/>
      <c r="V38" s="16"/>
      <c r="W38" s="16"/>
      <c r="X38" s="16"/>
      <c r="Y38" s="16"/>
      <c r="Z38" s="16"/>
      <c r="AA38" s="16"/>
      <c r="AB38" s="16"/>
      <c r="AC38" s="16"/>
      <c r="AD38" s="16"/>
    </row>
    <row r="39" spans="1:30" ht="12.75" customHeight="1">
      <c r="A39" s="468"/>
      <c r="B39" s="469" t="s">
        <v>104</v>
      </c>
      <c r="C39" s="41">
        <v>17813.582999999999</v>
      </c>
      <c r="D39" s="41">
        <v>9408.8989999999994</v>
      </c>
      <c r="E39" s="41">
        <v>3935.694</v>
      </c>
      <c r="F39" s="41">
        <v>3766.3670000000002</v>
      </c>
      <c r="G39" s="41">
        <v>169.327</v>
      </c>
      <c r="H39" s="41">
        <v>341.79700000000003</v>
      </c>
      <c r="I39" s="41">
        <v>652.78300000000002</v>
      </c>
      <c r="J39" s="41">
        <v>3399.1089999999999</v>
      </c>
      <c r="K39" s="466">
        <v>75.301000000000002</v>
      </c>
      <c r="L39" s="92"/>
      <c r="M39" s="92"/>
      <c r="N39" s="92"/>
      <c r="O39" s="92"/>
      <c r="P39" s="92"/>
      <c r="Q39" s="92"/>
      <c r="R39" s="92"/>
      <c r="S39" s="92"/>
      <c r="T39" s="59"/>
      <c r="U39" s="16"/>
      <c r="V39" s="16"/>
      <c r="W39" s="16"/>
      <c r="X39" s="16"/>
      <c r="Y39" s="16"/>
      <c r="Z39" s="16"/>
      <c r="AA39" s="16"/>
      <c r="AB39" s="16"/>
      <c r="AC39" s="16"/>
      <c r="AD39" s="16"/>
    </row>
    <row r="40" spans="1:30" ht="12.75" customHeight="1">
      <c r="A40" s="468"/>
      <c r="B40" s="469"/>
      <c r="C40" s="41"/>
      <c r="D40" s="41"/>
      <c r="E40" s="41"/>
      <c r="F40" s="41"/>
      <c r="G40" s="41"/>
      <c r="H40" s="41"/>
      <c r="I40" s="41"/>
      <c r="J40" s="41"/>
      <c r="K40" s="466"/>
      <c r="L40" s="92"/>
      <c r="M40" s="92"/>
      <c r="N40" s="92"/>
      <c r="O40" s="92"/>
      <c r="P40" s="92"/>
      <c r="Q40" s="92"/>
      <c r="R40" s="92"/>
      <c r="S40" s="92"/>
      <c r="T40" s="59"/>
      <c r="U40" s="16"/>
      <c r="V40" s="16"/>
      <c r="W40" s="16"/>
      <c r="X40" s="16"/>
      <c r="Y40" s="16"/>
      <c r="Z40" s="16"/>
      <c r="AA40" s="16"/>
      <c r="AB40" s="16"/>
      <c r="AC40" s="16"/>
      <c r="AD40" s="16"/>
    </row>
    <row r="41" spans="1:30" ht="12.75" customHeight="1">
      <c r="A41" s="468" t="s">
        <v>91</v>
      </c>
      <c r="B41" s="469" t="s">
        <v>93</v>
      </c>
      <c r="C41" s="41">
        <v>14288.906999999999</v>
      </c>
      <c r="D41" s="41">
        <v>7622.8580000000002</v>
      </c>
      <c r="E41" s="41">
        <v>3076.8980000000001</v>
      </c>
      <c r="F41" s="41">
        <v>2863.81</v>
      </c>
      <c r="G41" s="41">
        <v>213.08799999999999</v>
      </c>
      <c r="H41" s="41">
        <v>223.88900000000001</v>
      </c>
      <c r="I41" s="41">
        <v>630.34100000000001</v>
      </c>
      <c r="J41" s="41">
        <v>2667.3919999999998</v>
      </c>
      <c r="K41" s="466">
        <v>67.528999999999996</v>
      </c>
      <c r="L41" s="92"/>
      <c r="M41" s="92"/>
      <c r="N41" s="92"/>
      <c r="O41" s="92"/>
      <c r="P41" s="92"/>
      <c r="Q41" s="92"/>
      <c r="R41" s="92"/>
      <c r="S41" s="92"/>
      <c r="T41" s="59"/>
      <c r="U41" s="16"/>
      <c r="V41" s="16"/>
      <c r="W41" s="16"/>
      <c r="X41" s="16"/>
      <c r="Y41" s="16"/>
      <c r="Z41" s="16"/>
      <c r="AA41" s="16"/>
      <c r="AB41" s="16"/>
      <c r="AC41" s="16"/>
      <c r="AD41" s="16"/>
    </row>
    <row r="42" spans="1:30" ht="12.75" customHeight="1">
      <c r="A42" s="468"/>
      <c r="B42" s="469" t="s">
        <v>94</v>
      </c>
      <c r="C42" s="41">
        <v>15218.842000000001</v>
      </c>
      <c r="D42" s="41">
        <v>7926.9620000000004</v>
      </c>
      <c r="E42" s="41">
        <v>3550.8090000000002</v>
      </c>
      <c r="F42" s="41">
        <v>3384.2370000000001</v>
      </c>
      <c r="G42" s="41">
        <v>166.572</v>
      </c>
      <c r="H42" s="41">
        <v>215.16200000000001</v>
      </c>
      <c r="I42" s="41">
        <v>694.64</v>
      </c>
      <c r="J42" s="41">
        <v>2739.3119999999999</v>
      </c>
      <c r="K42" s="466">
        <v>91.956999999999994</v>
      </c>
      <c r="L42" s="92"/>
      <c r="M42" s="92"/>
      <c r="N42" s="92"/>
      <c r="O42" s="92"/>
      <c r="P42" s="92"/>
      <c r="Q42" s="92"/>
      <c r="R42" s="92"/>
      <c r="S42" s="92"/>
      <c r="T42" s="59"/>
      <c r="U42" s="16"/>
      <c r="V42" s="16"/>
      <c r="W42" s="16"/>
      <c r="X42" s="16"/>
      <c r="Y42" s="16"/>
      <c r="Z42" s="16"/>
      <c r="AA42" s="16"/>
      <c r="AB42" s="16"/>
      <c r="AC42" s="16"/>
      <c r="AD42" s="16"/>
    </row>
    <row r="43" spans="1:30" ht="12.75" customHeight="1">
      <c r="A43" s="468"/>
      <c r="B43" s="469" t="s">
        <v>95</v>
      </c>
      <c r="C43" s="41">
        <v>18706.258000000002</v>
      </c>
      <c r="D43" s="41">
        <v>9003.7440000000006</v>
      </c>
      <c r="E43" s="41">
        <v>4956.4120000000003</v>
      </c>
      <c r="F43" s="41">
        <v>4679.0889999999999</v>
      </c>
      <c r="G43" s="41">
        <v>277.32299999999998</v>
      </c>
      <c r="H43" s="41">
        <v>293.21199999999999</v>
      </c>
      <c r="I43" s="41">
        <v>847.07</v>
      </c>
      <c r="J43" s="41">
        <v>3481.732</v>
      </c>
      <c r="K43" s="466">
        <v>124.08799999999999</v>
      </c>
      <c r="L43" s="92"/>
      <c r="M43" s="92"/>
      <c r="N43" s="92"/>
      <c r="O43" s="92"/>
      <c r="P43" s="92"/>
      <c r="Q43" s="92"/>
      <c r="R43" s="92"/>
      <c r="S43" s="92"/>
      <c r="T43" s="59"/>
      <c r="U43" s="16"/>
      <c r="V43" s="16"/>
      <c r="W43" s="16"/>
      <c r="X43" s="16"/>
      <c r="Y43" s="16"/>
      <c r="Z43" s="16"/>
      <c r="AA43" s="16"/>
      <c r="AB43" s="16"/>
      <c r="AC43" s="16"/>
      <c r="AD43" s="16"/>
    </row>
    <row r="44" spans="1:30" ht="12.75" customHeight="1">
      <c r="A44" s="468"/>
      <c r="B44" s="469" t="s">
        <v>96</v>
      </c>
      <c r="C44" s="41">
        <v>14478.528</v>
      </c>
      <c r="D44" s="41">
        <v>6991.6710000000003</v>
      </c>
      <c r="E44" s="41">
        <v>3878.0630000000001</v>
      </c>
      <c r="F44" s="41">
        <v>3661.567</v>
      </c>
      <c r="G44" s="41">
        <v>216.49600000000001</v>
      </c>
      <c r="H44" s="41">
        <v>243.56399999999999</v>
      </c>
      <c r="I44" s="41">
        <v>562.74900000000002</v>
      </c>
      <c r="J44" s="41">
        <v>2698.4850000000001</v>
      </c>
      <c r="K44" s="466">
        <v>103.996</v>
      </c>
      <c r="L44" s="92"/>
      <c r="M44" s="92"/>
      <c r="N44" s="92"/>
      <c r="O44" s="92"/>
      <c r="P44" s="92"/>
      <c r="Q44" s="92"/>
      <c r="R44" s="92"/>
      <c r="S44" s="92"/>
      <c r="T44" s="59"/>
      <c r="U44" s="16"/>
      <c r="V44" s="16"/>
      <c r="W44" s="16"/>
      <c r="X44" s="16"/>
      <c r="Y44" s="16"/>
      <c r="Z44" s="16"/>
      <c r="AA44" s="16"/>
      <c r="AB44" s="16"/>
      <c r="AC44" s="16"/>
      <c r="AD44" s="16"/>
    </row>
    <row r="45" spans="1:30" ht="12.75" customHeight="1">
      <c r="A45" s="468"/>
      <c r="B45" s="469" t="s">
        <v>97</v>
      </c>
      <c r="C45" s="41">
        <v>17070.228999999999</v>
      </c>
      <c r="D45" s="41">
        <v>7820.067</v>
      </c>
      <c r="E45" s="41">
        <v>4970.6220000000003</v>
      </c>
      <c r="F45" s="41">
        <v>4695.348</v>
      </c>
      <c r="G45" s="41">
        <v>275.274</v>
      </c>
      <c r="H45" s="41">
        <v>259.17700000000002</v>
      </c>
      <c r="I45" s="41">
        <v>633.077</v>
      </c>
      <c r="J45" s="41">
        <v>3236.89</v>
      </c>
      <c r="K45" s="466">
        <v>150.39599999999999</v>
      </c>
      <c r="L45" s="92"/>
      <c r="M45" s="92"/>
      <c r="N45" s="92"/>
      <c r="O45" s="92"/>
      <c r="P45" s="92"/>
      <c r="Q45" s="92"/>
      <c r="R45" s="92"/>
      <c r="S45" s="92"/>
      <c r="T45" s="59"/>
      <c r="U45" s="16"/>
      <c r="V45" s="16"/>
      <c r="W45" s="16"/>
      <c r="X45" s="16"/>
      <c r="Y45" s="16"/>
      <c r="Z45" s="16"/>
      <c r="AA45" s="16"/>
      <c r="AB45" s="16"/>
      <c r="AC45" s="16"/>
      <c r="AD45" s="16"/>
    </row>
    <row r="46" spans="1:30" ht="12.75" customHeight="1">
      <c r="A46" s="468"/>
      <c r="B46" s="469" t="s">
        <v>98</v>
      </c>
      <c r="C46" s="41">
        <v>16412.32</v>
      </c>
      <c r="D46" s="41">
        <v>7922.9219999999996</v>
      </c>
      <c r="E46" s="41">
        <v>4555.643</v>
      </c>
      <c r="F46" s="41">
        <v>4290.0140000000001</v>
      </c>
      <c r="G46" s="41">
        <v>265.62900000000002</v>
      </c>
      <c r="H46" s="41">
        <v>300.03199999999998</v>
      </c>
      <c r="I46" s="41">
        <v>510.30500000000001</v>
      </c>
      <c r="J46" s="41">
        <v>2995.0729999999999</v>
      </c>
      <c r="K46" s="466">
        <v>128.345</v>
      </c>
      <c r="L46" s="92"/>
      <c r="M46" s="92"/>
      <c r="N46" s="92"/>
      <c r="O46" s="92"/>
      <c r="P46" s="92"/>
      <c r="Q46" s="92"/>
      <c r="R46" s="92"/>
      <c r="S46" s="92"/>
      <c r="T46" s="59"/>
      <c r="U46" s="16"/>
      <c r="V46" s="16"/>
      <c r="W46" s="16"/>
      <c r="X46" s="16"/>
      <c r="Y46" s="16"/>
      <c r="Z46" s="16"/>
      <c r="AA46" s="16"/>
      <c r="AB46" s="16"/>
      <c r="AC46" s="16"/>
      <c r="AD46" s="16"/>
    </row>
    <row r="47" spans="1:30" ht="12.75" customHeight="1">
      <c r="A47" s="468"/>
      <c r="B47" s="469" t="s">
        <v>99</v>
      </c>
      <c r="C47" s="41">
        <v>16056.905000000001</v>
      </c>
      <c r="D47" s="41">
        <v>8359.6970000000001</v>
      </c>
      <c r="E47" s="41">
        <v>3933.0520000000001</v>
      </c>
      <c r="F47" s="41">
        <v>3748.2910000000002</v>
      </c>
      <c r="G47" s="41">
        <v>184.761</v>
      </c>
      <c r="H47" s="41">
        <v>353.88400000000001</v>
      </c>
      <c r="I47" s="41">
        <v>489.27600000000001</v>
      </c>
      <c r="J47" s="41">
        <v>2824.53</v>
      </c>
      <c r="K47" s="466">
        <v>96.465999999999994</v>
      </c>
      <c r="L47" s="92"/>
      <c r="M47" s="92"/>
      <c r="N47" s="92"/>
      <c r="O47" s="92"/>
      <c r="P47" s="92"/>
      <c r="Q47" s="92"/>
      <c r="R47" s="92"/>
      <c r="S47" s="92"/>
      <c r="T47" s="59"/>
      <c r="U47" s="16"/>
      <c r="V47" s="16"/>
      <c r="W47" s="16"/>
      <c r="X47" s="16"/>
      <c r="Y47" s="16"/>
      <c r="Z47" s="16"/>
      <c r="AA47" s="16"/>
      <c r="AB47" s="16"/>
      <c r="AC47" s="16"/>
      <c r="AD47" s="16"/>
    </row>
    <row r="48" spans="1:30" ht="12.75" customHeight="1">
      <c r="A48" s="468"/>
      <c r="B48" s="469" t="s">
        <v>100</v>
      </c>
      <c r="C48" s="41">
        <v>18621.792000000001</v>
      </c>
      <c r="D48" s="41">
        <v>9804.76</v>
      </c>
      <c r="E48" s="41">
        <v>4081.402</v>
      </c>
      <c r="F48" s="41">
        <v>3840.56</v>
      </c>
      <c r="G48" s="41">
        <v>240.84200000000001</v>
      </c>
      <c r="H48" s="41">
        <v>455.77499999999998</v>
      </c>
      <c r="I48" s="41">
        <v>594.00199999999995</v>
      </c>
      <c r="J48" s="41">
        <v>3615.7179999999998</v>
      </c>
      <c r="K48" s="466">
        <v>70.135000000000005</v>
      </c>
      <c r="L48" s="92"/>
      <c r="M48" s="92"/>
      <c r="N48" s="92"/>
      <c r="O48" s="92"/>
      <c r="P48" s="92"/>
      <c r="Q48" s="92"/>
      <c r="R48" s="92"/>
      <c r="S48" s="92"/>
      <c r="T48" s="59"/>
      <c r="U48" s="16"/>
      <c r="V48" s="16"/>
      <c r="W48" s="16"/>
      <c r="X48" s="16"/>
      <c r="Y48" s="16"/>
      <c r="Z48" s="16"/>
      <c r="AA48" s="16"/>
      <c r="AB48" s="16"/>
      <c r="AC48" s="16"/>
      <c r="AD48" s="16"/>
    </row>
    <row r="49" spans="1:185" ht="12.75" customHeight="1">
      <c r="A49" s="468"/>
      <c r="B49" s="469" t="s">
        <v>101</v>
      </c>
      <c r="C49" s="41">
        <v>14792.705</v>
      </c>
      <c r="D49" s="41">
        <v>8101.3829999999998</v>
      </c>
      <c r="E49" s="41">
        <v>3208.2730000000001</v>
      </c>
      <c r="F49" s="41">
        <v>3031.623</v>
      </c>
      <c r="G49" s="41">
        <v>176.65</v>
      </c>
      <c r="H49" s="41">
        <v>323.35899999999998</v>
      </c>
      <c r="I49" s="41">
        <v>513.66200000000003</v>
      </c>
      <c r="J49" s="41">
        <v>2580.1289999999999</v>
      </c>
      <c r="K49" s="466">
        <v>65.899000000000001</v>
      </c>
      <c r="L49" s="92"/>
      <c r="M49" s="92"/>
      <c r="N49" s="92"/>
      <c r="O49" s="92"/>
      <c r="P49" s="92"/>
      <c r="Q49" s="92"/>
      <c r="R49" s="92"/>
      <c r="S49" s="92"/>
      <c r="T49" s="59"/>
      <c r="U49" s="16"/>
      <c r="V49" s="16"/>
      <c r="W49" s="16"/>
      <c r="X49" s="16"/>
      <c r="Y49" s="16"/>
      <c r="Z49" s="16"/>
      <c r="AA49" s="16"/>
      <c r="AB49" s="16"/>
      <c r="AC49" s="16"/>
      <c r="AD49" s="16"/>
    </row>
    <row r="50" spans="1:185" ht="12.75" customHeight="1">
      <c r="A50" s="468"/>
      <c r="B50" s="469" t="s">
        <v>102</v>
      </c>
      <c r="C50" s="41">
        <v>13421.194</v>
      </c>
      <c r="D50" s="41">
        <v>7345.2950000000001</v>
      </c>
      <c r="E50" s="41">
        <v>2810.9409999999998</v>
      </c>
      <c r="F50" s="41">
        <v>2614.252</v>
      </c>
      <c r="G50" s="41">
        <v>196.68899999999999</v>
      </c>
      <c r="H50" s="41">
        <v>254.625</v>
      </c>
      <c r="I50" s="41">
        <v>557.41800000000001</v>
      </c>
      <c r="J50" s="41">
        <v>2406.018</v>
      </c>
      <c r="K50" s="466">
        <v>46.896999999999998</v>
      </c>
      <c r="L50" s="92"/>
      <c r="M50" s="92"/>
      <c r="N50" s="92"/>
      <c r="O50" s="92"/>
      <c r="P50" s="92"/>
      <c r="Q50" s="92"/>
      <c r="R50" s="92"/>
      <c r="S50" s="92"/>
      <c r="T50" s="59"/>
      <c r="U50" s="16"/>
      <c r="V50" s="16"/>
      <c r="W50" s="16"/>
      <c r="X50" s="16"/>
      <c r="Y50" s="16"/>
      <c r="Z50" s="16"/>
      <c r="AA50" s="16"/>
      <c r="AB50" s="16"/>
      <c r="AC50" s="16"/>
      <c r="AD50" s="16"/>
    </row>
    <row r="51" spans="1:185" ht="12.75" customHeight="1">
      <c r="A51" s="468"/>
      <c r="B51" s="469" t="s">
        <v>103</v>
      </c>
      <c r="C51" s="41">
        <v>15365.455</v>
      </c>
      <c r="D51" s="41">
        <v>8133.268</v>
      </c>
      <c r="E51" s="41">
        <v>3310.34</v>
      </c>
      <c r="F51" s="41">
        <v>3135.76</v>
      </c>
      <c r="G51" s="41">
        <v>174.58</v>
      </c>
      <c r="H51" s="41">
        <v>209.89500000000001</v>
      </c>
      <c r="I51" s="41">
        <v>670.85299999999995</v>
      </c>
      <c r="J51" s="41">
        <v>2977.047</v>
      </c>
      <c r="K51" s="466">
        <v>64.052000000000007</v>
      </c>
      <c r="L51" s="92"/>
      <c r="M51" s="92"/>
      <c r="N51" s="92"/>
      <c r="O51" s="92"/>
      <c r="P51" s="92"/>
      <c r="Q51" s="92"/>
      <c r="R51" s="92"/>
      <c r="S51" s="92"/>
      <c r="T51" s="59"/>
      <c r="U51" s="16"/>
      <c r="V51" s="16"/>
      <c r="W51" s="16"/>
      <c r="X51" s="16"/>
      <c r="Y51" s="16"/>
      <c r="Z51" s="16"/>
      <c r="AA51" s="16"/>
      <c r="AB51" s="16"/>
      <c r="AC51" s="16"/>
      <c r="AD51" s="16"/>
    </row>
    <row r="52" spans="1:185" ht="12.75" customHeight="1">
      <c r="A52" s="468"/>
      <c r="B52" s="469" t="s">
        <v>104</v>
      </c>
      <c r="C52" s="41">
        <v>16312.035</v>
      </c>
      <c r="D52" s="41">
        <v>8771.4619999999995</v>
      </c>
      <c r="E52" s="41">
        <v>3274.165</v>
      </c>
      <c r="F52" s="41">
        <v>3079.57</v>
      </c>
      <c r="G52" s="41">
        <v>194.595</v>
      </c>
      <c r="H52" s="41">
        <v>233.905</v>
      </c>
      <c r="I52" s="41">
        <v>638.10699999999997</v>
      </c>
      <c r="J52" s="41">
        <v>3320.395</v>
      </c>
      <c r="K52" s="466">
        <v>74.001000000000005</v>
      </c>
      <c r="L52" s="92"/>
      <c r="M52" s="92"/>
      <c r="N52" s="92"/>
      <c r="O52" s="92"/>
      <c r="P52" s="92"/>
      <c r="Q52" s="92"/>
      <c r="R52" s="92"/>
      <c r="S52" s="92"/>
      <c r="T52" s="59"/>
      <c r="U52" s="16"/>
      <c r="V52" s="16"/>
      <c r="W52" s="16"/>
      <c r="X52" s="16"/>
      <c r="Y52" s="16"/>
      <c r="Z52" s="16"/>
      <c r="AA52" s="16"/>
      <c r="AB52" s="16"/>
      <c r="AC52" s="16"/>
      <c r="AD52" s="16"/>
    </row>
    <row r="53" spans="1:185" ht="12.75" customHeight="1">
      <c r="A53" s="468"/>
      <c r="B53" s="469"/>
      <c r="C53" s="41"/>
      <c r="D53" s="41"/>
      <c r="E53" s="41"/>
      <c r="F53" s="41"/>
      <c r="G53" s="41"/>
      <c r="H53" s="41"/>
      <c r="I53" s="41"/>
      <c r="J53" s="41"/>
      <c r="K53" s="466"/>
      <c r="L53" s="92"/>
      <c r="M53" s="567"/>
      <c r="N53" s="567"/>
      <c r="O53" s="567"/>
      <c r="P53" s="567"/>
      <c r="Q53" s="567"/>
      <c r="R53" s="567"/>
      <c r="S53" s="567"/>
      <c r="T53" s="567"/>
      <c r="U53" s="567"/>
      <c r="V53" s="16"/>
      <c r="W53" s="16"/>
      <c r="X53" s="16"/>
      <c r="Y53" s="16"/>
      <c r="Z53" s="16"/>
      <c r="AA53" s="16"/>
      <c r="AB53" s="16"/>
      <c r="AC53" s="16"/>
      <c r="AD53" s="16"/>
    </row>
    <row r="54" spans="1:185" ht="12.75" customHeight="1">
      <c r="A54" s="468"/>
      <c r="B54" s="469"/>
      <c r="C54" s="41"/>
      <c r="D54" s="41"/>
      <c r="E54" s="41"/>
      <c r="F54" s="41"/>
      <c r="G54" s="41"/>
      <c r="H54" s="41"/>
      <c r="I54" s="41"/>
      <c r="J54" s="41"/>
      <c r="K54" s="466"/>
      <c r="L54" s="92"/>
      <c r="M54" s="567"/>
      <c r="N54" s="567"/>
      <c r="O54" s="567"/>
      <c r="P54" s="567"/>
      <c r="Q54" s="567"/>
      <c r="R54" s="567"/>
      <c r="S54" s="567"/>
      <c r="T54" s="567"/>
      <c r="U54" s="567"/>
      <c r="V54" s="16"/>
      <c r="W54" s="16"/>
      <c r="X54" s="16"/>
      <c r="Y54" s="16"/>
      <c r="Z54" s="16"/>
      <c r="AA54" s="16"/>
      <c r="AB54" s="16"/>
      <c r="AC54" s="16"/>
      <c r="AD54" s="16"/>
    </row>
    <row r="55" spans="1:185" ht="12.75" customHeight="1">
      <c r="A55" s="619" t="s">
        <v>92</v>
      </c>
      <c r="B55" s="469" t="s">
        <v>93</v>
      </c>
      <c r="C55" s="686">
        <v>15309.502</v>
      </c>
      <c r="D55" s="686">
        <v>8226.9220000000005</v>
      </c>
      <c r="E55" s="686">
        <v>3163.1570000000002</v>
      </c>
      <c r="F55" s="686">
        <v>3085.1990000000001</v>
      </c>
      <c r="G55" s="686">
        <v>77.957999999999998</v>
      </c>
      <c r="H55" s="686">
        <v>188.86500000000001</v>
      </c>
      <c r="I55" s="686">
        <v>730.93100000000004</v>
      </c>
      <c r="J55" s="686">
        <v>2899.3980000000001</v>
      </c>
      <c r="K55" s="687">
        <v>100.229</v>
      </c>
      <c r="L55" s="92"/>
      <c r="M55" s="92"/>
      <c r="N55" s="92"/>
      <c r="O55" s="92"/>
      <c r="P55" s="92"/>
      <c r="Q55" s="92"/>
      <c r="R55" s="92"/>
      <c r="S55" s="92"/>
      <c r="T55" s="681"/>
      <c r="U55" s="682"/>
      <c r="V55" s="682"/>
      <c r="W55" s="682"/>
      <c r="X55" s="682"/>
      <c r="Y55" s="682"/>
      <c r="Z55" s="682"/>
      <c r="AA55" s="682"/>
      <c r="AB55" s="682"/>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2"/>
      <c r="AY55" s="682"/>
      <c r="AZ55" s="682"/>
      <c r="BA55" s="682"/>
      <c r="BB55" s="682"/>
      <c r="BC55" s="682"/>
      <c r="BD55" s="682"/>
      <c r="BE55" s="682"/>
      <c r="BF55" s="682"/>
      <c r="BG55" s="682"/>
      <c r="BH55" s="682"/>
      <c r="BI55" s="682"/>
      <c r="BJ55" s="682"/>
      <c r="BK55" s="682"/>
      <c r="BL55" s="682"/>
      <c r="BM55" s="682"/>
      <c r="BN55" s="682"/>
      <c r="BO55" s="682"/>
      <c r="BP55" s="682"/>
      <c r="BQ55" s="682"/>
      <c r="BR55" s="682"/>
      <c r="BS55" s="682"/>
      <c r="BT55" s="682"/>
      <c r="BU55" s="682"/>
      <c r="BV55" s="682"/>
      <c r="BW55" s="682"/>
      <c r="BX55" s="682"/>
      <c r="BY55" s="682"/>
      <c r="BZ55" s="682"/>
      <c r="CA55" s="682"/>
      <c r="CB55" s="682"/>
      <c r="CC55" s="682"/>
      <c r="CD55" s="682"/>
      <c r="CE55" s="682"/>
      <c r="CF55" s="682"/>
      <c r="CG55" s="682"/>
      <c r="CH55" s="682"/>
      <c r="CI55" s="682"/>
      <c r="CJ55" s="682"/>
      <c r="CK55" s="682"/>
      <c r="CL55" s="682"/>
      <c r="CM55" s="682"/>
      <c r="CN55" s="682"/>
      <c r="CO55" s="682"/>
      <c r="CP55" s="682"/>
      <c r="CQ55" s="682"/>
      <c r="CR55" s="682"/>
      <c r="CS55" s="682"/>
      <c r="CT55" s="682"/>
      <c r="CU55" s="682"/>
      <c r="CV55" s="682"/>
      <c r="CW55" s="682"/>
      <c r="CX55" s="682"/>
      <c r="CY55" s="682"/>
      <c r="CZ55" s="682"/>
      <c r="DA55" s="682"/>
      <c r="DB55" s="682"/>
      <c r="DC55" s="682"/>
      <c r="DD55" s="682"/>
      <c r="DE55" s="682"/>
      <c r="DF55" s="682"/>
      <c r="DG55" s="682"/>
      <c r="DH55" s="682"/>
      <c r="DI55" s="682"/>
      <c r="DJ55" s="682"/>
      <c r="DK55" s="682"/>
      <c r="DL55" s="682"/>
      <c r="DM55" s="682"/>
      <c r="DN55" s="682"/>
      <c r="DO55" s="682"/>
      <c r="DP55" s="682"/>
      <c r="DQ55" s="682"/>
      <c r="DR55" s="682"/>
      <c r="DS55" s="682"/>
      <c r="DT55" s="682"/>
      <c r="DU55" s="682"/>
      <c r="DV55" s="682"/>
      <c r="DW55" s="682"/>
      <c r="DX55" s="682"/>
      <c r="DY55" s="682"/>
      <c r="DZ55" s="682"/>
      <c r="EA55" s="682"/>
      <c r="EB55" s="682"/>
      <c r="EC55" s="682"/>
      <c r="ED55" s="682"/>
      <c r="EE55" s="682"/>
      <c r="EF55" s="682"/>
      <c r="EG55" s="682"/>
      <c r="EH55" s="682"/>
      <c r="EI55" s="682"/>
      <c r="EJ55" s="682"/>
      <c r="EK55" s="682"/>
      <c r="EL55" s="682"/>
      <c r="EM55" s="682"/>
      <c r="EN55" s="682"/>
      <c r="EO55" s="682"/>
      <c r="EP55" s="682"/>
      <c r="EQ55" s="682"/>
      <c r="ER55" s="682"/>
      <c r="ES55" s="682"/>
      <c r="ET55" s="682"/>
      <c r="EU55" s="682"/>
      <c r="EV55" s="682"/>
      <c r="EW55" s="682"/>
      <c r="EX55" s="682"/>
      <c r="EY55" s="682"/>
      <c r="EZ55" s="682"/>
      <c r="FA55" s="682"/>
      <c r="FB55" s="682"/>
      <c r="FC55" s="682"/>
      <c r="FD55" s="682"/>
      <c r="FE55" s="682"/>
      <c r="FF55" s="682"/>
      <c r="FG55" s="682"/>
      <c r="FH55" s="682"/>
      <c r="FI55" s="682"/>
      <c r="FJ55" s="682"/>
      <c r="FK55" s="682"/>
      <c r="FL55" s="682"/>
      <c r="FM55" s="682"/>
      <c r="FN55" s="682"/>
      <c r="FO55" s="682"/>
      <c r="FP55" s="682"/>
      <c r="FQ55" s="682"/>
      <c r="FR55" s="682"/>
      <c r="FS55" s="682"/>
      <c r="FT55" s="682"/>
      <c r="FU55" s="682"/>
      <c r="FV55" s="682"/>
      <c r="FW55" s="682"/>
      <c r="FX55" s="682"/>
      <c r="FY55" s="682"/>
      <c r="FZ55" s="682"/>
      <c r="GA55" s="682"/>
      <c r="GB55" s="682"/>
      <c r="GC55" s="682"/>
    </row>
    <row r="56" spans="1:185" ht="12.75" customHeight="1">
      <c r="A56" s="468"/>
      <c r="B56" s="469" t="s">
        <v>94</v>
      </c>
      <c r="C56" s="686">
        <v>14520.703</v>
      </c>
      <c r="D56" s="686">
        <v>7938.0150000000003</v>
      </c>
      <c r="E56" s="686">
        <v>3015.7750000000001</v>
      </c>
      <c r="F56" s="686">
        <v>2894.1089999999999</v>
      </c>
      <c r="G56" s="686">
        <v>121.666</v>
      </c>
      <c r="H56" s="686">
        <v>157.22399999999999</v>
      </c>
      <c r="I56" s="686">
        <v>470.96699999999998</v>
      </c>
      <c r="J56" s="686">
        <v>2845.4850000000001</v>
      </c>
      <c r="K56" s="687">
        <v>93.236999999999995</v>
      </c>
      <c r="L56" s="92"/>
      <c r="M56" s="92"/>
      <c r="N56" s="92"/>
      <c r="O56" s="92"/>
      <c r="P56" s="92"/>
      <c r="Q56" s="92"/>
      <c r="R56" s="92"/>
      <c r="S56" s="92"/>
      <c r="T56" s="59"/>
      <c r="U56" s="16"/>
      <c r="V56" s="16"/>
      <c r="W56" s="16"/>
      <c r="X56" s="16"/>
      <c r="Y56" s="16"/>
      <c r="Z56" s="16"/>
      <c r="AA56" s="16"/>
      <c r="AB56" s="16"/>
      <c r="AC56" s="16"/>
      <c r="AD56" s="16"/>
    </row>
    <row r="57" spans="1:185" ht="12.75" customHeight="1" thickBot="1">
      <c r="A57" s="792"/>
      <c r="B57" s="789" t="s">
        <v>95</v>
      </c>
      <c r="C57" s="793">
        <v>17161.435000000001</v>
      </c>
      <c r="D57" s="793">
        <v>8787.7109999999993</v>
      </c>
      <c r="E57" s="793">
        <v>4257.665</v>
      </c>
      <c r="F57" s="793">
        <v>4126.232</v>
      </c>
      <c r="G57" s="793">
        <v>131.43299999999999</v>
      </c>
      <c r="H57" s="793">
        <v>222.125</v>
      </c>
      <c r="I57" s="793">
        <v>633.73199999999997</v>
      </c>
      <c r="J57" s="793">
        <v>3127.0810000000001</v>
      </c>
      <c r="K57" s="794">
        <v>133.12100000000001</v>
      </c>
      <c r="L57" s="92"/>
      <c r="M57" s="92"/>
      <c r="N57" s="92"/>
      <c r="O57" s="92"/>
      <c r="P57" s="92"/>
      <c r="Q57" s="92"/>
      <c r="R57" s="92"/>
      <c r="S57" s="92"/>
      <c r="T57" s="59"/>
      <c r="U57" s="16"/>
      <c r="V57" s="16"/>
      <c r="W57" s="16"/>
      <c r="X57" s="16"/>
      <c r="Y57" s="16"/>
      <c r="Z57" s="16"/>
      <c r="AA57" s="16"/>
      <c r="AB57" s="16"/>
      <c r="AC57" s="16"/>
      <c r="AD57" s="16"/>
    </row>
    <row r="58" spans="1:185" ht="12.75" customHeight="1">
      <c r="A58" s="853" t="s">
        <v>466</v>
      </c>
      <c r="B58" s="854"/>
      <c r="C58" s="473">
        <f>((C12-C11)/C11)*100</f>
        <v>-2.5352943595830948</v>
      </c>
      <c r="D58" s="473">
        <f t="shared" ref="D58:K58" si="2">((D12-D11)/D11)*100</f>
        <v>1.6253607826546181</v>
      </c>
      <c r="E58" s="473">
        <f t="shared" si="2"/>
        <v>-9.9059928510748119</v>
      </c>
      <c r="F58" s="473">
        <f t="shared" si="2"/>
        <v>-7.5188594705877145</v>
      </c>
      <c r="G58" s="473">
        <f>((G12-G11)/G11)*100</f>
        <v>-49.609502833406644</v>
      </c>
      <c r="H58" s="473">
        <f t="shared" si="2"/>
        <v>-22.403016402576682</v>
      </c>
      <c r="I58" s="473">
        <f t="shared" si="2"/>
        <v>-15.488632633395802</v>
      </c>
      <c r="J58" s="473">
        <f t="shared" si="2"/>
        <v>-0.18531944202556844</v>
      </c>
      <c r="K58" s="378">
        <f t="shared" si="2"/>
        <v>15.168174797407394</v>
      </c>
      <c r="L58" s="92"/>
      <c r="M58" s="92"/>
      <c r="N58" s="92"/>
      <c r="O58" s="92"/>
      <c r="P58" s="92"/>
      <c r="Q58" s="92"/>
      <c r="R58" s="92"/>
      <c r="S58" s="92"/>
      <c r="T58" s="59"/>
      <c r="U58" s="16"/>
      <c r="V58" s="16"/>
      <c r="W58" s="16"/>
      <c r="X58" s="16"/>
      <c r="Y58" s="16"/>
      <c r="Z58" s="16"/>
      <c r="AA58" s="16"/>
      <c r="AB58" s="16"/>
      <c r="AC58" s="16"/>
      <c r="AD58" s="16"/>
    </row>
    <row r="59" spans="1:185" ht="12.75" customHeight="1">
      <c r="A59" s="373" t="s">
        <v>105</v>
      </c>
      <c r="B59" s="53"/>
      <c r="C59" s="473">
        <f>(C57-C56)/C56*100</f>
        <v>18.185979012173185</v>
      </c>
      <c r="D59" s="473">
        <f t="shared" ref="D59:K59" si="3">(D57-D56)/D56*100</f>
        <v>10.704136991426685</v>
      </c>
      <c r="E59" s="473">
        <f t="shared" si="3"/>
        <v>41.179796238114577</v>
      </c>
      <c r="F59" s="473">
        <f t="shared" si="3"/>
        <v>42.573482892316775</v>
      </c>
      <c r="G59" s="473">
        <f t="shared" si="3"/>
        <v>8.0277152203573685</v>
      </c>
      <c r="H59" s="473">
        <f t="shared" si="3"/>
        <v>41.279321223222922</v>
      </c>
      <c r="I59" s="473">
        <f t="shared" si="3"/>
        <v>34.559746224257751</v>
      </c>
      <c r="J59" s="473">
        <f t="shared" si="3"/>
        <v>9.8962391297089951</v>
      </c>
      <c r="K59" s="378">
        <f t="shared" si="3"/>
        <v>42.777009127277815</v>
      </c>
      <c r="L59" s="92"/>
      <c r="M59" s="92"/>
      <c r="N59" s="92"/>
      <c r="O59" s="92"/>
      <c r="P59" s="92"/>
      <c r="Q59" s="92"/>
      <c r="R59" s="92"/>
      <c r="S59" s="92"/>
      <c r="T59" s="59"/>
      <c r="U59" s="16"/>
      <c r="V59" s="16"/>
      <c r="W59" s="16"/>
      <c r="X59" s="16"/>
      <c r="Y59" s="16"/>
      <c r="Z59" s="16"/>
      <c r="AA59" s="16"/>
      <c r="AB59" s="16"/>
      <c r="AC59" s="16"/>
      <c r="AD59" s="16"/>
    </row>
    <row r="60" spans="1:185" ht="12.75" customHeight="1" thickBot="1">
      <c r="A60" s="851" t="s">
        <v>445</v>
      </c>
      <c r="B60" s="852"/>
      <c r="C60" s="342">
        <f>((C57-C43)/C43)*100</f>
        <v>-8.2583218942024654</v>
      </c>
      <c r="D60" s="342">
        <f t="shared" ref="D60:J60" si="4">((D57-D43)/D43)*100</f>
        <v>-2.3993685293584677</v>
      </c>
      <c r="E60" s="342">
        <f t="shared" si="4"/>
        <v>-14.097839324091707</v>
      </c>
      <c r="F60" s="342">
        <f t="shared" si="4"/>
        <v>-11.815483740531544</v>
      </c>
      <c r="G60" s="342">
        <f t="shared" si="4"/>
        <v>-52.606527406670203</v>
      </c>
      <c r="H60" s="342">
        <f t="shared" si="4"/>
        <v>-24.244232841766365</v>
      </c>
      <c r="I60" s="342">
        <f t="shared" si="4"/>
        <v>-25.185403803699817</v>
      </c>
      <c r="J60" s="342">
        <f t="shared" si="4"/>
        <v>-10.186051080324386</v>
      </c>
      <c r="K60" s="379">
        <f>((K57-K43)/K43)*100</f>
        <v>7.2795113145509767</v>
      </c>
      <c r="L60" s="92"/>
      <c r="M60" s="567"/>
      <c r="N60" s="567"/>
      <c r="O60" s="567"/>
      <c r="P60" s="567"/>
      <c r="Q60" s="567"/>
      <c r="R60" s="567"/>
      <c r="S60" s="567"/>
      <c r="T60" s="567"/>
      <c r="U60" s="567"/>
      <c r="V60" s="16"/>
      <c r="W60" s="16"/>
      <c r="X60" s="16"/>
      <c r="Y60" s="16"/>
      <c r="Z60" s="16"/>
      <c r="AA60" s="16"/>
      <c r="AB60" s="16"/>
      <c r="AC60" s="16"/>
      <c r="AD60" s="16"/>
    </row>
    <row r="61" spans="1:185" ht="12.75" customHeight="1">
      <c r="A61" s="116" t="s">
        <v>106</v>
      </c>
      <c r="C61" s="45"/>
      <c r="D61" s="45"/>
      <c r="E61" s="45"/>
      <c r="F61" s="45"/>
      <c r="G61" s="45"/>
      <c r="H61" s="45"/>
      <c r="I61" s="470"/>
      <c r="J61" s="470"/>
      <c r="K61" s="122"/>
      <c r="L61" s="92"/>
      <c r="M61" s="92"/>
      <c r="N61" s="92"/>
      <c r="O61" s="92"/>
      <c r="P61" s="92"/>
      <c r="Q61" s="92"/>
      <c r="R61" s="92"/>
      <c r="S61" s="92"/>
      <c r="T61" s="59"/>
      <c r="U61" s="16"/>
      <c r="V61" s="16"/>
      <c r="W61" s="16"/>
      <c r="X61" s="16"/>
      <c r="Y61" s="16"/>
      <c r="Z61" s="16"/>
      <c r="AA61" s="16"/>
      <c r="AB61" s="16"/>
      <c r="AC61" s="16"/>
      <c r="AD61" s="16"/>
    </row>
    <row r="62" spans="1:185" ht="12.75" customHeight="1" thickBot="1">
      <c r="A62" s="117" t="s">
        <v>107</v>
      </c>
      <c r="B62" s="118"/>
      <c r="C62" s="119"/>
      <c r="D62" s="119"/>
      <c r="E62" s="119"/>
      <c r="F62" s="119"/>
      <c r="G62" s="119"/>
      <c r="H62" s="119"/>
      <c r="I62" s="119"/>
      <c r="J62" s="119"/>
      <c r="K62" s="120"/>
      <c r="L62" s="92"/>
      <c r="M62" s="92"/>
      <c r="N62" s="92"/>
      <c r="O62" s="92"/>
      <c r="P62" s="92"/>
      <c r="Q62" s="92"/>
      <c r="R62" s="92"/>
      <c r="S62" s="92"/>
      <c r="T62" s="59"/>
      <c r="U62" s="16"/>
      <c r="V62" s="16"/>
      <c r="W62" s="16"/>
      <c r="X62" s="16"/>
      <c r="Y62" s="16"/>
      <c r="Z62" s="16"/>
      <c r="AA62" s="16"/>
      <c r="AB62" s="16"/>
      <c r="AC62" s="16"/>
      <c r="AD62" s="16"/>
    </row>
    <row r="63" spans="1:185" ht="12.75" customHeight="1">
      <c r="A63" s="57"/>
      <c r="B63" s="56"/>
      <c r="K63" s="160"/>
      <c r="L63" s="92"/>
      <c r="M63" s="92"/>
      <c r="N63" s="92"/>
      <c r="O63" s="92"/>
      <c r="P63" s="92"/>
      <c r="Q63" s="92"/>
      <c r="R63" s="92"/>
      <c r="S63" s="92"/>
      <c r="T63" s="59"/>
      <c r="U63" s="16"/>
      <c r="V63" s="16"/>
      <c r="W63" s="16"/>
      <c r="X63" s="16"/>
      <c r="Y63" s="16"/>
      <c r="Z63" s="16"/>
      <c r="AA63" s="16"/>
      <c r="AB63" s="16"/>
      <c r="AC63" s="16"/>
      <c r="AD63" s="16"/>
    </row>
    <row r="64" spans="1:185" ht="12.75" customHeight="1">
      <c r="A64" s="57"/>
      <c r="B64" s="56"/>
      <c r="C64" s="41"/>
      <c r="D64" s="41"/>
      <c r="E64" s="41"/>
      <c r="F64" s="41"/>
      <c r="G64" s="41"/>
      <c r="H64" s="41"/>
      <c r="I64" s="41"/>
      <c r="J64" s="41"/>
      <c r="K64" s="41"/>
      <c r="L64" s="92"/>
      <c r="M64" s="92"/>
      <c r="N64" s="92"/>
      <c r="O64" s="92"/>
      <c r="P64" s="92"/>
      <c r="Q64" s="92"/>
      <c r="R64" s="92"/>
      <c r="S64" s="92"/>
      <c r="T64" s="59"/>
      <c r="U64" s="16"/>
      <c r="V64" s="16"/>
      <c r="W64" s="16"/>
      <c r="X64" s="16"/>
      <c r="Y64" s="16"/>
      <c r="Z64" s="16"/>
      <c r="AA64" s="16"/>
      <c r="AB64" s="16"/>
      <c r="AC64" s="16"/>
      <c r="AD64" s="16"/>
    </row>
    <row r="65" spans="1:30" ht="12.75" customHeight="1">
      <c r="A65" s="57"/>
      <c r="B65" s="56"/>
      <c r="C65" s="101"/>
      <c r="D65" s="101"/>
      <c r="E65" s="101"/>
      <c r="F65" s="101"/>
      <c r="G65" s="101"/>
      <c r="H65" s="101"/>
      <c r="I65" s="101"/>
      <c r="J65" s="101"/>
      <c r="K65" s="101"/>
      <c r="L65" s="92"/>
      <c r="M65" s="92"/>
      <c r="N65" s="92"/>
      <c r="O65" s="92"/>
      <c r="P65" s="92"/>
      <c r="Q65" s="92"/>
      <c r="R65" s="92"/>
      <c r="S65" s="92"/>
      <c r="T65" s="59"/>
      <c r="U65" s="16"/>
      <c r="V65" s="16"/>
      <c r="W65" s="16"/>
      <c r="X65" s="16"/>
      <c r="Y65" s="16"/>
      <c r="Z65" s="16"/>
      <c r="AA65" s="16"/>
      <c r="AB65" s="16"/>
      <c r="AC65" s="16"/>
      <c r="AD65" s="16"/>
    </row>
    <row r="66" spans="1:30" ht="12.75" customHeight="1">
      <c r="A66" s="57"/>
      <c r="B66" s="56"/>
      <c r="C66" s="101"/>
      <c r="D66" s="101"/>
      <c r="E66" s="101"/>
      <c r="F66" s="101"/>
      <c r="G66" s="101"/>
      <c r="H66" s="101"/>
      <c r="I66" s="101"/>
      <c r="J66" s="101"/>
      <c r="K66" s="101"/>
      <c r="L66" s="92"/>
      <c r="M66" s="92"/>
      <c r="N66" s="92"/>
      <c r="O66" s="92"/>
      <c r="P66" s="92"/>
      <c r="Q66" s="92"/>
      <c r="R66" s="92"/>
      <c r="S66" s="92"/>
      <c r="T66" s="59"/>
      <c r="U66" s="16"/>
      <c r="V66" s="16"/>
      <c r="W66" s="16"/>
      <c r="X66" s="16"/>
      <c r="Y66" s="16"/>
      <c r="Z66" s="16"/>
      <c r="AA66" s="16"/>
      <c r="AB66" s="16"/>
      <c r="AC66" s="16"/>
      <c r="AD66" s="16"/>
    </row>
    <row r="67" spans="1:30" ht="12.75" customHeight="1">
      <c r="C67" s="101"/>
      <c r="D67" s="101"/>
      <c r="E67" s="101"/>
      <c r="F67" s="93"/>
      <c r="G67" s="93"/>
      <c r="H67" s="93"/>
      <c r="I67" s="93"/>
      <c r="J67" s="93"/>
      <c r="K67" s="93"/>
      <c r="L67" s="92"/>
      <c r="M67" s="92"/>
      <c r="N67" s="92"/>
      <c r="O67" s="92"/>
      <c r="P67" s="92"/>
      <c r="Q67" s="92"/>
      <c r="R67" s="92"/>
      <c r="S67" s="92"/>
      <c r="T67" s="59"/>
      <c r="U67" s="16"/>
      <c r="V67" s="16"/>
      <c r="W67" s="16"/>
      <c r="X67" s="16"/>
      <c r="Y67" s="16"/>
      <c r="Z67" s="16"/>
      <c r="AA67" s="16"/>
      <c r="AB67" s="16"/>
      <c r="AC67" s="16"/>
      <c r="AD67" s="16"/>
    </row>
    <row r="68" spans="1:30" ht="12.75" customHeight="1">
      <c r="L68" s="92"/>
      <c r="M68" s="92"/>
      <c r="N68" s="92"/>
      <c r="O68" s="92"/>
      <c r="P68" s="92"/>
      <c r="Q68" s="92"/>
      <c r="R68" s="92"/>
      <c r="S68" s="92"/>
      <c r="T68" s="59"/>
      <c r="U68" s="16"/>
      <c r="V68" s="16"/>
      <c r="W68" s="16"/>
      <c r="X68" s="16"/>
      <c r="Y68" s="16"/>
      <c r="Z68" s="16"/>
      <c r="AA68" s="16"/>
      <c r="AB68" s="16"/>
      <c r="AC68" s="16"/>
      <c r="AD68" s="16"/>
    </row>
    <row r="69" spans="1:30" ht="12.75" customHeight="1">
      <c r="D69" s="44"/>
      <c r="E69" s="44"/>
      <c r="F69" s="44"/>
      <c r="L69" s="92"/>
      <c r="M69" s="92"/>
      <c r="N69" s="92"/>
      <c r="O69" s="92"/>
      <c r="P69" s="92"/>
      <c r="Q69" s="92"/>
      <c r="R69" s="92"/>
      <c r="S69" s="92"/>
      <c r="T69" s="59"/>
      <c r="U69" s="16"/>
      <c r="V69" s="16"/>
      <c r="W69" s="16"/>
      <c r="X69" s="16"/>
      <c r="Y69" s="16"/>
      <c r="Z69" s="16"/>
      <c r="AA69" s="16"/>
      <c r="AB69" s="16"/>
      <c r="AC69" s="16"/>
      <c r="AD69" s="16"/>
    </row>
    <row r="70" spans="1:30" ht="12.75" customHeight="1">
      <c r="D70" s="44"/>
      <c r="E70" s="44"/>
      <c r="L70" s="92"/>
      <c r="M70" s="92"/>
      <c r="N70" s="92"/>
      <c r="O70" s="92"/>
      <c r="P70" s="92"/>
      <c r="Q70" s="92"/>
      <c r="R70" s="92"/>
      <c r="S70" s="92"/>
      <c r="T70" s="59"/>
      <c r="U70" s="16"/>
      <c r="V70" s="16"/>
      <c r="W70" s="16"/>
      <c r="X70" s="16"/>
      <c r="Y70" s="16"/>
      <c r="Z70" s="16"/>
      <c r="AA70" s="16"/>
      <c r="AB70" s="16"/>
      <c r="AC70" s="16"/>
      <c r="AD70" s="16"/>
    </row>
    <row r="71" spans="1:30" ht="12.75" customHeight="1">
      <c r="L71" s="92"/>
      <c r="M71" s="92"/>
      <c r="N71" s="92"/>
      <c r="O71" s="92"/>
      <c r="P71" s="92"/>
      <c r="Q71" s="92"/>
      <c r="R71" s="92"/>
      <c r="S71" s="92"/>
      <c r="T71" s="59"/>
      <c r="U71" s="16"/>
      <c r="V71" s="16"/>
      <c r="W71" s="16"/>
      <c r="X71" s="16"/>
      <c r="Y71" s="16"/>
      <c r="Z71" s="16"/>
      <c r="AA71" s="16"/>
      <c r="AB71" s="16"/>
      <c r="AC71" s="16"/>
      <c r="AD71" s="16"/>
    </row>
    <row r="72" spans="1:30" ht="12.75" customHeight="1">
      <c r="A72" s="16"/>
      <c r="B72" s="16"/>
      <c r="C72" s="44"/>
      <c r="G72" s="44"/>
      <c r="H72" s="44"/>
      <c r="I72" s="44"/>
      <c r="J72" s="44"/>
      <c r="K72" s="44"/>
      <c r="L72" s="103"/>
      <c r="M72" s="103"/>
      <c r="N72" s="103"/>
      <c r="O72" s="103"/>
      <c r="P72" s="103"/>
      <c r="Q72" s="103"/>
      <c r="R72" s="103"/>
      <c r="S72" s="103"/>
      <c r="T72" s="103"/>
      <c r="U72" s="16"/>
      <c r="V72" s="16"/>
      <c r="W72" s="16"/>
      <c r="X72" s="16"/>
      <c r="Y72" s="16"/>
      <c r="Z72" s="16"/>
      <c r="AA72" s="16"/>
      <c r="AB72" s="16"/>
      <c r="AC72" s="16"/>
      <c r="AD72" s="16"/>
    </row>
    <row r="73" spans="1:30" ht="12.75" customHeight="1">
      <c r="A73" s="16"/>
      <c r="B73" s="16"/>
      <c r="C73" s="44"/>
      <c r="G73" s="44"/>
      <c r="H73" s="44"/>
      <c r="I73" s="44"/>
      <c r="J73" s="44"/>
      <c r="K73" s="44"/>
      <c r="L73" s="103"/>
      <c r="M73" s="103"/>
      <c r="N73" s="103"/>
      <c r="O73" s="103"/>
      <c r="P73" s="103"/>
      <c r="Q73" s="103"/>
      <c r="R73" s="103"/>
      <c r="S73" s="103"/>
      <c r="T73" s="103"/>
      <c r="U73" s="16"/>
      <c r="V73" s="16"/>
      <c r="W73" s="16"/>
      <c r="X73" s="16"/>
      <c r="Y73" s="16"/>
      <c r="Z73" s="16"/>
      <c r="AA73" s="16"/>
      <c r="AB73" s="16"/>
      <c r="AC73" s="16"/>
      <c r="AD73" s="16"/>
    </row>
    <row r="74" spans="1:30" ht="12.75" customHeight="1">
      <c r="L74" s="103"/>
      <c r="M74" s="103"/>
      <c r="N74" s="103"/>
      <c r="O74" s="103"/>
      <c r="P74" s="103"/>
      <c r="Q74" s="103"/>
      <c r="R74" s="103"/>
      <c r="S74" s="103"/>
      <c r="T74" s="103"/>
      <c r="U74" s="103"/>
      <c r="V74" s="16"/>
      <c r="W74" s="16"/>
      <c r="X74" s="16"/>
      <c r="Y74" s="16"/>
      <c r="Z74" s="16"/>
      <c r="AA74" s="16"/>
      <c r="AB74" s="16"/>
      <c r="AC74" s="16"/>
      <c r="AD74" s="16"/>
    </row>
    <row r="75" spans="1:30" ht="12.75" customHeight="1">
      <c r="N75" s="16"/>
      <c r="O75" s="16"/>
      <c r="P75" s="16"/>
      <c r="Q75" s="16"/>
      <c r="R75" s="16"/>
      <c r="S75" s="16"/>
      <c r="T75" s="16"/>
      <c r="U75" s="16"/>
      <c r="V75" s="16"/>
      <c r="W75" s="16"/>
      <c r="X75" s="16"/>
      <c r="Y75" s="16"/>
      <c r="Z75" s="16"/>
      <c r="AA75" s="16"/>
      <c r="AB75" s="16"/>
      <c r="AC75" s="16"/>
      <c r="AD75" s="16"/>
    </row>
    <row r="76" spans="1:30" ht="12.75" customHeight="1">
      <c r="N76" s="16"/>
      <c r="O76" s="16"/>
      <c r="P76" s="16"/>
      <c r="Q76" s="16"/>
      <c r="R76" s="16"/>
      <c r="S76" s="16"/>
      <c r="T76" s="16"/>
      <c r="U76" s="16"/>
      <c r="V76" s="16"/>
      <c r="W76" s="16"/>
      <c r="X76" s="16"/>
      <c r="Y76" s="16"/>
      <c r="Z76" s="16"/>
      <c r="AA76" s="16"/>
      <c r="AB76" s="16"/>
      <c r="AC76" s="16"/>
      <c r="AD76" s="16"/>
    </row>
    <row r="77" spans="1:30" ht="12.75" customHeight="1">
      <c r="L77" s="16"/>
      <c r="M77" s="16"/>
      <c r="N77" s="16"/>
      <c r="O77" s="16"/>
      <c r="P77" s="16"/>
      <c r="Q77" s="16"/>
      <c r="R77" s="16"/>
      <c r="S77" s="16"/>
      <c r="T77" s="16"/>
      <c r="U77" s="16"/>
      <c r="V77" s="16"/>
      <c r="W77" s="16"/>
      <c r="X77" s="16"/>
      <c r="Y77" s="16"/>
      <c r="Z77" s="16"/>
      <c r="AA77" s="16"/>
      <c r="AB77" s="16"/>
      <c r="AC77" s="16"/>
      <c r="AD77" s="16"/>
    </row>
    <row r="78" spans="1:30" ht="12.75" customHeight="1">
      <c r="AB78" s="16"/>
      <c r="AC78" s="16"/>
      <c r="AD78" s="16"/>
    </row>
    <row r="79" spans="1:30" ht="12.75" customHeight="1">
      <c r="AB79" s="16"/>
      <c r="AC79" s="16"/>
      <c r="AD79" s="16"/>
    </row>
    <row r="80" spans="1:30" ht="12.75" customHeight="1"/>
    <row r="81" spans="4:185" ht="12.75" customHeight="1"/>
    <row r="82" spans="4:185" ht="12.75" customHeight="1"/>
    <row r="83" spans="4:185" ht="12.75" customHeight="1"/>
    <row r="84" spans="4:185" ht="12.75" customHeight="1"/>
    <row r="85" spans="4:185">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row>
    <row r="86" spans="4:185">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row>
    <row r="87" spans="4:18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row>
    <row r="88" spans="4:18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row>
    <row r="89" spans="4:18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row>
    <row r="90" spans="4:18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row>
    <row r="91" spans="4:18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row>
    <row r="92" spans="4:18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row>
    <row r="93" spans="4:185" ht="12.75" customHeight="1"/>
    <row r="94" spans="4:185" ht="12.75" customHeight="1">
      <c r="M94" s="16"/>
      <c r="N94" s="16"/>
      <c r="O94" s="16"/>
      <c r="P94" s="16"/>
      <c r="Q94" s="16"/>
      <c r="R94" s="16"/>
      <c r="S94" s="16"/>
      <c r="T94" s="16"/>
      <c r="U94" s="16"/>
      <c r="V94" s="16"/>
      <c r="W94" s="16"/>
      <c r="X94" s="16"/>
      <c r="Y94" s="16"/>
      <c r="Z94" s="16"/>
      <c r="AA94" s="16"/>
      <c r="AB94" s="16"/>
      <c r="AC94" s="16"/>
      <c r="AD94" s="16"/>
    </row>
    <row r="95" spans="4:185" ht="12.75" customHeight="1">
      <c r="M95" s="16"/>
      <c r="N95" s="16"/>
      <c r="O95" s="16"/>
      <c r="P95" s="16"/>
      <c r="Q95" s="16"/>
      <c r="R95" s="16"/>
      <c r="S95" s="16"/>
      <c r="T95" s="16"/>
      <c r="U95" s="16"/>
      <c r="V95" s="16"/>
      <c r="W95" s="16"/>
      <c r="X95" s="16"/>
      <c r="Y95" s="16"/>
      <c r="Z95" s="16"/>
      <c r="AA95" s="16"/>
      <c r="AB95" s="16"/>
      <c r="AC95" s="16"/>
      <c r="AD95" s="16"/>
    </row>
    <row r="96" spans="4:185" ht="12.75" customHeight="1">
      <c r="D96" s="16"/>
      <c r="E96" s="16"/>
      <c r="F96" s="16"/>
      <c r="M96" s="16"/>
      <c r="N96" s="16"/>
      <c r="O96" s="16"/>
      <c r="P96" s="16"/>
      <c r="Q96" s="16"/>
      <c r="R96" s="16"/>
      <c r="S96" s="16"/>
      <c r="T96" s="16"/>
      <c r="U96" s="16"/>
      <c r="V96" s="16"/>
      <c r="W96" s="16"/>
      <c r="X96" s="16"/>
      <c r="Y96" s="16"/>
      <c r="Z96" s="16"/>
      <c r="AA96" s="16"/>
      <c r="AB96" s="16"/>
      <c r="AC96" s="16"/>
      <c r="AD96" s="16"/>
    </row>
    <row r="97" spans="1:30" ht="12.75" customHeight="1">
      <c r="D97" s="16"/>
      <c r="E97" s="16"/>
      <c r="F97" s="16"/>
      <c r="M97" s="16"/>
      <c r="N97" s="16"/>
      <c r="O97" s="16"/>
      <c r="P97" s="16"/>
      <c r="Q97" s="16"/>
      <c r="R97" s="16"/>
      <c r="S97" s="16"/>
      <c r="T97" s="16"/>
      <c r="U97" s="16"/>
      <c r="V97" s="16"/>
      <c r="W97" s="16"/>
      <c r="X97" s="16"/>
      <c r="Y97" s="16"/>
      <c r="Z97" s="16"/>
      <c r="AA97" s="16"/>
      <c r="AB97" s="16"/>
      <c r="AC97" s="16"/>
      <c r="AD97" s="16"/>
    </row>
    <row r="98" spans="1:30" ht="12.75" customHeight="1">
      <c r="M98" s="16"/>
      <c r="N98" s="16"/>
      <c r="O98" s="16"/>
      <c r="P98" s="16"/>
      <c r="Q98" s="16"/>
      <c r="R98" s="16"/>
      <c r="S98" s="16"/>
      <c r="T98" s="16"/>
      <c r="U98" s="16"/>
      <c r="V98" s="16"/>
      <c r="W98" s="16"/>
      <c r="X98" s="16"/>
      <c r="Y98" s="16"/>
      <c r="Z98" s="16"/>
      <c r="AA98" s="16"/>
      <c r="AB98" s="16"/>
      <c r="AC98" s="16"/>
      <c r="AD98" s="16"/>
    </row>
    <row r="99" spans="1:30" ht="12.75" customHeight="1">
      <c r="A99" s="16"/>
      <c r="B99" s="16"/>
      <c r="C99" s="16"/>
      <c r="G99" s="16"/>
      <c r="H99" s="16"/>
      <c r="I99" s="16"/>
      <c r="J99" s="16"/>
      <c r="K99" s="16"/>
      <c r="M99" s="16"/>
      <c r="N99" s="16"/>
      <c r="O99" s="16"/>
      <c r="P99" s="16"/>
      <c r="Q99" s="16"/>
      <c r="R99" s="16"/>
      <c r="S99" s="16"/>
      <c r="T99" s="16"/>
      <c r="U99" s="16"/>
      <c r="V99" s="16"/>
      <c r="W99" s="16"/>
      <c r="X99" s="16"/>
      <c r="Y99" s="16"/>
      <c r="Z99" s="16"/>
      <c r="AA99" s="16"/>
      <c r="AB99" s="16"/>
      <c r="AC99" s="16"/>
      <c r="AD99" s="16"/>
    </row>
    <row r="100" spans="1:30" ht="12.75" customHeight="1">
      <c r="A100" s="16"/>
      <c r="B100" s="16"/>
      <c r="C100" s="16"/>
      <c r="G100" s="16"/>
      <c r="H100" s="16"/>
      <c r="I100" s="16"/>
      <c r="J100" s="16"/>
      <c r="K100" s="16"/>
      <c r="M100" s="16"/>
      <c r="N100" s="16"/>
      <c r="O100" s="16"/>
      <c r="P100" s="16"/>
      <c r="Q100" s="16"/>
      <c r="R100" s="16"/>
      <c r="S100" s="16"/>
      <c r="T100" s="16"/>
      <c r="U100" s="16"/>
      <c r="V100" s="16"/>
      <c r="W100" s="16"/>
      <c r="X100" s="16"/>
      <c r="Y100" s="16"/>
      <c r="Z100" s="16"/>
      <c r="AA100" s="16"/>
      <c r="AB100" s="16"/>
      <c r="AC100" s="16"/>
      <c r="AD100" s="16"/>
    </row>
    <row r="101" spans="1:30" ht="12.75" customHeight="1">
      <c r="M101" s="16"/>
      <c r="N101" s="16"/>
      <c r="O101" s="16"/>
      <c r="P101" s="16"/>
      <c r="Q101" s="16"/>
      <c r="R101" s="16"/>
      <c r="S101" s="16"/>
      <c r="T101" s="16"/>
      <c r="U101" s="16"/>
      <c r="V101" s="16"/>
      <c r="W101" s="16"/>
      <c r="X101" s="16"/>
      <c r="Y101" s="16"/>
      <c r="Z101" s="16"/>
      <c r="AA101" s="16"/>
      <c r="AB101" s="16"/>
      <c r="AC101" s="16"/>
      <c r="AD101" s="16"/>
    </row>
    <row r="102" spans="1:30" ht="12.75" customHeight="1">
      <c r="M102" s="16"/>
      <c r="N102" s="16"/>
      <c r="O102" s="16"/>
      <c r="P102" s="16"/>
      <c r="Q102" s="16"/>
      <c r="R102" s="16"/>
      <c r="S102" s="16"/>
      <c r="T102" s="16"/>
      <c r="U102" s="16"/>
      <c r="V102" s="16"/>
      <c r="W102" s="16"/>
      <c r="X102" s="16"/>
      <c r="Y102" s="16"/>
      <c r="Z102" s="16"/>
      <c r="AA102" s="16"/>
      <c r="AB102" s="16"/>
      <c r="AC102" s="16"/>
      <c r="AD102" s="16"/>
    </row>
    <row r="103" spans="1:30" ht="12.75" customHeight="1">
      <c r="M103" s="16"/>
      <c r="N103" s="16"/>
      <c r="O103" s="16"/>
      <c r="P103" s="16"/>
      <c r="Q103" s="16"/>
      <c r="R103" s="16"/>
      <c r="S103" s="16"/>
      <c r="T103" s="16"/>
      <c r="U103" s="16"/>
      <c r="V103" s="16"/>
      <c r="W103" s="16"/>
      <c r="X103" s="16"/>
      <c r="Y103" s="16"/>
      <c r="Z103" s="16"/>
      <c r="AA103" s="16"/>
      <c r="AB103" s="16"/>
      <c r="AC103" s="16"/>
      <c r="AD103" s="16"/>
    </row>
    <row r="104" spans="1:30" ht="12.75" customHeight="1">
      <c r="M104" s="16"/>
      <c r="N104" s="16"/>
      <c r="O104" s="16"/>
      <c r="P104" s="16"/>
      <c r="Q104" s="16"/>
      <c r="R104" s="16"/>
      <c r="S104" s="16"/>
      <c r="T104" s="16"/>
      <c r="U104" s="16"/>
      <c r="V104" s="16"/>
      <c r="W104" s="16"/>
      <c r="X104" s="16"/>
      <c r="Y104" s="16"/>
      <c r="Z104" s="16"/>
      <c r="AA104" s="16"/>
      <c r="AB104" s="16"/>
      <c r="AC104" s="16"/>
      <c r="AD104" s="16"/>
    </row>
    <row r="105" spans="1:30" ht="12.75" customHeight="1">
      <c r="M105" s="16"/>
      <c r="N105" s="16"/>
      <c r="O105" s="16"/>
      <c r="P105" s="16"/>
      <c r="Q105" s="16"/>
      <c r="R105" s="16"/>
      <c r="S105" s="16"/>
      <c r="T105" s="16"/>
      <c r="U105" s="16"/>
      <c r="V105" s="16"/>
      <c r="W105" s="16"/>
      <c r="X105" s="16"/>
      <c r="Y105" s="16"/>
      <c r="Z105" s="16"/>
      <c r="AA105" s="16"/>
      <c r="AB105" s="16"/>
      <c r="AC105" s="16"/>
      <c r="AD105" s="16"/>
    </row>
    <row r="106" spans="1:30" ht="12.75" customHeight="1">
      <c r="M106" s="16"/>
      <c r="N106" s="16"/>
      <c r="O106" s="16"/>
      <c r="P106" s="16"/>
      <c r="Q106" s="16"/>
      <c r="R106" s="16"/>
      <c r="S106" s="16"/>
      <c r="T106" s="16"/>
      <c r="U106" s="16"/>
      <c r="V106" s="16"/>
      <c r="W106" s="16"/>
      <c r="X106" s="16"/>
      <c r="Y106" s="16"/>
      <c r="Z106" s="16"/>
      <c r="AA106" s="16"/>
      <c r="AB106" s="16"/>
      <c r="AC106" s="16"/>
      <c r="AD106" s="16"/>
    </row>
    <row r="107" spans="1:30" ht="12.75" customHeight="1">
      <c r="L107" s="48"/>
      <c r="M107" s="16"/>
      <c r="N107" s="16"/>
      <c r="O107" s="16"/>
      <c r="P107" s="16"/>
      <c r="Q107" s="16"/>
      <c r="R107" s="16"/>
      <c r="S107" s="16"/>
      <c r="T107" s="16"/>
      <c r="U107" s="16"/>
      <c r="V107" s="16"/>
      <c r="W107" s="16"/>
      <c r="X107" s="16"/>
      <c r="Y107" s="16"/>
      <c r="Z107" s="16"/>
      <c r="AA107" s="16"/>
      <c r="AB107" s="16"/>
      <c r="AC107" s="16"/>
      <c r="AD107" s="16"/>
    </row>
    <row r="108" spans="1:30" ht="12.75" customHeight="1">
      <c r="L108" s="48"/>
      <c r="M108" s="16"/>
      <c r="N108" s="16"/>
      <c r="O108" s="16"/>
      <c r="P108" s="16"/>
      <c r="Q108" s="16"/>
      <c r="R108" s="16"/>
      <c r="S108" s="16"/>
      <c r="T108" s="16"/>
      <c r="U108" s="16"/>
      <c r="V108" s="16"/>
      <c r="W108" s="16"/>
      <c r="X108" s="16"/>
      <c r="Y108" s="16"/>
      <c r="Z108" s="16"/>
      <c r="AA108" s="16"/>
      <c r="AB108" s="16"/>
      <c r="AC108" s="16"/>
      <c r="AD108" s="16"/>
    </row>
    <row r="109" spans="1:30" ht="12.75" customHeight="1">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2:30" ht="12.75" customHeight="1">
      <c r="L113" s="16"/>
      <c r="M113" s="16"/>
      <c r="N113" s="16"/>
      <c r="O113" s="16"/>
      <c r="P113" s="16"/>
      <c r="Q113" s="16"/>
      <c r="R113" s="16"/>
      <c r="S113" s="16"/>
      <c r="T113" s="16"/>
      <c r="U113" s="16"/>
      <c r="V113" s="16"/>
      <c r="W113" s="16"/>
      <c r="X113" s="16"/>
      <c r="Y113" s="16"/>
      <c r="Z113" s="16"/>
      <c r="AA113" s="16"/>
      <c r="AB113" s="16"/>
      <c r="AC113" s="16"/>
      <c r="AD113" s="16"/>
    </row>
    <row r="114" spans="12:30" ht="12.75" customHeight="1">
      <c r="L114" s="16"/>
      <c r="M114" s="16"/>
      <c r="N114" s="16"/>
      <c r="O114" s="16"/>
      <c r="P114" s="16"/>
      <c r="Q114" s="16"/>
      <c r="R114" s="16"/>
      <c r="S114" s="16"/>
      <c r="T114" s="16"/>
      <c r="U114" s="16"/>
      <c r="V114" s="16"/>
      <c r="W114" s="16"/>
      <c r="X114" s="16"/>
      <c r="Y114" s="16"/>
      <c r="Z114" s="16"/>
      <c r="AA114" s="16"/>
      <c r="AB114" s="16"/>
      <c r="AC114" s="16"/>
      <c r="AD114" s="16"/>
    </row>
    <row r="115" spans="12:30" ht="12.75" customHeight="1">
      <c r="L115" s="16"/>
      <c r="M115" s="16"/>
      <c r="N115" s="16"/>
      <c r="O115" s="16"/>
      <c r="P115" s="16"/>
      <c r="Q115" s="16"/>
      <c r="R115" s="16"/>
      <c r="S115" s="16"/>
      <c r="T115" s="16"/>
      <c r="U115" s="16"/>
      <c r="V115" s="16"/>
      <c r="W115" s="16"/>
      <c r="X115" s="16"/>
      <c r="Y115" s="16"/>
      <c r="Z115" s="16"/>
      <c r="AA115" s="16"/>
      <c r="AB115" s="16"/>
      <c r="AC115" s="16"/>
      <c r="AD115" s="16"/>
    </row>
    <row r="116" spans="12:30" ht="12.75" customHeight="1">
      <c r="L116" s="16"/>
      <c r="M116" s="16"/>
      <c r="N116" s="16"/>
      <c r="O116" s="16"/>
      <c r="P116" s="16"/>
      <c r="Q116" s="16"/>
      <c r="R116" s="16"/>
      <c r="S116" s="16"/>
      <c r="T116" s="16"/>
      <c r="U116" s="16"/>
      <c r="V116" s="16"/>
      <c r="W116" s="16"/>
      <c r="X116" s="16"/>
      <c r="Y116" s="16"/>
      <c r="Z116" s="16"/>
      <c r="AA116" s="16"/>
      <c r="AB116" s="16"/>
      <c r="AC116" s="16"/>
      <c r="AD116" s="16"/>
    </row>
    <row r="117" spans="12:30" ht="12.75" customHeight="1">
      <c r="L117" s="16"/>
      <c r="M117" s="16"/>
      <c r="N117" s="16"/>
      <c r="O117" s="16"/>
      <c r="P117" s="16"/>
      <c r="Q117" s="16"/>
      <c r="R117" s="16"/>
      <c r="S117" s="16"/>
      <c r="T117" s="16"/>
      <c r="U117" s="16"/>
      <c r="V117" s="16"/>
      <c r="W117" s="16"/>
      <c r="X117" s="16"/>
      <c r="Y117" s="16"/>
      <c r="Z117" s="16"/>
      <c r="AA117" s="16"/>
      <c r="AB117" s="16"/>
      <c r="AC117" s="16"/>
      <c r="AD117" s="16"/>
    </row>
    <row r="118" spans="12:30" ht="12.75" customHeight="1">
      <c r="L118" s="16"/>
      <c r="M118" s="16"/>
      <c r="N118" s="16"/>
      <c r="O118" s="16"/>
      <c r="P118" s="16"/>
      <c r="Q118" s="16"/>
      <c r="R118" s="16"/>
      <c r="S118" s="16"/>
      <c r="T118" s="16"/>
      <c r="U118" s="16"/>
      <c r="V118" s="16"/>
      <c r="W118" s="16"/>
      <c r="X118" s="16"/>
      <c r="Y118" s="16"/>
      <c r="Z118" s="16"/>
      <c r="AA118" s="16"/>
      <c r="AB118" s="16"/>
      <c r="AC118" s="16"/>
      <c r="AD118" s="16"/>
    </row>
    <row r="119" spans="12:30" ht="12.75" customHeight="1">
      <c r="L119" s="16"/>
      <c r="M119" s="16"/>
      <c r="N119" s="16"/>
      <c r="O119" s="16"/>
      <c r="P119" s="16"/>
      <c r="Q119" s="16"/>
      <c r="R119" s="16"/>
      <c r="S119" s="16"/>
      <c r="T119" s="16"/>
      <c r="U119" s="16"/>
      <c r="V119" s="16"/>
      <c r="W119" s="16"/>
      <c r="X119" s="16"/>
      <c r="Y119" s="16"/>
      <c r="Z119" s="16"/>
      <c r="AA119" s="16"/>
      <c r="AB119" s="16"/>
      <c r="AC119" s="16"/>
      <c r="AD119" s="16"/>
    </row>
    <row r="120" spans="12:30" ht="12.75" customHeight="1">
      <c r="L120" s="16"/>
      <c r="M120" s="16"/>
      <c r="N120" s="16"/>
      <c r="O120" s="16"/>
      <c r="P120" s="16"/>
      <c r="Q120" s="16"/>
      <c r="R120" s="16"/>
      <c r="S120" s="16"/>
      <c r="T120" s="16"/>
      <c r="U120" s="16"/>
      <c r="V120" s="16"/>
      <c r="W120" s="16"/>
      <c r="X120" s="16"/>
      <c r="Y120" s="16"/>
      <c r="Z120" s="16"/>
      <c r="AA120" s="16"/>
      <c r="AB120" s="16"/>
      <c r="AC120" s="16"/>
      <c r="AD120" s="16"/>
    </row>
    <row r="121" spans="12:30" ht="12.75" customHeight="1">
      <c r="L121" s="16"/>
      <c r="M121" s="16"/>
      <c r="N121" s="16"/>
      <c r="O121" s="16"/>
      <c r="P121" s="16"/>
      <c r="Q121" s="16"/>
      <c r="R121" s="16"/>
      <c r="S121" s="16"/>
      <c r="T121" s="16"/>
      <c r="U121" s="16"/>
      <c r="V121" s="16"/>
      <c r="W121" s="16"/>
      <c r="X121" s="16"/>
      <c r="Y121" s="16"/>
      <c r="Z121" s="16"/>
      <c r="AA121" s="16"/>
      <c r="AB121" s="16"/>
      <c r="AC121" s="16"/>
      <c r="AD121" s="16"/>
    </row>
    <row r="122" spans="12:30" ht="12.75" customHeight="1">
      <c r="L122" s="16"/>
      <c r="M122" s="16"/>
      <c r="N122" s="16"/>
      <c r="O122" s="16"/>
      <c r="P122" s="16"/>
      <c r="Q122" s="16"/>
      <c r="R122" s="16"/>
      <c r="S122" s="16"/>
      <c r="T122" s="16"/>
      <c r="U122" s="16"/>
      <c r="V122" s="16"/>
      <c r="W122" s="16"/>
      <c r="X122" s="16"/>
      <c r="Y122" s="16"/>
      <c r="Z122" s="16"/>
      <c r="AA122" s="16"/>
      <c r="AB122" s="16"/>
      <c r="AC122" s="16"/>
      <c r="AD122" s="16"/>
    </row>
    <row r="123" spans="12:30" ht="12.75" customHeight="1">
      <c r="L123" s="16"/>
      <c r="M123" s="16"/>
      <c r="N123" s="16"/>
      <c r="O123" s="16"/>
      <c r="P123" s="16"/>
      <c r="Q123" s="16"/>
      <c r="R123" s="16"/>
      <c r="S123" s="16"/>
      <c r="T123" s="16"/>
      <c r="U123" s="16"/>
      <c r="V123" s="16"/>
      <c r="W123" s="16"/>
      <c r="X123" s="16"/>
      <c r="Y123" s="16"/>
      <c r="Z123" s="16"/>
      <c r="AA123" s="16"/>
      <c r="AB123" s="16"/>
      <c r="AC123" s="16"/>
      <c r="AD123" s="16"/>
    </row>
    <row r="124" spans="12:30" ht="12.75" customHeight="1">
      <c r="L124" s="16"/>
      <c r="M124" s="16"/>
      <c r="N124" s="16"/>
      <c r="O124" s="16"/>
      <c r="P124" s="16"/>
      <c r="Q124" s="16"/>
      <c r="R124" s="16"/>
      <c r="S124" s="16"/>
      <c r="T124" s="16"/>
      <c r="U124" s="16"/>
      <c r="V124" s="16"/>
      <c r="W124" s="16"/>
      <c r="X124" s="16"/>
      <c r="Y124" s="16"/>
      <c r="Z124" s="16"/>
      <c r="AA124" s="16"/>
      <c r="AB124" s="16"/>
      <c r="AC124" s="16"/>
      <c r="AD124" s="16"/>
    </row>
    <row r="125" spans="12:30" ht="12.75" customHeight="1">
      <c r="L125" s="16"/>
      <c r="M125" s="16"/>
      <c r="N125" s="16"/>
      <c r="O125" s="16"/>
      <c r="P125" s="16"/>
      <c r="Q125" s="16"/>
      <c r="R125" s="16"/>
      <c r="S125" s="16"/>
      <c r="T125" s="16"/>
      <c r="U125" s="16"/>
      <c r="V125" s="16"/>
      <c r="W125" s="16"/>
      <c r="X125" s="16"/>
      <c r="Y125" s="16"/>
      <c r="Z125" s="16"/>
      <c r="AA125" s="16"/>
      <c r="AB125" s="16"/>
      <c r="AC125" s="16"/>
      <c r="AD125" s="16"/>
    </row>
    <row r="126" spans="12:30" ht="12.75" customHeight="1">
      <c r="L126" s="16"/>
      <c r="M126" s="16"/>
      <c r="N126" s="16"/>
      <c r="O126" s="16"/>
      <c r="P126" s="16"/>
      <c r="Q126" s="16"/>
      <c r="R126" s="16"/>
      <c r="S126" s="16"/>
      <c r="T126" s="16"/>
      <c r="U126" s="16"/>
      <c r="V126" s="16"/>
      <c r="W126" s="16"/>
      <c r="X126" s="16"/>
      <c r="Y126" s="16"/>
      <c r="Z126" s="16"/>
      <c r="AA126" s="16"/>
      <c r="AB126" s="16"/>
      <c r="AC126" s="16"/>
      <c r="AD126" s="16"/>
    </row>
    <row r="127" spans="12:30" ht="12.75" customHeight="1">
      <c r="L127" s="16"/>
      <c r="M127" s="16"/>
      <c r="N127" s="16"/>
      <c r="O127" s="16"/>
      <c r="P127" s="16"/>
      <c r="Q127" s="16"/>
      <c r="R127" s="16"/>
      <c r="S127" s="16"/>
      <c r="T127" s="16"/>
      <c r="U127" s="16"/>
      <c r="V127" s="16"/>
      <c r="W127" s="16"/>
      <c r="X127" s="16"/>
      <c r="Y127" s="16"/>
      <c r="Z127" s="16"/>
      <c r="AA127" s="16"/>
      <c r="AB127" s="16"/>
      <c r="AC127" s="16"/>
      <c r="AD127" s="16"/>
    </row>
    <row r="128" spans="12:30" ht="12.75" customHeight="1">
      <c r="L128" s="16"/>
      <c r="M128" s="16"/>
      <c r="N128" s="16"/>
      <c r="O128" s="16"/>
      <c r="P128" s="16"/>
      <c r="Q128" s="16"/>
      <c r="R128" s="16"/>
      <c r="S128" s="16"/>
      <c r="T128" s="16"/>
      <c r="U128" s="16"/>
      <c r="V128" s="16"/>
      <c r="W128" s="16"/>
      <c r="X128" s="16"/>
      <c r="Y128" s="16"/>
      <c r="Z128" s="16"/>
      <c r="AA128" s="16"/>
      <c r="AB128" s="16"/>
      <c r="AC128" s="16"/>
      <c r="AD128" s="16"/>
    </row>
    <row r="129" spans="1:30" ht="12.75" customHeight="1">
      <c r="L129" s="16"/>
      <c r="M129" s="16"/>
      <c r="N129" s="16"/>
      <c r="O129" s="16"/>
      <c r="P129" s="16"/>
      <c r="Q129" s="16"/>
      <c r="R129" s="16"/>
      <c r="S129" s="16"/>
      <c r="T129" s="16"/>
      <c r="U129" s="16"/>
      <c r="V129" s="16"/>
      <c r="W129" s="16"/>
      <c r="X129" s="16"/>
      <c r="Y129" s="16"/>
      <c r="Z129" s="16"/>
      <c r="AA129" s="16"/>
      <c r="AB129" s="16"/>
      <c r="AC129" s="16"/>
      <c r="AD129" s="16"/>
    </row>
    <row r="130" spans="1:30" ht="12.75" customHeight="1">
      <c r="L130" s="16"/>
      <c r="M130" s="16"/>
      <c r="N130" s="16"/>
      <c r="O130" s="16"/>
      <c r="P130" s="16"/>
      <c r="Q130" s="16"/>
      <c r="R130" s="16"/>
      <c r="S130" s="16"/>
      <c r="T130" s="16"/>
      <c r="U130" s="16"/>
      <c r="V130" s="16"/>
      <c r="W130" s="16"/>
      <c r="X130" s="16"/>
      <c r="Y130" s="16"/>
      <c r="Z130" s="16"/>
      <c r="AA130" s="16"/>
      <c r="AB130" s="16"/>
      <c r="AC130" s="16"/>
      <c r="AD130" s="16"/>
    </row>
    <row r="131" spans="1:30" ht="12.75" customHeight="1">
      <c r="L131" s="16"/>
      <c r="M131" s="16"/>
      <c r="N131" s="16"/>
      <c r="O131" s="16"/>
      <c r="P131" s="16"/>
      <c r="Q131" s="16"/>
      <c r="R131" s="16"/>
      <c r="S131" s="16"/>
      <c r="T131" s="16"/>
      <c r="U131" s="16"/>
      <c r="V131" s="16"/>
      <c r="W131" s="16"/>
      <c r="X131" s="16"/>
      <c r="Y131" s="16"/>
      <c r="Z131" s="16"/>
      <c r="AA131" s="16"/>
      <c r="AB131" s="16"/>
      <c r="AC131" s="16"/>
      <c r="AD131" s="16"/>
    </row>
    <row r="132" spans="1:30" ht="12.75" customHeight="1">
      <c r="L132" s="16"/>
      <c r="M132" s="16"/>
      <c r="N132" s="16"/>
      <c r="O132" s="16"/>
      <c r="P132" s="16"/>
      <c r="Q132" s="16"/>
      <c r="R132" s="16"/>
      <c r="S132" s="16"/>
      <c r="T132" s="16"/>
      <c r="U132" s="16"/>
      <c r="V132" s="16"/>
      <c r="W132" s="16"/>
      <c r="X132" s="16"/>
      <c r="Y132" s="16"/>
      <c r="Z132" s="16"/>
      <c r="AA132" s="16"/>
      <c r="AB132" s="16"/>
      <c r="AC132" s="16"/>
      <c r="AD132" s="16"/>
    </row>
    <row r="133" spans="1:30" ht="12.75" customHeight="1">
      <c r="L133" s="16"/>
      <c r="M133" s="16"/>
      <c r="N133" s="16"/>
      <c r="O133" s="16"/>
      <c r="P133" s="16"/>
      <c r="Q133" s="16"/>
      <c r="R133" s="16"/>
      <c r="S133" s="16"/>
      <c r="T133" s="16"/>
      <c r="U133" s="16"/>
      <c r="V133" s="16"/>
      <c r="W133" s="16"/>
      <c r="X133" s="16"/>
      <c r="Y133" s="16"/>
      <c r="Z133" s="16"/>
      <c r="AA133" s="16"/>
      <c r="AB133" s="16"/>
      <c r="AC133" s="16"/>
      <c r="AD133" s="16"/>
    </row>
    <row r="134" spans="1:30" ht="12.75" customHeight="1">
      <c r="D134" s="52"/>
      <c r="E134" s="52"/>
      <c r="F134" s="52"/>
      <c r="L134" s="16"/>
      <c r="M134" s="16"/>
      <c r="N134" s="16"/>
      <c r="O134" s="16"/>
      <c r="P134" s="16"/>
      <c r="Q134" s="16"/>
      <c r="R134" s="16"/>
      <c r="S134" s="16"/>
      <c r="T134" s="16"/>
      <c r="U134" s="16"/>
      <c r="V134" s="16"/>
      <c r="W134" s="16"/>
      <c r="X134" s="16"/>
      <c r="Y134" s="16"/>
      <c r="Z134" s="16"/>
      <c r="AA134" s="16"/>
      <c r="AB134" s="16"/>
      <c r="AC134" s="16"/>
      <c r="AD134" s="16"/>
    </row>
    <row r="135" spans="1:30" ht="12.75" customHeight="1">
      <c r="D135" s="52"/>
      <c r="E135" s="52"/>
      <c r="F135" s="52"/>
      <c r="L135" s="16"/>
      <c r="M135" s="16"/>
      <c r="N135" s="16"/>
      <c r="O135" s="16"/>
      <c r="P135" s="16"/>
      <c r="Q135" s="16"/>
      <c r="R135" s="16"/>
      <c r="S135" s="16"/>
      <c r="T135" s="16"/>
      <c r="U135" s="16"/>
      <c r="V135" s="16"/>
      <c r="W135" s="16"/>
      <c r="X135" s="16"/>
      <c r="Y135" s="16"/>
      <c r="Z135" s="16"/>
      <c r="AA135" s="16"/>
      <c r="AB135" s="16"/>
      <c r="AC135" s="16"/>
      <c r="AD135" s="16"/>
    </row>
    <row r="136" spans="1:30" ht="12.75" customHeight="1">
      <c r="L136" s="16"/>
      <c r="M136" s="16"/>
      <c r="N136" s="16"/>
      <c r="O136" s="16"/>
      <c r="P136" s="16"/>
      <c r="Q136" s="16"/>
      <c r="R136" s="16"/>
      <c r="S136" s="16"/>
      <c r="T136" s="16"/>
      <c r="U136" s="16"/>
      <c r="V136" s="16"/>
      <c r="W136" s="16"/>
      <c r="X136" s="16"/>
      <c r="Y136" s="16"/>
      <c r="Z136" s="16"/>
      <c r="AA136" s="16"/>
      <c r="AB136" s="16"/>
      <c r="AC136" s="16"/>
      <c r="AD136" s="16"/>
    </row>
    <row r="137" spans="1:30" ht="12.75" customHeight="1">
      <c r="A137" s="54"/>
      <c r="B137" s="53"/>
      <c r="C137" s="52"/>
      <c r="G137" s="52"/>
      <c r="H137" s="52"/>
      <c r="I137" s="52"/>
      <c r="J137" s="52"/>
      <c r="K137" s="52"/>
      <c r="L137" s="16"/>
      <c r="M137" s="16"/>
      <c r="N137" s="16"/>
      <c r="O137" s="16"/>
      <c r="P137" s="16"/>
      <c r="Q137" s="16"/>
      <c r="R137" s="16"/>
      <c r="S137" s="16"/>
      <c r="T137" s="16"/>
      <c r="U137" s="16"/>
      <c r="V137" s="16"/>
      <c r="W137" s="16"/>
      <c r="X137" s="16"/>
      <c r="Y137" s="16"/>
      <c r="Z137" s="16"/>
      <c r="AA137" s="16"/>
      <c r="AB137" s="16"/>
      <c r="AC137" s="16"/>
      <c r="AD137" s="16"/>
    </row>
    <row r="138" spans="1:30" ht="12.75" customHeight="1">
      <c r="A138" s="54"/>
      <c r="B138" s="53"/>
      <c r="C138" s="52"/>
      <c r="G138" s="52"/>
      <c r="H138" s="52"/>
      <c r="I138" s="52"/>
      <c r="J138" s="52"/>
      <c r="K138" s="52"/>
      <c r="L138" s="16"/>
      <c r="M138" s="16"/>
      <c r="N138" s="16"/>
      <c r="O138" s="16"/>
      <c r="P138" s="16"/>
      <c r="Q138" s="16"/>
      <c r="R138" s="16"/>
      <c r="S138" s="16"/>
      <c r="T138" s="16"/>
      <c r="U138" s="16"/>
      <c r="V138" s="16"/>
      <c r="W138" s="16"/>
      <c r="X138" s="16"/>
      <c r="Y138" s="16"/>
      <c r="Z138" s="16"/>
      <c r="AA138" s="16"/>
      <c r="AB138" s="16"/>
      <c r="AC138" s="16"/>
      <c r="AD138" s="16"/>
    </row>
    <row r="139" spans="1:30" ht="12.75" customHeight="1">
      <c r="L139" s="16"/>
      <c r="M139" s="16"/>
      <c r="N139" s="16"/>
      <c r="O139" s="16"/>
      <c r="P139" s="16"/>
      <c r="Q139" s="16"/>
      <c r="R139" s="16"/>
      <c r="S139" s="16"/>
      <c r="T139" s="16"/>
      <c r="U139" s="16"/>
      <c r="V139" s="16"/>
      <c r="W139" s="16"/>
      <c r="X139" s="16"/>
      <c r="Y139" s="16"/>
      <c r="Z139" s="16"/>
      <c r="AA139" s="16"/>
      <c r="AB139" s="16"/>
      <c r="AC139" s="16"/>
      <c r="AD139" s="16"/>
    </row>
    <row r="140" spans="1:30" ht="12.75" customHeight="1">
      <c r="L140" s="16"/>
      <c r="M140" s="16"/>
      <c r="N140" s="16"/>
      <c r="O140" s="16"/>
      <c r="P140" s="16"/>
      <c r="Q140" s="16"/>
      <c r="R140" s="16"/>
      <c r="S140" s="16"/>
      <c r="T140" s="16"/>
      <c r="U140" s="16"/>
      <c r="V140" s="16"/>
      <c r="W140" s="16"/>
      <c r="X140" s="16"/>
      <c r="Y140" s="16"/>
      <c r="Z140" s="16"/>
      <c r="AA140" s="16"/>
      <c r="AB140" s="16"/>
      <c r="AC140" s="16"/>
      <c r="AD140" s="16"/>
    </row>
    <row r="141" spans="1:30" ht="12.75" customHeight="1">
      <c r="L141" s="16"/>
      <c r="M141" s="16"/>
      <c r="N141" s="16"/>
      <c r="O141" s="16"/>
      <c r="P141" s="16"/>
      <c r="Q141" s="16"/>
      <c r="R141" s="16"/>
      <c r="S141" s="16"/>
      <c r="T141" s="16"/>
      <c r="U141" s="16"/>
      <c r="V141" s="16"/>
      <c r="W141" s="16"/>
      <c r="X141" s="16"/>
      <c r="Y141" s="16"/>
      <c r="Z141" s="16"/>
      <c r="AA141" s="16"/>
      <c r="AB141" s="16"/>
      <c r="AC141" s="16"/>
      <c r="AD141" s="16"/>
    </row>
    <row r="142" spans="1:30" ht="12.75" customHeight="1"/>
    <row r="144" spans="1:30" s="47" customFormat="1">
      <c r="A144" s="40"/>
      <c r="B144" s="39"/>
      <c r="C144" s="40"/>
      <c r="D144" s="40"/>
      <c r="E144" s="40"/>
      <c r="F144" s="40"/>
      <c r="G144" s="40"/>
      <c r="H144" s="40"/>
      <c r="I144" s="40"/>
      <c r="J144" s="40"/>
      <c r="K144" s="40"/>
      <c r="L144" s="20"/>
      <c r="M144" s="48"/>
      <c r="N144" s="48"/>
      <c r="O144" s="48"/>
      <c r="P144" s="48"/>
      <c r="Q144" s="48"/>
      <c r="R144" s="48"/>
      <c r="S144" s="48"/>
      <c r="T144" s="48"/>
      <c r="U144" s="48"/>
      <c r="V144" s="48"/>
      <c r="W144" s="48"/>
      <c r="X144" s="48"/>
      <c r="Y144" s="48"/>
      <c r="Z144" s="48"/>
      <c r="AA144" s="48"/>
      <c r="AB144" s="48"/>
      <c r="AC144" s="48"/>
      <c r="AD144" s="48"/>
    </row>
    <row r="145" spans="1:30" s="47" customFormat="1">
      <c r="A145" s="40"/>
      <c r="B145" s="39"/>
      <c r="C145" s="40"/>
      <c r="D145" s="40"/>
      <c r="E145" s="40"/>
      <c r="F145" s="40"/>
      <c r="G145" s="40"/>
      <c r="H145" s="40"/>
      <c r="I145" s="40"/>
      <c r="J145" s="40"/>
      <c r="K145" s="40"/>
      <c r="L145" s="20"/>
      <c r="M145" s="48"/>
      <c r="N145" s="48"/>
      <c r="O145" s="48"/>
      <c r="P145" s="48"/>
      <c r="Q145" s="48"/>
      <c r="R145" s="48"/>
      <c r="S145" s="48"/>
      <c r="T145" s="48"/>
      <c r="U145" s="48"/>
      <c r="V145" s="48"/>
      <c r="W145" s="48"/>
      <c r="X145" s="48"/>
      <c r="Y145" s="48"/>
      <c r="Z145" s="48"/>
      <c r="AA145" s="48"/>
      <c r="AB145" s="48"/>
      <c r="AC145" s="48"/>
      <c r="AD145" s="48"/>
    </row>
  </sheetData>
  <mergeCells count="6">
    <mergeCell ref="A1:K1"/>
    <mergeCell ref="A60:B60"/>
    <mergeCell ref="S3:Y3"/>
    <mergeCell ref="A58:B58"/>
    <mergeCell ref="A2:K2"/>
    <mergeCell ref="A3:K3"/>
  </mergeCells>
  <phoneticPr fontId="29" type="noConversion"/>
  <printOptions horizontalCentered="1" verticalCentered="1"/>
  <pageMargins left="0.6692913385826772" right="0.70866141732283472" top="0.74803149606299213" bottom="0.74803149606299213" header="0.39370078740157483" footer="0.31496062992125984"/>
  <pageSetup scale="61"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B204"/>
  <sheetViews>
    <sheetView view="pageBreakPreview" zoomScale="80" zoomScaleNormal="100" zoomScaleSheetLayoutView="80" zoomScalePageLayoutView="90" workbookViewId="0">
      <selection activeCell="D40" sqref="D40"/>
    </sheetView>
  </sheetViews>
  <sheetFormatPr baseColWidth="10" defaultColWidth="11.42578125" defaultRowHeight="12.75"/>
  <cols>
    <col min="1" max="1" width="126.140625" style="16" customWidth="1"/>
    <col min="2" max="2" width="26.42578125" style="16" customWidth="1"/>
    <col min="3" max="12" width="11.42578125" style="16"/>
    <col min="13" max="13" width="8.1406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9"/>
      <c r="B1" s="28"/>
      <c r="C1" s="28"/>
      <c r="D1" s="28"/>
      <c r="E1" s="28"/>
      <c r="F1" s="28"/>
      <c r="G1" s="28"/>
      <c r="H1" s="28"/>
      <c r="I1" s="28"/>
      <c r="J1" s="28"/>
      <c r="K1" s="28"/>
      <c r="L1" s="28"/>
      <c r="P1" s="415"/>
      <c r="Y1" s="185"/>
      <c r="Z1" s="868" t="s">
        <v>110</v>
      </c>
      <c r="AA1" s="869"/>
      <c r="AB1" s="870"/>
    </row>
    <row r="2" spans="1:28" ht="12.75" customHeight="1">
      <c r="A2" s="27"/>
      <c r="B2" s="26"/>
      <c r="C2" s="26"/>
      <c r="D2" s="26"/>
      <c r="E2" s="26"/>
      <c r="F2" s="26"/>
      <c r="G2" s="26"/>
      <c r="H2" s="26"/>
      <c r="I2" s="26"/>
      <c r="J2" s="26"/>
      <c r="K2" s="26"/>
      <c r="L2" s="26"/>
      <c r="P2" s="415"/>
      <c r="Y2" s="185"/>
      <c r="Z2" s="636" t="s">
        <v>80</v>
      </c>
      <c r="AA2" s="416" t="s">
        <v>81</v>
      </c>
      <c r="AB2" s="416" t="s">
        <v>111</v>
      </c>
    </row>
    <row r="3" spans="1:28" ht="12.75" customHeight="1">
      <c r="A3" s="28"/>
      <c r="B3" s="28"/>
      <c r="C3" s="28"/>
      <c r="D3" s="28"/>
      <c r="E3" s="28"/>
      <c r="F3" s="28"/>
      <c r="G3" s="28"/>
      <c r="H3" s="28"/>
      <c r="I3" s="28"/>
      <c r="J3" s="28"/>
      <c r="K3" s="28"/>
      <c r="L3" s="28"/>
      <c r="P3" s="415"/>
      <c r="Y3" s="185"/>
      <c r="Z3" s="417">
        <v>2016</v>
      </c>
      <c r="AA3" s="418" t="s">
        <v>112</v>
      </c>
      <c r="AB3" s="419">
        <v>17323.165000000001</v>
      </c>
    </row>
    <row r="4" spans="1:28" ht="12.75" customHeight="1">
      <c r="A4" s="20"/>
      <c r="B4" s="20"/>
      <c r="C4" s="20"/>
      <c r="D4" s="20"/>
      <c r="E4" s="20"/>
      <c r="F4" s="20"/>
      <c r="G4" s="20"/>
      <c r="H4" s="20"/>
      <c r="I4" s="20"/>
      <c r="J4" s="20"/>
      <c r="K4" s="20"/>
      <c r="L4" s="20"/>
      <c r="P4" s="415"/>
      <c r="Y4" s="185"/>
      <c r="Z4" s="235"/>
      <c r="AA4" s="239" t="s">
        <v>113</v>
      </c>
      <c r="AB4" s="240">
        <v>18823.784999999996</v>
      </c>
    </row>
    <row r="5" spans="1:28" ht="12.75" customHeight="1">
      <c r="A5" s="20"/>
      <c r="B5" s="20"/>
      <c r="C5" s="20"/>
      <c r="D5" s="20"/>
      <c r="E5" s="20"/>
      <c r="F5" s="20"/>
      <c r="G5" s="20"/>
      <c r="H5" s="20"/>
      <c r="I5" s="20"/>
      <c r="J5" s="20"/>
      <c r="K5" s="20"/>
      <c r="L5" s="20"/>
      <c r="P5" s="415"/>
      <c r="Y5" s="185"/>
      <c r="Z5" s="241"/>
      <c r="AA5" s="233" t="s">
        <v>114</v>
      </c>
      <c r="AB5" s="236">
        <v>18802.431</v>
      </c>
    </row>
    <row r="6" spans="1:28" ht="12.75" customHeight="1">
      <c r="A6" s="20"/>
      <c r="B6" s="20"/>
      <c r="C6" s="20"/>
      <c r="D6" s="20"/>
      <c r="E6" s="20"/>
      <c r="F6" s="20"/>
      <c r="G6" s="20"/>
      <c r="H6" s="20"/>
      <c r="I6" s="20"/>
      <c r="J6" s="20"/>
      <c r="K6" s="20"/>
      <c r="L6" s="20"/>
      <c r="Y6" s="185"/>
      <c r="Z6" s="241"/>
      <c r="AA6" s="233" t="s">
        <v>115</v>
      </c>
      <c r="AB6" s="236">
        <v>18445.176999999996</v>
      </c>
    </row>
    <row r="7" spans="1:28" ht="12.75" customHeight="1">
      <c r="A7" s="20"/>
      <c r="B7" s="20"/>
      <c r="C7" s="20"/>
      <c r="D7" s="20"/>
      <c r="E7" s="20"/>
      <c r="F7" s="20"/>
      <c r="G7" s="20"/>
      <c r="H7" s="20"/>
      <c r="I7" s="20"/>
      <c r="J7" s="20"/>
      <c r="K7" s="20"/>
      <c r="L7" s="20"/>
      <c r="Y7" s="185"/>
      <c r="Z7" s="241"/>
      <c r="AA7" s="233" t="s">
        <v>116</v>
      </c>
      <c r="AB7" s="236">
        <v>18492.809999999998</v>
      </c>
    </row>
    <row r="8" spans="1:28" ht="12.75" customHeight="1">
      <c r="A8" s="20"/>
      <c r="B8" s="20"/>
      <c r="C8" s="20"/>
      <c r="D8" s="20"/>
      <c r="E8" s="20"/>
      <c r="F8" s="20"/>
      <c r="G8" s="20"/>
      <c r="H8" s="20"/>
      <c r="I8" s="20"/>
      <c r="J8" s="20"/>
      <c r="K8" s="20"/>
      <c r="L8" s="20"/>
      <c r="Y8" s="185"/>
      <c r="Z8" s="241"/>
      <c r="AA8" s="233" t="s">
        <v>117</v>
      </c>
      <c r="AB8" s="236">
        <v>18732.347999999998</v>
      </c>
    </row>
    <row r="9" spans="1:28" ht="12.75" customHeight="1">
      <c r="A9" s="20"/>
      <c r="B9" s="20"/>
      <c r="C9" s="20"/>
      <c r="D9" s="20"/>
      <c r="E9" s="20"/>
      <c r="F9" s="20"/>
      <c r="G9" s="20"/>
      <c r="H9" s="20"/>
      <c r="I9" s="20"/>
      <c r="J9" s="20"/>
      <c r="K9" s="20"/>
      <c r="N9" s="19"/>
      <c r="O9" s="18"/>
      <c r="P9" s="17"/>
      <c r="Q9" s="16"/>
      <c r="Y9" s="185"/>
      <c r="Z9" s="241"/>
      <c r="AA9" s="233" t="s">
        <v>118</v>
      </c>
      <c r="AB9" s="236">
        <v>16904.45</v>
      </c>
    </row>
    <row r="10" spans="1:28" ht="12.75" customHeight="1">
      <c r="A10" s="20"/>
      <c r="B10" s="20"/>
      <c r="C10" s="20"/>
      <c r="D10" s="20"/>
      <c r="E10" s="20"/>
      <c r="F10" s="20"/>
      <c r="G10" s="20"/>
      <c r="H10" s="20"/>
      <c r="I10" s="20"/>
      <c r="J10" s="20"/>
      <c r="K10" s="20"/>
      <c r="L10" s="20"/>
      <c r="Y10" s="185"/>
      <c r="Z10" s="241"/>
      <c r="AA10" s="233" t="s">
        <v>119</v>
      </c>
      <c r="AB10" s="236">
        <v>18618.159</v>
      </c>
    </row>
    <row r="11" spans="1:28" ht="12.75" customHeight="1">
      <c r="A11" s="20"/>
      <c r="B11" s="20"/>
      <c r="C11" s="20"/>
      <c r="D11" s="20"/>
      <c r="E11" s="20"/>
      <c r="F11" s="20"/>
      <c r="G11" s="20"/>
      <c r="H11" s="20"/>
      <c r="I11" s="20"/>
      <c r="J11" s="20"/>
      <c r="K11" s="20"/>
      <c r="L11" s="20"/>
      <c r="Y11" s="185"/>
      <c r="Z11" s="241"/>
      <c r="AA11" s="233" t="s">
        <v>120</v>
      </c>
      <c r="AB11" s="236">
        <v>16817.792999999998</v>
      </c>
    </row>
    <row r="12" spans="1:28" ht="12.75" customHeight="1">
      <c r="A12" s="20"/>
      <c r="B12" s="20"/>
      <c r="C12" s="20"/>
      <c r="D12" s="20"/>
      <c r="E12" s="20"/>
      <c r="F12" s="20"/>
      <c r="G12" s="20"/>
      <c r="H12" s="20"/>
      <c r="I12" s="20"/>
      <c r="J12" s="20"/>
      <c r="K12" s="20"/>
      <c r="L12" s="20"/>
      <c r="Y12" s="185"/>
      <c r="Z12" s="241"/>
      <c r="AA12" s="233" t="s">
        <v>121</v>
      </c>
      <c r="AB12" s="236">
        <v>15310.885999999999</v>
      </c>
    </row>
    <row r="13" spans="1:28" ht="12.75" customHeight="1">
      <c r="A13" s="20"/>
      <c r="B13" s="20"/>
      <c r="C13" s="20"/>
      <c r="D13" s="20"/>
      <c r="E13" s="20"/>
      <c r="F13" s="20"/>
      <c r="G13" s="20"/>
      <c r="H13" s="20"/>
      <c r="I13" s="20"/>
      <c r="J13" s="20"/>
      <c r="K13" s="20"/>
      <c r="L13" s="20"/>
      <c r="P13" s="30"/>
      <c r="Y13" s="185"/>
      <c r="Z13" s="241"/>
      <c r="AA13" s="233" t="s">
        <v>122</v>
      </c>
      <c r="AB13" s="236">
        <v>18010.565000000002</v>
      </c>
    </row>
    <row r="14" spans="1:28" ht="12.75" customHeight="1">
      <c r="A14" s="20"/>
      <c r="B14" s="20"/>
      <c r="C14" s="20"/>
      <c r="D14" s="20"/>
      <c r="E14" s="20"/>
      <c r="F14" s="20"/>
      <c r="G14" s="20"/>
      <c r="H14" s="20"/>
      <c r="I14" s="20"/>
      <c r="J14" s="20"/>
      <c r="K14" s="20"/>
      <c r="L14" s="20"/>
      <c r="P14" s="30"/>
      <c r="Y14" s="185"/>
      <c r="Z14" s="242"/>
      <c r="AA14" s="234" t="s">
        <v>123</v>
      </c>
      <c r="AB14" s="238">
        <v>18984.960999999999</v>
      </c>
    </row>
    <row r="15" spans="1:28" ht="12.75" customHeight="1">
      <c r="A15" s="20"/>
      <c r="B15" s="20"/>
      <c r="C15" s="20"/>
      <c r="D15" s="20"/>
      <c r="E15" s="20"/>
      <c r="F15" s="20"/>
      <c r="G15" s="20"/>
      <c r="H15" s="20"/>
      <c r="I15" s="20"/>
      <c r="J15" s="20"/>
      <c r="K15" s="20"/>
      <c r="L15" s="20"/>
      <c r="P15" s="30"/>
      <c r="Y15" s="185"/>
      <c r="Z15" s="417">
        <v>2017</v>
      </c>
      <c r="AA15" s="418" t="s">
        <v>124</v>
      </c>
      <c r="AB15" s="419">
        <v>16857.703000000001</v>
      </c>
    </row>
    <row r="16" spans="1:28" ht="12.75" customHeight="1">
      <c r="A16" s="20"/>
      <c r="B16" s="20"/>
      <c r="C16" s="20"/>
      <c r="D16" s="20"/>
      <c r="E16" s="20"/>
      <c r="F16" s="20"/>
      <c r="G16" s="20"/>
      <c r="H16" s="20"/>
      <c r="I16" s="20"/>
      <c r="J16" s="20"/>
      <c r="K16" s="20"/>
      <c r="L16" s="20"/>
      <c r="P16" s="30"/>
      <c r="Y16" s="185"/>
      <c r="Z16" s="235"/>
      <c r="AA16" s="239" t="s">
        <v>125</v>
      </c>
      <c r="AB16" s="240">
        <v>15850.12</v>
      </c>
    </row>
    <row r="17" spans="1:28" ht="12.75" customHeight="1">
      <c r="A17" s="20"/>
      <c r="B17" s="20"/>
      <c r="C17" s="20"/>
      <c r="D17" s="20"/>
      <c r="E17" s="20"/>
      <c r="F17" s="20"/>
      <c r="G17" s="20"/>
      <c r="H17" s="20"/>
      <c r="I17" s="20"/>
      <c r="J17" s="20"/>
      <c r="K17" s="20"/>
      <c r="L17" s="20"/>
      <c r="P17" s="30"/>
      <c r="Y17" s="185"/>
      <c r="Z17" s="241"/>
      <c r="AA17" s="233" t="s">
        <v>126</v>
      </c>
      <c r="AB17" s="236">
        <v>17450.580000000002</v>
      </c>
    </row>
    <row r="18" spans="1:28" ht="12.75" customHeight="1">
      <c r="A18" s="20"/>
      <c r="B18" s="20"/>
      <c r="C18" s="20"/>
      <c r="D18" s="20"/>
      <c r="E18" s="20"/>
      <c r="F18" s="20"/>
      <c r="G18" s="20"/>
      <c r="H18" s="20"/>
      <c r="I18" s="20"/>
      <c r="J18" s="20"/>
      <c r="K18" s="20"/>
      <c r="L18" s="20"/>
      <c r="P18" s="30"/>
      <c r="Y18" s="185"/>
      <c r="Z18" s="241"/>
      <c r="AA18" s="233" t="s">
        <v>127</v>
      </c>
      <c r="AB18" s="236">
        <v>14952.174000000001</v>
      </c>
    </row>
    <row r="19" spans="1:28" ht="12.75" customHeight="1">
      <c r="A19" s="20"/>
      <c r="B19" s="20"/>
      <c r="C19" s="20"/>
      <c r="D19" s="20"/>
      <c r="E19" s="20"/>
      <c r="F19" s="20"/>
      <c r="G19" s="20"/>
      <c r="H19" s="20"/>
      <c r="I19" s="20"/>
      <c r="J19" s="20"/>
      <c r="K19" s="20"/>
      <c r="L19" s="20"/>
      <c r="P19" s="30"/>
      <c r="Y19" s="185"/>
      <c r="Z19" s="241"/>
      <c r="AA19" s="233" t="s">
        <v>128</v>
      </c>
      <c r="AB19" s="236">
        <v>19285.784</v>
      </c>
    </row>
    <row r="20" spans="1:28" ht="12.75" customHeight="1">
      <c r="A20" s="20"/>
      <c r="B20" s="20"/>
      <c r="C20" s="20"/>
      <c r="D20" s="20"/>
      <c r="E20" s="20"/>
      <c r="F20" s="20"/>
      <c r="G20" s="20"/>
      <c r="H20" s="20"/>
      <c r="I20" s="20"/>
      <c r="J20" s="20"/>
      <c r="K20" s="20"/>
      <c r="L20" s="20"/>
      <c r="Y20" s="185"/>
      <c r="Z20" s="241"/>
      <c r="AA20" s="233" t="s">
        <v>129</v>
      </c>
      <c r="AB20" s="236">
        <v>17583.904999999999</v>
      </c>
    </row>
    <row r="21" spans="1:28" ht="12.75" customHeight="1">
      <c r="A21" s="29"/>
      <c r="B21" s="28"/>
      <c r="C21" s="28"/>
      <c r="D21" s="28"/>
      <c r="E21" s="28"/>
      <c r="F21" s="28"/>
      <c r="G21" s="28"/>
      <c r="H21" s="28"/>
      <c r="I21" s="28"/>
      <c r="J21" s="28"/>
      <c r="K21" s="28"/>
      <c r="L21" s="28"/>
      <c r="Y21" s="185"/>
      <c r="Z21" s="241"/>
      <c r="AA21" s="233" t="s">
        <v>130</v>
      </c>
      <c r="AB21" s="236">
        <v>15888.732</v>
      </c>
    </row>
    <row r="22" spans="1:28" ht="12.75" customHeight="1">
      <c r="A22" s="27"/>
      <c r="B22" s="26"/>
      <c r="C22" s="26"/>
      <c r="D22" s="26"/>
      <c r="E22" s="26"/>
      <c r="F22" s="26"/>
      <c r="G22" s="26"/>
      <c r="H22" s="26"/>
      <c r="I22" s="26"/>
      <c r="J22" s="26"/>
      <c r="K22" s="26"/>
      <c r="L22" s="26"/>
      <c r="Y22" s="185"/>
      <c r="Z22" s="241"/>
      <c r="AA22" s="233" t="s">
        <v>131</v>
      </c>
      <c r="AB22" s="236">
        <v>17985.481</v>
      </c>
    </row>
    <row r="23" spans="1:28" ht="12.75" customHeight="1">
      <c r="A23" s="20"/>
      <c r="B23" s="20"/>
      <c r="C23" s="20"/>
      <c r="D23" s="20"/>
      <c r="E23" s="20"/>
      <c r="F23" s="20"/>
      <c r="G23" s="20"/>
      <c r="H23" s="20"/>
      <c r="I23" s="20"/>
      <c r="J23" s="20"/>
      <c r="K23" s="20"/>
      <c r="L23" s="20"/>
      <c r="Y23" s="185"/>
      <c r="Z23" s="241"/>
      <c r="AA23" s="233" t="s">
        <v>132</v>
      </c>
      <c r="AB23" s="236">
        <v>14943.130999999999</v>
      </c>
    </row>
    <row r="24" spans="1:28" ht="12.75" customHeight="1">
      <c r="A24" s="20"/>
      <c r="B24" s="20"/>
      <c r="C24" s="20"/>
      <c r="D24" s="25"/>
      <c r="E24" s="20"/>
      <c r="F24" s="20"/>
      <c r="G24" s="20"/>
      <c r="H24" s="20"/>
      <c r="I24" s="20"/>
      <c r="J24" s="20"/>
      <c r="K24" s="20"/>
      <c r="L24" s="20"/>
      <c r="Q24" s="16"/>
      <c r="Y24" s="185"/>
      <c r="Z24" s="241"/>
      <c r="AA24" s="233" t="s">
        <v>133</v>
      </c>
      <c r="AB24" s="236">
        <v>15603.88</v>
      </c>
    </row>
    <row r="25" spans="1:28" ht="12.75" customHeight="1">
      <c r="A25" s="20"/>
      <c r="B25" s="20"/>
      <c r="C25" s="20"/>
      <c r="D25" s="20"/>
      <c r="E25" s="20"/>
      <c r="F25" s="20"/>
      <c r="G25" s="20"/>
      <c r="H25" s="20"/>
      <c r="I25" s="20"/>
      <c r="J25" s="20"/>
      <c r="K25" s="20"/>
      <c r="L25" s="20"/>
      <c r="Q25" s="16"/>
      <c r="Y25" s="185"/>
      <c r="Z25" s="241"/>
      <c r="AA25" s="233" t="s">
        <v>134</v>
      </c>
      <c r="AB25" s="236">
        <v>16485.469000000001</v>
      </c>
    </row>
    <row r="26" spans="1:28" ht="12.75" customHeight="1">
      <c r="A26" s="20"/>
      <c r="B26" s="20"/>
      <c r="C26" s="20"/>
      <c r="D26" s="20"/>
      <c r="E26" s="20"/>
      <c r="F26" s="20"/>
      <c r="G26" s="20"/>
      <c r="H26" s="20"/>
      <c r="I26" s="20"/>
      <c r="J26" s="20"/>
      <c r="K26" s="20"/>
      <c r="L26" s="20"/>
      <c r="Q26" s="16"/>
      <c r="Y26" s="185"/>
      <c r="Z26" s="242"/>
      <c r="AA26" s="234" t="s">
        <v>135</v>
      </c>
      <c r="AB26" s="238">
        <v>17070.025000000001</v>
      </c>
    </row>
    <row r="27" spans="1:28" ht="12.75" customHeight="1">
      <c r="A27" s="20"/>
      <c r="B27" s="20"/>
      <c r="C27" s="20"/>
      <c r="D27" s="20"/>
      <c r="E27" s="20"/>
      <c r="F27" s="20"/>
      <c r="G27" s="20"/>
      <c r="H27" s="20"/>
      <c r="I27" s="20"/>
      <c r="J27" s="20"/>
      <c r="K27" s="20"/>
      <c r="L27" s="20"/>
      <c r="Q27" s="16"/>
      <c r="Y27" s="185"/>
      <c r="Z27" s="417">
        <v>2018</v>
      </c>
      <c r="AA27" s="420" t="s">
        <v>136</v>
      </c>
      <c r="AB27" s="419">
        <v>16962.508000000002</v>
      </c>
    </row>
    <row r="28" spans="1:28" ht="12.75" customHeight="1">
      <c r="A28" s="20"/>
      <c r="B28" s="20"/>
      <c r="C28" s="20"/>
      <c r="D28" s="20"/>
      <c r="E28" s="20"/>
      <c r="F28" s="20"/>
      <c r="G28" s="20"/>
      <c r="H28" s="20"/>
      <c r="I28" s="20"/>
      <c r="J28" s="20"/>
      <c r="K28" s="20"/>
      <c r="L28" s="20"/>
      <c r="Q28" s="16"/>
      <c r="Y28" s="185"/>
      <c r="Z28" s="241"/>
      <c r="AA28" s="233" t="s">
        <v>137</v>
      </c>
      <c r="AB28" s="236">
        <v>15640.866</v>
      </c>
    </row>
    <row r="29" spans="1:28" ht="12.75" customHeight="1">
      <c r="A29" s="20"/>
      <c r="B29" s="20"/>
      <c r="C29" s="20"/>
      <c r="D29" s="20"/>
      <c r="E29" s="20"/>
      <c r="F29" s="20"/>
      <c r="G29" s="20"/>
      <c r="H29" s="20"/>
      <c r="I29" s="20"/>
      <c r="J29" s="20"/>
      <c r="K29" s="20"/>
      <c r="L29" s="20"/>
      <c r="Q29" s="16"/>
      <c r="Y29" s="185"/>
      <c r="Z29" s="241"/>
      <c r="AA29" s="233" t="s">
        <v>138</v>
      </c>
      <c r="AB29" s="236">
        <v>16673.218000000001</v>
      </c>
    </row>
    <row r="30" spans="1:28" ht="12.75" customHeight="1">
      <c r="A30" s="20"/>
      <c r="B30" s="20"/>
      <c r="C30" s="20"/>
      <c r="D30" s="20"/>
      <c r="E30" s="20"/>
      <c r="F30" s="20"/>
      <c r="G30" s="20"/>
      <c r="H30" s="20"/>
      <c r="I30" s="20"/>
      <c r="J30" s="20"/>
      <c r="K30" s="20"/>
      <c r="L30" s="20"/>
      <c r="Q30" s="16"/>
      <c r="Y30" s="185"/>
      <c r="Z30" s="241"/>
      <c r="AA30" s="233" t="s">
        <v>139</v>
      </c>
      <c r="AB30" s="236">
        <v>17023.798999999999</v>
      </c>
    </row>
    <row r="31" spans="1:28" ht="12.75" customHeight="1">
      <c r="B31" s="20"/>
      <c r="C31" s="20"/>
      <c r="D31" s="20"/>
      <c r="E31" s="20"/>
      <c r="F31" s="20"/>
      <c r="G31" s="20"/>
      <c r="H31" s="20"/>
      <c r="I31" s="20"/>
      <c r="J31" s="20"/>
      <c r="K31" s="20"/>
      <c r="L31" s="20"/>
      <c r="Q31" s="16"/>
      <c r="Y31" s="185"/>
      <c r="Z31" s="241"/>
      <c r="AA31" s="233" t="s">
        <v>140</v>
      </c>
      <c r="AB31" s="236">
        <v>17809.353999999999</v>
      </c>
    </row>
    <row r="32" spans="1:28" ht="12.75" customHeight="1">
      <c r="A32" s="20"/>
      <c r="B32" s="20"/>
      <c r="C32" s="20"/>
      <c r="D32" s="20"/>
      <c r="E32" s="20"/>
      <c r="F32" s="20"/>
      <c r="G32" s="20"/>
      <c r="H32" s="20"/>
      <c r="I32" s="20"/>
      <c r="J32" s="20"/>
      <c r="K32" s="20"/>
      <c r="L32" s="20"/>
      <c r="Q32" s="16"/>
      <c r="Y32" s="185"/>
      <c r="Z32" s="241"/>
      <c r="AA32" s="233" t="s">
        <v>141</v>
      </c>
      <c r="AB32" s="236">
        <v>17203.919000000002</v>
      </c>
    </row>
    <row r="33" spans="1:28" ht="12.75" customHeight="1">
      <c r="A33" s="20"/>
      <c r="B33" s="20"/>
      <c r="C33" s="20"/>
      <c r="D33" s="20"/>
      <c r="E33" s="20"/>
      <c r="F33" s="20"/>
      <c r="G33" s="20"/>
      <c r="H33" s="20"/>
      <c r="I33" s="20"/>
      <c r="J33" s="20"/>
      <c r="K33" s="20"/>
      <c r="L33" s="20"/>
      <c r="Q33" s="16"/>
      <c r="Y33" s="185"/>
      <c r="Z33" s="241"/>
      <c r="AA33" s="233" t="s">
        <v>142</v>
      </c>
      <c r="AB33" s="236">
        <v>15786.039000000001</v>
      </c>
    </row>
    <row r="34" spans="1:28" ht="12.75" customHeight="1">
      <c r="A34" s="20"/>
      <c r="B34" s="20"/>
      <c r="C34" s="20"/>
      <c r="D34" s="20"/>
      <c r="E34" s="20"/>
      <c r="F34" s="20"/>
      <c r="G34" s="20"/>
      <c r="H34" s="20"/>
      <c r="I34" s="20"/>
      <c r="J34" s="20"/>
      <c r="K34" s="20"/>
      <c r="L34" s="20"/>
      <c r="Q34" s="16"/>
      <c r="Y34" s="185"/>
      <c r="Z34" s="241"/>
      <c r="AA34" s="233" t="s">
        <v>143</v>
      </c>
      <c r="AB34" s="236">
        <v>18725.771000000001</v>
      </c>
    </row>
    <row r="35" spans="1:28" ht="12.75" customHeight="1">
      <c r="A35" s="20"/>
      <c r="B35" s="20"/>
      <c r="C35" s="20"/>
      <c r="D35" s="20"/>
      <c r="E35" s="20"/>
      <c r="F35" s="20"/>
      <c r="G35" s="20"/>
      <c r="H35" s="20"/>
      <c r="I35" s="20"/>
      <c r="J35" s="20"/>
      <c r="K35" s="20"/>
      <c r="L35" s="20"/>
      <c r="Q35" s="16"/>
      <c r="Y35" s="185"/>
      <c r="Z35" s="241"/>
      <c r="AA35" s="233" t="s">
        <v>144</v>
      </c>
      <c r="AB35" s="236">
        <v>14329.17</v>
      </c>
    </row>
    <row r="36" spans="1:28" ht="12.75" customHeight="1">
      <c r="A36" s="20"/>
      <c r="B36" s="20"/>
      <c r="C36" s="20"/>
      <c r="D36" s="20"/>
      <c r="E36" s="20"/>
      <c r="F36" s="20"/>
      <c r="G36" s="20"/>
      <c r="H36" s="20"/>
      <c r="I36" s="20"/>
      <c r="J36" s="20"/>
      <c r="K36" s="20"/>
      <c r="L36" s="20"/>
      <c r="Q36" s="16"/>
      <c r="Y36" s="185"/>
      <c r="Z36" s="241"/>
      <c r="AA36" s="233" t="s">
        <v>145</v>
      </c>
      <c r="AB36" s="236">
        <v>17697.625</v>
      </c>
    </row>
    <row r="37" spans="1:28" ht="12.75" customHeight="1">
      <c r="A37" s="20"/>
      <c r="B37" s="20"/>
      <c r="C37" s="20"/>
      <c r="D37" s="20"/>
      <c r="E37" s="20"/>
      <c r="F37" s="20"/>
      <c r="G37" s="20"/>
      <c r="H37" s="20"/>
      <c r="I37" s="20"/>
      <c r="J37" s="20"/>
      <c r="K37" s="20"/>
      <c r="L37" s="20"/>
      <c r="N37" s="21"/>
      <c r="O37" s="421"/>
      <c r="Q37" s="16"/>
      <c r="Y37" s="185"/>
      <c r="Z37" s="241"/>
      <c r="AA37" s="233" t="s">
        <v>146</v>
      </c>
      <c r="AB37" s="236">
        <v>16328.331</v>
      </c>
    </row>
    <row r="38" spans="1:28" ht="12.75" customHeight="1">
      <c r="A38" s="20"/>
      <c r="B38" s="20"/>
      <c r="C38" s="20"/>
      <c r="D38" s="310"/>
      <c r="E38" s="20"/>
      <c r="F38" s="20"/>
      <c r="G38" s="20"/>
      <c r="H38" s="20"/>
      <c r="I38" s="20"/>
      <c r="J38" s="20"/>
      <c r="K38" s="20"/>
      <c r="L38" s="20"/>
      <c r="N38" s="17"/>
      <c r="O38" s="421"/>
      <c r="Q38" s="16"/>
      <c r="Y38" s="185"/>
      <c r="Z38" s="242"/>
      <c r="AA38" s="234" t="s">
        <v>147</v>
      </c>
      <c r="AB38" s="238">
        <v>16862.97</v>
      </c>
    </row>
    <row r="39" spans="1:28" ht="12.75" customHeight="1">
      <c r="A39" s="20"/>
      <c r="B39" s="20"/>
      <c r="C39" s="20"/>
      <c r="D39" s="20"/>
      <c r="E39" s="20"/>
      <c r="F39" s="20"/>
      <c r="G39" s="20"/>
      <c r="H39" s="20"/>
      <c r="I39" s="20"/>
      <c r="J39" s="20"/>
      <c r="K39" s="20"/>
      <c r="L39" s="20"/>
      <c r="N39" s="21"/>
      <c r="O39" s="421"/>
      <c r="Q39" s="16"/>
      <c r="Y39" s="185"/>
      <c r="Z39" s="417">
        <v>2019</v>
      </c>
      <c r="AA39" s="420" t="s">
        <v>148</v>
      </c>
      <c r="AB39" s="422">
        <v>17929.830999999998</v>
      </c>
    </row>
    <row r="40" spans="1:28" ht="12.75" customHeight="1">
      <c r="A40" s="20"/>
      <c r="B40" s="20"/>
      <c r="C40" s="20"/>
      <c r="D40" s="20"/>
      <c r="E40" s="20"/>
      <c r="F40" s="20"/>
      <c r="G40" s="20"/>
      <c r="H40" s="20"/>
      <c r="I40" s="20"/>
      <c r="J40" s="20"/>
      <c r="K40" s="20"/>
      <c r="L40" s="20"/>
      <c r="N40" s="21"/>
      <c r="O40" s="421"/>
      <c r="Q40" s="16"/>
      <c r="Y40" s="185"/>
      <c r="Z40" s="235"/>
      <c r="AA40" s="233" t="s">
        <v>149</v>
      </c>
      <c r="AB40" s="240">
        <v>15986.379000000001</v>
      </c>
    </row>
    <row r="41" spans="1:28" ht="12.75" customHeight="1">
      <c r="A41" s="20"/>
      <c r="B41" s="20"/>
      <c r="C41" s="20"/>
      <c r="D41" s="20"/>
      <c r="E41" s="20"/>
      <c r="F41" s="20"/>
      <c r="G41" s="20"/>
      <c r="H41" s="20"/>
      <c r="I41" s="20"/>
      <c r="J41" s="20"/>
      <c r="K41" s="20"/>
      <c r="L41" s="20"/>
      <c r="N41" s="21"/>
      <c r="O41" s="421"/>
      <c r="Q41" s="16"/>
      <c r="Y41" s="185"/>
      <c r="Z41" s="235"/>
      <c r="AA41" s="233" t="s">
        <v>150</v>
      </c>
      <c r="AB41" s="240">
        <v>17481.904999999999</v>
      </c>
    </row>
    <row r="42" spans="1:28" ht="12.75" customHeight="1">
      <c r="A42" s="20"/>
      <c r="B42" s="20"/>
      <c r="C42" s="20"/>
      <c r="D42" s="20"/>
      <c r="E42" s="20"/>
      <c r="F42" s="20"/>
      <c r="G42" s="20"/>
      <c r="H42" s="20"/>
      <c r="I42" s="20"/>
      <c r="J42" s="20"/>
      <c r="K42" s="20"/>
      <c r="L42" s="20"/>
      <c r="N42" s="21"/>
      <c r="O42" s="421"/>
      <c r="Q42" s="16"/>
      <c r="Y42" s="185"/>
      <c r="Z42" s="235"/>
      <c r="AA42" s="233" t="s">
        <v>151</v>
      </c>
      <c r="AB42" s="240">
        <v>17305.428</v>
      </c>
    </row>
    <row r="43" spans="1:28" ht="12.75" customHeight="1">
      <c r="N43" s="17"/>
      <c r="O43" s="421"/>
      <c r="Q43" s="16"/>
      <c r="Y43" s="185"/>
      <c r="Z43" s="235"/>
      <c r="AA43" s="233" t="s">
        <v>152</v>
      </c>
      <c r="AB43" s="240">
        <v>19372.206999999999</v>
      </c>
    </row>
    <row r="44" spans="1:28" ht="12.75" customHeight="1">
      <c r="N44" s="21"/>
      <c r="O44" s="421"/>
      <c r="Q44" s="16"/>
      <c r="Y44" s="185"/>
      <c r="Z44" s="235"/>
      <c r="AA44" s="233" t="s">
        <v>153</v>
      </c>
      <c r="AB44" s="240">
        <v>17337.017</v>
      </c>
    </row>
    <row r="45" spans="1:28" ht="12.75" customHeight="1">
      <c r="N45" s="17"/>
      <c r="O45" s="421"/>
      <c r="Q45" s="16"/>
      <c r="Y45" s="185"/>
      <c r="Z45" s="235"/>
      <c r="AA45" s="233" t="s">
        <v>154</v>
      </c>
      <c r="AB45" s="240">
        <v>18417.313999999998</v>
      </c>
    </row>
    <row r="46" spans="1:28" ht="12.75" customHeight="1">
      <c r="N46" s="17"/>
      <c r="O46" s="421"/>
      <c r="Q46" s="16"/>
      <c r="Y46" s="185"/>
      <c r="Z46" s="235"/>
      <c r="AA46" s="233" t="s">
        <v>155</v>
      </c>
      <c r="AB46" s="240">
        <v>18489.975999999999</v>
      </c>
    </row>
    <row r="47" spans="1:28" ht="12.75" customHeight="1">
      <c r="N47" s="21"/>
      <c r="O47" s="421"/>
      <c r="Q47" s="16"/>
      <c r="Y47" s="185"/>
      <c r="Z47" s="235"/>
      <c r="AA47" s="233" t="s">
        <v>156</v>
      </c>
      <c r="AB47" s="240">
        <v>15104.125</v>
      </c>
    </row>
    <row r="48" spans="1:28" ht="12.75" customHeight="1">
      <c r="N48" s="21"/>
      <c r="O48" s="421"/>
      <c r="Q48" s="16"/>
      <c r="Y48" s="185"/>
      <c r="Z48" s="235"/>
      <c r="AA48" s="233" t="s">
        <v>157</v>
      </c>
      <c r="AB48" s="240">
        <v>17598.509999999998</v>
      </c>
    </row>
    <row r="49" spans="14:28" ht="12.75" customHeight="1">
      <c r="N49" s="21"/>
      <c r="O49" s="421"/>
      <c r="Q49" s="16"/>
      <c r="Y49" s="185"/>
      <c r="Z49" s="235"/>
      <c r="AA49" s="233" t="s">
        <v>158</v>
      </c>
      <c r="AB49" s="240">
        <v>17503.72</v>
      </c>
    </row>
    <row r="50" spans="14:28" ht="12.75" customHeight="1">
      <c r="N50" s="17"/>
      <c r="O50" s="421"/>
      <c r="Q50" s="16"/>
      <c r="Y50" s="185"/>
      <c r="Z50" s="237"/>
      <c r="AA50" s="234" t="s">
        <v>159</v>
      </c>
      <c r="AB50" s="238">
        <v>19473.575000000001</v>
      </c>
    </row>
    <row r="51" spans="14:28" ht="12.75" customHeight="1">
      <c r="N51" s="21"/>
      <c r="O51" s="421"/>
      <c r="Q51" s="16"/>
      <c r="Y51" s="185"/>
      <c r="Z51" s="417">
        <v>2020</v>
      </c>
      <c r="AA51" s="423" t="s">
        <v>160</v>
      </c>
      <c r="AB51" s="419">
        <v>19453.868999999999</v>
      </c>
    </row>
    <row r="52" spans="14:28" ht="12.75" customHeight="1">
      <c r="N52" s="21"/>
      <c r="O52" s="421"/>
      <c r="Q52" s="16"/>
      <c r="Y52" s="185"/>
      <c r="Z52" s="235"/>
      <c r="AA52" s="423" t="s">
        <v>161</v>
      </c>
      <c r="AB52" s="240">
        <v>18239.312999999998</v>
      </c>
    </row>
    <row r="53" spans="14:28" ht="12.75" customHeight="1">
      <c r="N53" s="22"/>
      <c r="O53" s="421"/>
      <c r="P53" s="415"/>
      <c r="Q53" s="16"/>
      <c r="Y53" s="185"/>
      <c r="Z53" s="241"/>
      <c r="AA53" s="423" t="s">
        <v>162</v>
      </c>
      <c r="AB53" s="236">
        <v>19560</v>
      </c>
    </row>
    <row r="54" spans="14:28" ht="12.75" customHeight="1">
      <c r="N54" s="22"/>
      <c r="O54" s="421"/>
      <c r="P54" s="415"/>
      <c r="Q54" s="16"/>
      <c r="Y54" s="185"/>
      <c r="Z54" s="241"/>
      <c r="AA54" s="305" t="s">
        <v>163</v>
      </c>
      <c r="AB54" s="236">
        <v>16880.937999999998</v>
      </c>
    </row>
    <row r="55" spans="14:28" ht="12.75" customHeight="1">
      <c r="N55" s="22"/>
      <c r="O55" s="421"/>
      <c r="P55" s="415"/>
      <c r="Q55" s="16"/>
      <c r="Y55" s="185"/>
      <c r="Z55" s="241"/>
      <c r="AA55" s="305" t="s">
        <v>164</v>
      </c>
      <c r="AB55" s="236">
        <v>18144.112000000001</v>
      </c>
    </row>
    <row r="56" spans="14:28" ht="12.75" customHeight="1">
      <c r="N56" s="22"/>
      <c r="O56" s="421"/>
      <c r="P56" s="415"/>
      <c r="Q56" s="16"/>
      <c r="Y56" s="185"/>
      <c r="Z56" s="241"/>
      <c r="AA56" s="423" t="s">
        <v>165</v>
      </c>
      <c r="AB56" s="236">
        <v>19526.236000000001</v>
      </c>
    </row>
    <row r="57" spans="14:28" ht="12.75" customHeight="1">
      <c r="N57" s="22"/>
      <c r="O57" s="421"/>
      <c r="P57" s="415"/>
      <c r="Q57" s="16"/>
      <c r="Y57" s="185"/>
      <c r="Z57" s="241"/>
      <c r="AA57" s="423" t="s">
        <v>166</v>
      </c>
      <c r="AB57" s="236">
        <v>20103.13</v>
      </c>
    </row>
    <row r="58" spans="14:28" ht="12.75" customHeight="1">
      <c r="N58" s="22"/>
      <c r="O58" s="421"/>
      <c r="P58" s="415"/>
      <c r="Q58" s="16"/>
      <c r="Y58" s="185"/>
      <c r="Z58" s="241"/>
      <c r="AA58" s="423" t="s">
        <v>167</v>
      </c>
      <c r="AB58" s="236">
        <v>18842.042000000001</v>
      </c>
    </row>
    <row r="59" spans="14:28" ht="12.75" customHeight="1">
      <c r="N59" s="22"/>
      <c r="O59" s="421"/>
      <c r="P59" s="415"/>
      <c r="Q59" s="16"/>
      <c r="Y59" s="185"/>
      <c r="Z59" s="241"/>
      <c r="AA59" s="423" t="s">
        <v>168</v>
      </c>
      <c r="AB59" s="236">
        <v>18919.276999999998</v>
      </c>
    </row>
    <row r="60" spans="14:28" ht="12.75" customHeight="1">
      <c r="N60" s="22"/>
      <c r="O60" s="421"/>
      <c r="P60" s="415"/>
      <c r="Q60" s="16"/>
      <c r="Y60" s="185"/>
      <c r="Z60" s="241"/>
      <c r="AA60" s="423" t="s">
        <v>169</v>
      </c>
      <c r="AB60" s="236">
        <v>17384.792000000001</v>
      </c>
    </row>
    <row r="61" spans="14:28" ht="12.75" customHeight="1">
      <c r="N61" s="22"/>
      <c r="O61" s="421"/>
      <c r="P61" s="415"/>
      <c r="Q61" s="16"/>
      <c r="Y61" s="185"/>
      <c r="Z61" s="241"/>
      <c r="AA61" s="423" t="s">
        <v>170</v>
      </c>
      <c r="AB61" s="236">
        <v>17225.050999999999</v>
      </c>
    </row>
    <row r="62" spans="14:28" ht="12.75" customHeight="1">
      <c r="N62" s="21"/>
      <c r="O62" s="421"/>
      <c r="P62" s="415"/>
      <c r="Q62" s="16"/>
      <c r="Y62" s="185"/>
      <c r="Z62" s="242"/>
      <c r="AA62" s="423" t="s">
        <v>171</v>
      </c>
      <c r="AB62" s="238">
        <v>19083.722000000002</v>
      </c>
    </row>
    <row r="63" spans="14:28" ht="12.75" customHeight="1">
      <c r="N63" s="21"/>
      <c r="O63" s="421"/>
      <c r="P63" s="415"/>
      <c r="Q63" s="16"/>
      <c r="Z63" s="417">
        <v>2021</v>
      </c>
      <c r="AA63" s="423" t="s">
        <v>172</v>
      </c>
      <c r="AB63" s="419">
        <v>17244.643</v>
      </c>
    </row>
    <row r="64" spans="14:28" ht="12.75" customHeight="1">
      <c r="N64" s="21"/>
      <c r="O64" s="421"/>
      <c r="P64" s="415"/>
      <c r="Q64" s="16"/>
      <c r="Z64" s="235"/>
      <c r="AA64" s="423" t="s">
        <v>173</v>
      </c>
      <c r="AB64" s="240">
        <v>17452.965</v>
      </c>
    </row>
    <row r="65" spans="14:28" ht="12.75" customHeight="1">
      <c r="N65" s="21"/>
      <c r="O65" s="421"/>
      <c r="P65" s="415"/>
      <c r="Q65" s="16"/>
      <c r="Z65" s="241"/>
      <c r="AA65" s="423" t="s">
        <v>174</v>
      </c>
      <c r="AB65" s="236">
        <v>19879.752</v>
      </c>
    </row>
    <row r="66" spans="14:28" ht="12.75" customHeight="1">
      <c r="N66" s="21"/>
      <c r="O66" s="421"/>
      <c r="P66" s="415"/>
      <c r="Q66" s="16"/>
      <c r="Z66" s="241"/>
      <c r="AA66" s="305" t="s">
        <v>175</v>
      </c>
      <c r="AB66" s="236">
        <v>17343.127</v>
      </c>
    </row>
    <row r="67" spans="14:28" ht="12.75" customHeight="1">
      <c r="N67" s="21"/>
      <c r="O67" s="421"/>
      <c r="P67" s="415"/>
      <c r="Q67" s="16"/>
      <c r="Z67" s="241"/>
      <c r="AA67" s="305" t="s">
        <v>176</v>
      </c>
      <c r="AB67" s="236">
        <v>18240.559000000001</v>
      </c>
    </row>
    <row r="68" spans="14:28" ht="12.75" customHeight="1">
      <c r="N68" s="21"/>
      <c r="O68" s="421"/>
      <c r="P68" s="415"/>
      <c r="Q68" s="16"/>
      <c r="Z68" s="241"/>
      <c r="AA68" s="423" t="s">
        <v>177</v>
      </c>
      <c r="AB68" s="236">
        <v>19322.728999999999</v>
      </c>
    </row>
    <row r="69" spans="14:28" ht="12.75" customHeight="1">
      <c r="N69" s="21"/>
      <c r="O69" s="421"/>
      <c r="P69" s="415"/>
      <c r="Q69" s="16"/>
      <c r="Z69" s="241"/>
      <c r="AA69" s="423" t="s">
        <v>178</v>
      </c>
      <c r="AB69" s="236">
        <v>18290.690999999999</v>
      </c>
    </row>
    <row r="70" spans="14:28" ht="12.75" customHeight="1">
      <c r="N70" s="21"/>
      <c r="O70" s="421"/>
      <c r="P70" s="415"/>
      <c r="Q70" s="16"/>
      <c r="Z70" s="241"/>
      <c r="AA70" s="423" t="s">
        <v>179</v>
      </c>
      <c r="AB70" s="236">
        <v>18259.665000000001</v>
      </c>
    </row>
    <row r="71" spans="14:28" ht="12.75" customHeight="1">
      <c r="N71" s="21"/>
      <c r="O71" s="421"/>
      <c r="P71" s="415"/>
      <c r="Q71" s="16"/>
      <c r="Z71" s="241"/>
      <c r="AA71" s="423" t="s">
        <v>180</v>
      </c>
      <c r="AB71" s="236">
        <v>15874.316999999999</v>
      </c>
    </row>
    <row r="72" spans="14:28" ht="12.75" customHeight="1">
      <c r="N72" s="21"/>
      <c r="O72" s="421"/>
      <c r="P72" s="415"/>
      <c r="Q72" s="16"/>
      <c r="Z72" s="241"/>
      <c r="AA72" s="423" t="s">
        <v>181</v>
      </c>
      <c r="AB72" s="236">
        <v>14242.78</v>
      </c>
    </row>
    <row r="73" spans="14:28" ht="12.75" customHeight="1">
      <c r="N73" s="21"/>
      <c r="O73" s="421"/>
      <c r="P73" s="415"/>
      <c r="Q73" s="16"/>
      <c r="Z73" s="241"/>
      <c r="AA73" s="423" t="s">
        <v>182</v>
      </c>
      <c r="AB73" s="236">
        <v>16006.779</v>
      </c>
    </row>
    <row r="74" spans="14:28" ht="12.75" customHeight="1">
      <c r="N74" s="21"/>
      <c r="O74" s="421"/>
      <c r="P74" s="415"/>
      <c r="Q74" s="16"/>
      <c r="Z74" s="242"/>
      <c r="AA74" s="423" t="s">
        <v>183</v>
      </c>
      <c r="AB74" s="238">
        <v>17813.582999999999</v>
      </c>
    </row>
    <row r="75" spans="14:28" ht="12.75" customHeight="1">
      <c r="O75" s="16"/>
      <c r="P75" s="16"/>
      <c r="Q75" s="16"/>
      <c r="Z75" s="871">
        <v>2022</v>
      </c>
      <c r="AA75" s="572" t="s">
        <v>184</v>
      </c>
      <c r="AB75" s="574">
        <v>14288.906999999999</v>
      </c>
    </row>
    <row r="76" spans="14:28" ht="12.75" customHeight="1">
      <c r="O76" s="16"/>
      <c r="P76" s="16"/>
      <c r="Q76" s="16"/>
      <c r="Z76" s="871"/>
      <c r="AA76" s="572" t="s">
        <v>185</v>
      </c>
      <c r="AB76" s="573">
        <v>15218.842000000001</v>
      </c>
    </row>
    <row r="77" spans="14:28" ht="12.75" customHeight="1">
      <c r="O77" s="16"/>
      <c r="P77" s="16"/>
      <c r="Q77" s="16"/>
      <c r="Z77" s="871"/>
      <c r="AA77" s="572" t="s">
        <v>186</v>
      </c>
      <c r="AB77" s="573">
        <v>18706.258000000002</v>
      </c>
    </row>
    <row r="78" spans="14:28" ht="12.75" customHeight="1">
      <c r="O78" s="16"/>
      <c r="P78" s="16"/>
      <c r="Q78" s="16"/>
      <c r="Z78" s="871"/>
      <c r="AA78" s="572" t="s">
        <v>187</v>
      </c>
      <c r="AB78" s="573">
        <v>14478.528</v>
      </c>
    </row>
    <row r="79" spans="14:28" ht="12.75" customHeight="1">
      <c r="O79" s="16"/>
      <c r="P79" s="16"/>
      <c r="Z79" s="871"/>
      <c r="AA79" s="572" t="s">
        <v>188</v>
      </c>
      <c r="AB79" s="573">
        <v>17070.228999999999</v>
      </c>
    </row>
    <row r="80" spans="14:28" ht="12.75" customHeight="1">
      <c r="O80" s="16"/>
      <c r="P80" s="16"/>
      <c r="Z80" s="871"/>
      <c r="AA80" s="572" t="s">
        <v>189</v>
      </c>
      <c r="AB80" s="573">
        <v>16412.32</v>
      </c>
    </row>
    <row r="81" spans="15:28" ht="12.75" customHeight="1">
      <c r="O81" s="16"/>
      <c r="P81" s="16"/>
      <c r="Z81" s="871"/>
      <c r="AA81" s="572" t="s">
        <v>190</v>
      </c>
      <c r="AB81" s="573">
        <v>16056.905000000001</v>
      </c>
    </row>
    <row r="82" spans="15:28" ht="12.75" customHeight="1">
      <c r="O82" s="16"/>
      <c r="P82" s="16"/>
      <c r="Z82" s="871"/>
      <c r="AA82" s="572" t="s">
        <v>191</v>
      </c>
      <c r="AB82" s="573">
        <v>18621.792000000001</v>
      </c>
    </row>
    <row r="83" spans="15:28" ht="12.75" customHeight="1">
      <c r="O83" s="16"/>
      <c r="P83" s="16"/>
      <c r="Z83" s="871"/>
      <c r="AA83" s="572" t="s">
        <v>192</v>
      </c>
      <c r="AB83" s="573">
        <v>14792.705</v>
      </c>
    </row>
    <row r="84" spans="15:28" ht="12.75" customHeight="1">
      <c r="O84" s="16"/>
      <c r="P84" s="16"/>
      <c r="Z84" s="871"/>
      <c r="AA84" s="572" t="s">
        <v>193</v>
      </c>
      <c r="AB84" s="573">
        <v>13421.194</v>
      </c>
    </row>
    <row r="85" spans="15:28" ht="12.75" customHeight="1">
      <c r="O85" s="16"/>
      <c r="P85" s="16"/>
      <c r="Z85" s="871"/>
      <c r="AA85" s="572" t="s">
        <v>194</v>
      </c>
      <c r="AB85" s="573">
        <v>15365.455</v>
      </c>
    </row>
    <row r="86" spans="15:28" ht="12.75" customHeight="1">
      <c r="O86" s="16"/>
      <c r="P86" s="16"/>
      <c r="Z86" s="871"/>
      <c r="AA86" s="572" t="s">
        <v>195</v>
      </c>
      <c r="AB86" s="568">
        <v>16312.035</v>
      </c>
    </row>
    <row r="87" spans="15:28" ht="12.75" customHeight="1">
      <c r="O87" s="16"/>
      <c r="P87" s="16"/>
      <c r="Z87" s="871">
        <v>2023</v>
      </c>
      <c r="AA87" s="423" t="s">
        <v>196</v>
      </c>
      <c r="AB87" s="688">
        <v>15309.502</v>
      </c>
    </row>
    <row r="88" spans="15:28" ht="12.75" customHeight="1">
      <c r="O88" s="16"/>
      <c r="P88" s="16"/>
      <c r="Z88" s="871"/>
      <c r="AA88" s="562" t="s">
        <v>197</v>
      </c>
      <c r="AB88" s="688">
        <v>14520.703</v>
      </c>
    </row>
    <row r="89" spans="15:28" ht="12.75" customHeight="1">
      <c r="O89" s="16"/>
      <c r="P89" s="16"/>
      <c r="Z89" s="871"/>
      <c r="AA89" s="562" t="s">
        <v>236</v>
      </c>
      <c r="AB89" s="700">
        <v>17161.435000000001</v>
      </c>
    </row>
    <row r="90" spans="15:28" ht="12.75" customHeight="1">
      <c r="O90" s="16"/>
      <c r="P90" s="16"/>
      <c r="Z90" s="871"/>
      <c r="AA90" s="562" t="s">
        <v>237</v>
      </c>
      <c r="AB90" s="569"/>
    </row>
    <row r="91" spans="15:28" ht="12.75" customHeight="1">
      <c r="Z91" s="871"/>
      <c r="AA91" s="562" t="s">
        <v>238</v>
      </c>
      <c r="AB91" s="569"/>
    </row>
    <row r="92" spans="15:28" ht="12.75" customHeight="1">
      <c r="Z92" s="871"/>
      <c r="AA92" s="562" t="s">
        <v>239</v>
      </c>
      <c r="AB92" s="569"/>
    </row>
    <row r="93" spans="15:28" ht="12.75" customHeight="1">
      <c r="Z93" s="871"/>
      <c r="AA93" s="562" t="s">
        <v>240</v>
      </c>
      <c r="AB93" s="569"/>
    </row>
    <row r="94" spans="15:28" ht="12.75" customHeight="1">
      <c r="Z94" s="871"/>
      <c r="AA94" s="562" t="s">
        <v>241</v>
      </c>
      <c r="AB94" s="569"/>
    </row>
    <row r="95" spans="15:28" ht="12.75" customHeight="1">
      <c r="Z95" s="871"/>
      <c r="AA95" s="562" t="s">
        <v>242</v>
      </c>
      <c r="AB95" s="569"/>
    </row>
    <row r="96" spans="15:28" ht="12.75" customHeight="1">
      <c r="Z96" s="871"/>
      <c r="AA96" s="562" t="s">
        <v>243</v>
      </c>
      <c r="AB96" s="569"/>
    </row>
    <row r="97" spans="14:28" ht="12.75" customHeight="1">
      <c r="Z97" s="871"/>
      <c r="AA97" s="562" t="s">
        <v>244</v>
      </c>
      <c r="AB97" s="569"/>
    </row>
    <row r="98" spans="14:28" ht="12.75" customHeight="1">
      <c r="Z98" s="871"/>
      <c r="AA98" s="570" t="s">
        <v>245</v>
      </c>
      <c r="AB98" s="571"/>
    </row>
    <row r="99" spans="14:28" ht="12.75" customHeight="1"/>
    <row r="100" spans="14:28" ht="12.75" customHeight="1"/>
    <row r="101" spans="14:28" ht="12.75" customHeight="1"/>
    <row r="102" spans="14:28" ht="12.75" customHeight="1"/>
    <row r="103" spans="14:28" ht="12.75" customHeight="1"/>
    <row r="104" spans="14:28" ht="12.75" customHeight="1"/>
    <row r="105" spans="14:28" ht="12.75" customHeight="1"/>
    <row r="106" spans="14:28" ht="12.75" customHeight="1"/>
    <row r="107" spans="14:28" ht="12.75" customHeight="1">
      <c r="O107" s="16"/>
      <c r="P107" s="16"/>
      <c r="Q107" s="16"/>
    </row>
    <row r="108" spans="14:28" ht="12.75" customHeight="1">
      <c r="O108" s="16"/>
      <c r="P108" s="16"/>
      <c r="Q108" s="16"/>
    </row>
    <row r="109" spans="14:28" ht="12.75" customHeight="1">
      <c r="O109" s="16"/>
      <c r="P109" s="16"/>
      <c r="Q109" s="16"/>
    </row>
    <row r="110" spans="14:28" ht="12.75" customHeight="1">
      <c r="N110" s="21"/>
      <c r="O110" s="16"/>
      <c r="P110" s="16"/>
      <c r="Q110" s="16"/>
    </row>
    <row r="111" spans="14:28" ht="12.75" customHeight="1">
      <c r="O111" s="16"/>
      <c r="P111" s="16"/>
      <c r="Q111" s="16"/>
    </row>
    <row r="112" spans="14:28"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3">
    <mergeCell ref="Z1:AB1"/>
    <mergeCell ref="Z75:Z86"/>
    <mergeCell ref="Z87:Z98"/>
  </mergeCells>
  <phoneticPr fontId="106" type="noConversion"/>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A38"/>
  <sheetViews>
    <sheetView view="pageBreakPreview" zoomScale="90" zoomScaleNormal="100" zoomScaleSheetLayoutView="90" workbookViewId="0">
      <selection activeCell="A41" sqref="A41"/>
    </sheetView>
  </sheetViews>
  <sheetFormatPr baseColWidth="10" defaultColWidth="11.42578125" defaultRowHeight="12.75"/>
  <cols>
    <col min="1" max="1" width="120.7109375" style="64" customWidth="1"/>
    <col min="2" max="2" width="11.7109375" style="64" customWidth="1"/>
    <col min="3" max="22" width="11.42578125" style="64"/>
    <col min="23" max="23" width="1.85546875" style="64" customWidth="1"/>
    <col min="24" max="24" width="11.42578125" style="64" hidden="1" customWidth="1"/>
    <col min="25" max="25" width="2.140625" style="64" customWidth="1"/>
    <col min="26" max="27" width="11.42578125" style="63"/>
    <col min="28" max="28" width="12.28515625" style="63" bestFit="1" customWidth="1"/>
    <col min="29" max="34" width="11.42578125" style="63"/>
    <col min="35" max="35" width="9.5703125" style="63" customWidth="1"/>
    <col min="36" max="53" width="11.42578125" style="63"/>
    <col min="54" max="16384" width="11.42578125" style="16"/>
  </cols>
  <sheetData>
    <row r="1" spans="1:53" ht="12.75" customHeight="1">
      <c r="A1" s="74"/>
      <c r="B1" s="66"/>
      <c r="C1" s="66"/>
      <c r="D1" s="66"/>
      <c r="E1" s="66"/>
      <c r="F1" s="66"/>
      <c r="G1" s="66"/>
      <c r="H1" s="66"/>
      <c r="I1" s="66"/>
    </row>
    <row r="2" spans="1:53" ht="12.75" customHeight="1">
      <c r="A2" s="74"/>
      <c r="B2" s="66"/>
      <c r="C2" s="66"/>
      <c r="D2" s="66"/>
      <c r="E2" s="66"/>
      <c r="F2" s="66"/>
      <c r="G2" s="66"/>
      <c r="H2" s="66"/>
      <c r="I2" s="66"/>
      <c r="Z2" s="424" t="s">
        <v>80</v>
      </c>
      <c r="AA2" s="424" t="s">
        <v>198</v>
      </c>
      <c r="AB2" s="872" t="s">
        <v>199</v>
      </c>
      <c r="AC2" s="872"/>
      <c r="AD2" s="872"/>
      <c r="AE2" s="872"/>
      <c r="AF2" s="872"/>
      <c r="AG2" s="872"/>
      <c r="AH2" s="873"/>
      <c r="AI2" s="16"/>
      <c r="AJ2" s="16"/>
      <c r="AK2" s="16"/>
    </row>
    <row r="3" spans="1:53" ht="12.75" customHeight="1">
      <c r="A3" s="74"/>
      <c r="B3" s="66"/>
      <c r="C3" s="66"/>
      <c r="D3" s="66"/>
      <c r="E3" s="66"/>
      <c r="F3" s="66"/>
      <c r="G3" s="66"/>
      <c r="H3" s="66"/>
      <c r="I3" s="66"/>
      <c r="Z3" s="76"/>
      <c r="AA3" s="75" t="s">
        <v>468</v>
      </c>
      <c r="AB3" s="83" t="s">
        <v>200</v>
      </c>
      <c r="AC3" s="83" t="s">
        <v>83</v>
      </c>
      <c r="AD3" s="83" t="s">
        <v>201</v>
      </c>
      <c r="AE3" s="83" t="s">
        <v>87</v>
      </c>
      <c r="AF3" s="83" t="s">
        <v>202</v>
      </c>
      <c r="AG3" s="83" t="s">
        <v>89</v>
      </c>
      <c r="AH3" s="84" t="s">
        <v>203</v>
      </c>
      <c r="AI3" s="16"/>
      <c r="AJ3" s="16"/>
      <c r="AK3" s="16"/>
    </row>
    <row r="4" spans="1:53" ht="12.75" customHeight="1">
      <c r="A4" s="74"/>
      <c r="B4" s="66"/>
      <c r="C4" s="66"/>
      <c r="D4" s="66"/>
      <c r="E4" s="66"/>
      <c r="F4" s="66"/>
      <c r="G4" s="66"/>
      <c r="H4" s="66"/>
      <c r="I4" s="66"/>
      <c r="Z4" s="637" t="s">
        <v>91</v>
      </c>
      <c r="AA4" s="638" t="s">
        <v>467</v>
      </c>
      <c r="AB4" s="639">
        <v>72197</v>
      </c>
      <c r="AC4" s="640">
        <v>32630</v>
      </c>
      <c r="AD4" s="640">
        <v>20163</v>
      </c>
      <c r="AE4" s="639">
        <v>721</v>
      </c>
      <c r="AF4" s="639">
        <v>2448</v>
      </c>
      <c r="AG4" s="639">
        <v>15374</v>
      </c>
      <c r="AH4" s="639">
        <v>861</v>
      </c>
      <c r="AI4" s="16"/>
      <c r="AJ4" s="16"/>
      <c r="AK4" s="16"/>
      <c r="AZ4" s="16"/>
      <c r="BA4" s="16"/>
    </row>
    <row r="5" spans="1:53" ht="12.75" customHeight="1">
      <c r="A5" s="66"/>
      <c r="B5" s="66"/>
      <c r="C5" s="66"/>
      <c r="D5" s="66"/>
      <c r="E5" s="66"/>
      <c r="F5" s="66"/>
      <c r="G5" s="66"/>
      <c r="H5" s="66"/>
      <c r="I5" s="66"/>
      <c r="Z5" s="73" t="s">
        <v>92</v>
      </c>
      <c r="AA5" s="243" t="str">
        <f t="shared" ref="AA5:AA13" si="0">AA4</f>
        <v>mar</v>
      </c>
      <c r="AB5" s="244">
        <v>66606</v>
      </c>
      <c r="AC5" s="244">
        <v>31983</v>
      </c>
      <c r="AD5" s="244">
        <v>17486</v>
      </c>
      <c r="AE5" s="639">
        <v>577</v>
      </c>
      <c r="AF5" s="639">
        <v>1780</v>
      </c>
      <c r="AG5" s="639">
        <v>13784</v>
      </c>
      <c r="AH5" s="639">
        <v>996</v>
      </c>
      <c r="AI5" s="16"/>
      <c r="AJ5" s="16"/>
      <c r="AK5" s="16"/>
      <c r="AL5" s="46"/>
      <c r="AM5" s="46"/>
      <c r="AN5" s="46"/>
      <c r="AO5" s="46"/>
      <c r="AZ5" s="16"/>
      <c r="BA5" s="16"/>
    </row>
    <row r="6" spans="1:53" ht="12.75" customHeight="1">
      <c r="A6" s="66"/>
      <c r="B6" s="66"/>
      <c r="C6" s="66"/>
      <c r="D6" s="66"/>
      <c r="E6" s="66"/>
      <c r="F6" s="66"/>
      <c r="G6" s="66"/>
      <c r="H6" s="66"/>
      <c r="I6" s="66"/>
      <c r="Z6" s="72"/>
      <c r="AA6" s="69" t="str">
        <f t="shared" si="0"/>
        <v>mar</v>
      </c>
      <c r="AB6" s="874" t="s">
        <v>205</v>
      </c>
      <c r="AC6" s="875"/>
      <c r="AD6" s="875"/>
      <c r="AE6" s="875"/>
      <c r="AF6" s="875"/>
      <c r="AG6" s="875"/>
      <c r="AH6" s="876"/>
      <c r="AI6" s="16"/>
      <c r="AJ6" s="16"/>
      <c r="AK6" s="16"/>
      <c r="AL6" s="68"/>
    </row>
    <row r="7" spans="1:53" ht="12.75" customHeight="1">
      <c r="A7" s="66"/>
      <c r="B7" s="66"/>
      <c r="C7" s="66"/>
      <c r="D7" s="66"/>
      <c r="E7" s="66"/>
      <c r="F7" s="66"/>
      <c r="G7" s="66"/>
      <c r="H7" s="66"/>
      <c r="I7" s="66"/>
      <c r="Z7" s="72"/>
      <c r="AA7" s="69" t="str">
        <f t="shared" si="0"/>
        <v>mar</v>
      </c>
      <c r="AB7" s="83" t="s">
        <v>200</v>
      </c>
      <c r="AC7" s="83" t="s">
        <v>83</v>
      </c>
      <c r="AD7" s="83" t="s">
        <v>201</v>
      </c>
      <c r="AE7" s="83" t="s">
        <v>87</v>
      </c>
      <c r="AF7" s="83" t="s">
        <v>202</v>
      </c>
      <c r="AG7" s="83" t="s">
        <v>89</v>
      </c>
      <c r="AH7" s="84" t="s">
        <v>203</v>
      </c>
      <c r="AI7" s="16"/>
      <c r="AJ7" s="16"/>
      <c r="AK7" s="16"/>
    </row>
    <row r="8" spans="1:53" ht="21.75" customHeight="1">
      <c r="A8" s="66"/>
      <c r="B8" s="66"/>
      <c r="C8" s="66"/>
      <c r="D8" s="66"/>
      <c r="E8" s="66"/>
      <c r="F8" s="66"/>
      <c r="G8" s="66"/>
      <c r="H8" s="66"/>
      <c r="I8" s="66"/>
      <c r="Z8" s="637" t="s">
        <v>91</v>
      </c>
      <c r="AA8" s="638" t="str">
        <f t="shared" si="0"/>
        <v>mar</v>
      </c>
      <c r="AB8" s="244">
        <v>18706.258000000002</v>
      </c>
      <c r="AC8" s="244">
        <v>9003.7440000000006</v>
      </c>
      <c r="AD8" s="244">
        <v>4956.4120000000003</v>
      </c>
      <c r="AE8" s="244">
        <v>293.21199999999999</v>
      </c>
      <c r="AF8" s="244">
        <v>847.07</v>
      </c>
      <c r="AG8" s="244">
        <v>3481.732</v>
      </c>
      <c r="AH8" s="244">
        <v>124.08799999999999</v>
      </c>
      <c r="AI8" s="16"/>
      <c r="AJ8" s="16"/>
      <c r="AK8" s="16"/>
      <c r="AZ8" s="16"/>
      <c r="BA8" s="16"/>
    </row>
    <row r="9" spans="1:53" ht="12.75" customHeight="1">
      <c r="A9" s="66"/>
      <c r="B9" s="66"/>
      <c r="C9" s="66"/>
      <c r="D9" s="66"/>
      <c r="E9" s="66"/>
      <c r="F9" s="66"/>
      <c r="G9" s="66"/>
      <c r="H9" s="66"/>
      <c r="I9" s="66"/>
      <c r="Z9" s="73" t="s">
        <v>92</v>
      </c>
      <c r="AA9" s="243" t="str">
        <f t="shared" si="0"/>
        <v>mar</v>
      </c>
      <c r="AB9" s="244">
        <v>17161.435000000001</v>
      </c>
      <c r="AC9" s="244">
        <v>8787.7109999999993</v>
      </c>
      <c r="AD9" s="244">
        <v>4257.665</v>
      </c>
      <c r="AE9" s="244">
        <v>222.125</v>
      </c>
      <c r="AF9" s="244">
        <v>633.73199999999997</v>
      </c>
      <c r="AG9" s="244">
        <v>3127.0810000000001</v>
      </c>
      <c r="AH9" s="244">
        <v>133.12100000000001</v>
      </c>
      <c r="AI9" s="16"/>
      <c r="AJ9" s="16"/>
      <c r="AK9" s="16"/>
      <c r="AZ9" s="16"/>
      <c r="BA9" s="16"/>
    </row>
    <row r="10" spans="1:53" ht="12.75" customHeight="1">
      <c r="A10" s="66"/>
      <c r="Z10" s="72"/>
      <c r="AA10" s="69" t="str">
        <f t="shared" si="0"/>
        <v>mar</v>
      </c>
      <c r="AB10" s="874" t="s">
        <v>206</v>
      </c>
      <c r="AC10" s="875"/>
      <c r="AD10" s="875"/>
      <c r="AE10" s="875"/>
      <c r="AF10" s="875"/>
      <c r="AG10" s="875"/>
      <c r="AH10" s="876"/>
      <c r="AI10" s="16"/>
      <c r="AJ10" s="16"/>
      <c r="AK10" s="16"/>
      <c r="AX10" s="16"/>
      <c r="AY10" s="16"/>
      <c r="AZ10" s="16"/>
      <c r="BA10" s="16"/>
    </row>
    <row r="11" spans="1:53" ht="12.75" customHeight="1">
      <c r="A11" s="66"/>
      <c r="Z11" s="69"/>
      <c r="AA11" s="69" t="str">
        <f t="shared" si="0"/>
        <v>mar</v>
      </c>
      <c r="AB11" s="71" t="s">
        <v>200</v>
      </c>
      <c r="AC11" s="71" t="s">
        <v>83</v>
      </c>
      <c r="AD11" s="71" t="s">
        <v>201</v>
      </c>
      <c r="AE11" s="71" t="s">
        <v>87</v>
      </c>
      <c r="AF11" s="71" t="s">
        <v>202</v>
      </c>
      <c r="AG11" s="71" t="s">
        <v>89</v>
      </c>
      <c r="AH11" s="70" t="s">
        <v>203</v>
      </c>
      <c r="AI11" s="16"/>
      <c r="AJ11" s="16"/>
      <c r="AK11" s="16"/>
      <c r="AX11" s="16"/>
      <c r="AY11" s="16"/>
      <c r="AZ11" s="16"/>
      <c r="BA11" s="16"/>
    </row>
    <row r="12" spans="1:53" ht="12.75" customHeight="1">
      <c r="A12" s="66"/>
      <c r="Z12" s="637" t="s">
        <v>91</v>
      </c>
      <c r="AA12" s="638" t="str">
        <f t="shared" si="0"/>
        <v>mar</v>
      </c>
      <c r="AB12" s="425">
        <f>(AB8/AB4)*1000</f>
        <v>259.10021192016291</v>
      </c>
      <c r="AC12" s="425">
        <f t="shared" ref="AB12:AG13" si="1">(AC8/AC4)*1000</f>
        <v>275.93453876800493</v>
      </c>
      <c r="AD12" s="425">
        <f t="shared" si="1"/>
        <v>245.81718990229629</v>
      </c>
      <c r="AE12" s="425">
        <f>(AE8/AE4)*1000</f>
        <v>406.67406380027739</v>
      </c>
      <c r="AF12" s="425">
        <f t="shared" si="1"/>
        <v>346.02532679738562</v>
      </c>
      <c r="AG12" s="425">
        <f t="shared" si="1"/>
        <v>226.46884350201637</v>
      </c>
      <c r="AH12" s="426">
        <f>(AH8/AH4)*1000</f>
        <v>144.12078977932634</v>
      </c>
      <c r="AI12" s="16"/>
      <c r="AJ12" s="16"/>
      <c r="AK12" s="16"/>
    </row>
    <row r="13" spans="1:53" ht="12.75" customHeight="1">
      <c r="A13" s="66"/>
      <c r="B13" s="66"/>
      <c r="C13" s="66"/>
      <c r="D13" s="66"/>
      <c r="E13" s="66"/>
      <c r="F13" s="66"/>
      <c r="G13" s="66"/>
      <c r="H13" s="66"/>
      <c r="I13" s="66"/>
      <c r="Z13" s="73" t="s">
        <v>92</v>
      </c>
      <c r="AA13" s="243" t="str">
        <f t="shared" si="0"/>
        <v>mar</v>
      </c>
      <c r="AB13" s="427">
        <f t="shared" si="1"/>
        <v>257.65599195267697</v>
      </c>
      <c r="AC13" s="427">
        <f t="shared" si="1"/>
        <v>274.76193602851509</v>
      </c>
      <c r="AD13" s="427">
        <f t="shared" si="1"/>
        <v>243.48993480498686</v>
      </c>
      <c r="AE13" s="427">
        <f>(AE9/AE5)*1000</f>
        <v>384.96533795493934</v>
      </c>
      <c r="AF13" s="427">
        <f t="shared" si="1"/>
        <v>356.02921348314601</v>
      </c>
      <c r="AG13" s="427">
        <f t="shared" si="1"/>
        <v>226.86310214741732</v>
      </c>
      <c r="AH13" s="245">
        <f>(AH9/AH5)*1000</f>
        <v>133.65562248995985</v>
      </c>
      <c r="AI13" s="16"/>
      <c r="AJ13" s="16"/>
      <c r="AK13" s="16"/>
    </row>
    <row r="14" spans="1:53" ht="12.75" customHeight="1">
      <c r="A14" s="66"/>
      <c r="B14" s="66"/>
      <c r="C14" s="66"/>
      <c r="D14" s="66"/>
      <c r="E14" s="66"/>
      <c r="F14" s="66"/>
      <c r="G14" s="66"/>
      <c r="H14" s="66"/>
      <c r="I14" s="66"/>
      <c r="AB14" s="81">
        <f>(AB13-AB12)/AB12*100</f>
        <v>-0.55739821931560052</v>
      </c>
      <c r="AC14" s="81">
        <f t="shared" ref="AC14:AH14" si="2">(AC13-AC12)/AC12*100</f>
        <v>-0.42495685560976881</v>
      </c>
      <c r="AD14" s="81">
        <f t="shared" si="2"/>
        <v>-0.94674221043468709</v>
      </c>
      <c r="AE14" s="81">
        <f t="shared" si="2"/>
        <v>-5.3381141748935015</v>
      </c>
      <c r="AF14" s="81">
        <f t="shared" si="2"/>
        <v>2.8910851059229392</v>
      </c>
      <c r="AG14" s="81">
        <f t="shared" si="2"/>
        <v>0.17408957422323862</v>
      </c>
      <c r="AH14" s="81">
        <f t="shared" si="2"/>
        <v>-7.2613863033851382</v>
      </c>
      <c r="AI14" s="16"/>
      <c r="AJ14" s="16"/>
      <c r="AK14" s="16"/>
    </row>
    <row r="15" spans="1:53" ht="12.75" customHeight="1">
      <c r="A15" s="66"/>
      <c r="B15" s="66"/>
      <c r="C15" s="66"/>
      <c r="D15" s="66"/>
      <c r="E15" s="66"/>
      <c r="F15" s="66"/>
      <c r="G15" s="66"/>
      <c r="H15" s="66"/>
      <c r="I15" s="66"/>
      <c r="AA15" s="41"/>
      <c r="AB15" s="49"/>
      <c r="AC15" s="49"/>
      <c r="AD15" s="49"/>
      <c r="AE15" s="49"/>
      <c r="AF15" s="49"/>
      <c r="AG15" s="49"/>
      <c r="AH15" s="49"/>
      <c r="AI15" s="16"/>
      <c r="AJ15" s="16"/>
      <c r="AK15" s="16"/>
      <c r="AZ15" s="16"/>
      <c r="BA15" s="16"/>
    </row>
    <row r="16" spans="1:53" ht="12.75" customHeight="1">
      <c r="A16" s="66"/>
      <c r="B16" s="66"/>
      <c r="C16" s="66"/>
      <c r="D16" s="66"/>
      <c r="E16" s="66"/>
      <c r="F16" s="66"/>
      <c r="G16" s="66"/>
      <c r="H16" s="66"/>
      <c r="I16" s="66"/>
      <c r="Z16" s="42"/>
      <c r="AA16" s="41"/>
      <c r="AB16" s="68"/>
      <c r="AC16" s="68"/>
      <c r="AD16" s="68"/>
      <c r="AE16" s="68"/>
      <c r="AF16" s="68"/>
      <c r="AG16" s="68"/>
      <c r="AH16" s="68"/>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6"/>
      <c r="B17" s="66"/>
      <c r="C17" s="66"/>
      <c r="D17" s="66"/>
      <c r="E17" s="66"/>
      <c r="F17" s="66"/>
      <c r="G17" s="66"/>
      <c r="H17" s="66"/>
      <c r="I17" s="66"/>
      <c r="Z17" s="42"/>
      <c r="AA17" s="41"/>
      <c r="AB17" s="41"/>
      <c r="AC17" s="41"/>
      <c r="AD17" s="41"/>
      <c r="AE17" s="41"/>
      <c r="AF17" s="41"/>
      <c r="AG17" s="41"/>
      <c r="AH17" s="41"/>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6"/>
      <c r="B18" s="66"/>
      <c r="C18" s="66"/>
      <c r="D18" s="66"/>
      <c r="E18" s="66"/>
      <c r="F18" s="66"/>
      <c r="G18" s="66"/>
      <c r="H18" s="66"/>
      <c r="I18" s="66"/>
      <c r="Z18" s="42"/>
      <c r="AB18" s="41"/>
      <c r="AC18" s="41"/>
      <c r="AD18" s="41"/>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6"/>
      <c r="B19" s="66"/>
      <c r="C19" s="66"/>
      <c r="D19" s="66"/>
      <c r="E19" s="66"/>
      <c r="F19" s="66"/>
      <c r="G19" s="66"/>
      <c r="H19" s="66"/>
      <c r="I19" s="66"/>
      <c r="Z19" s="64"/>
      <c r="AA19" s="64"/>
      <c r="AB19" s="64"/>
      <c r="AC19" s="64"/>
      <c r="AD19" s="64"/>
      <c r="AE19" s="64"/>
      <c r="AF19" s="64"/>
      <c r="AG19" s="64"/>
      <c r="AH19" s="64"/>
      <c r="AI19" s="64"/>
      <c r="AJ19" s="64"/>
      <c r="AK19" s="16"/>
      <c r="AL19" s="16"/>
      <c r="AM19" s="16"/>
      <c r="AN19" s="16"/>
      <c r="AO19" s="16"/>
      <c r="AP19" s="16"/>
      <c r="AQ19" s="16"/>
      <c r="AR19" s="16"/>
      <c r="AS19" s="16"/>
      <c r="AT19" s="16"/>
      <c r="AU19" s="16"/>
      <c r="AV19" s="16"/>
      <c r="AW19" s="16"/>
      <c r="AX19" s="16"/>
      <c r="AY19" s="16"/>
      <c r="AZ19" s="16"/>
      <c r="BA19" s="16"/>
    </row>
    <row r="20" spans="1:53" ht="12.75" customHeight="1">
      <c r="A20" s="66"/>
      <c r="B20" s="66"/>
      <c r="C20" s="66"/>
      <c r="D20" s="66"/>
      <c r="E20" s="66"/>
      <c r="F20" s="66"/>
      <c r="G20" s="66"/>
      <c r="H20" s="66"/>
      <c r="I20" s="66"/>
      <c r="Z20" s="64"/>
      <c r="AA20" s="64"/>
      <c r="AB20" s="64"/>
      <c r="AC20" s="64"/>
      <c r="AD20" s="64"/>
      <c r="AE20" s="64"/>
      <c r="AF20" s="64"/>
      <c r="AG20" s="64"/>
      <c r="AH20" s="64"/>
      <c r="AI20" s="64"/>
      <c r="AJ20" s="64"/>
      <c r="AK20" s="16"/>
      <c r="AL20" s="16"/>
      <c r="AM20" s="16"/>
      <c r="AN20" s="16"/>
      <c r="AO20" s="16"/>
      <c r="AP20" s="16"/>
      <c r="AQ20" s="16"/>
      <c r="AR20" s="16"/>
      <c r="AS20" s="16"/>
      <c r="AT20" s="16"/>
      <c r="AU20" s="16"/>
      <c r="AV20" s="16"/>
      <c r="AW20" s="16"/>
      <c r="AX20" s="16"/>
      <c r="AY20" s="16"/>
      <c r="AZ20" s="16"/>
      <c r="BA20" s="16"/>
    </row>
    <row r="21" spans="1:53" ht="12.75" customHeight="1">
      <c r="A21" s="66"/>
      <c r="B21" s="66"/>
      <c r="C21" s="66"/>
      <c r="D21" s="66"/>
      <c r="E21" s="66"/>
      <c r="F21" s="66"/>
      <c r="G21" s="66"/>
      <c r="H21" s="66"/>
      <c r="I21" s="66"/>
      <c r="Z21" s="64"/>
      <c r="AA21" s="64"/>
      <c r="AB21" s="64"/>
      <c r="AC21" s="64"/>
      <c r="AD21" s="64"/>
      <c r="AE21" s="64"/>
      <c r="AF21" s="64"/>
      <c r="AG21" s="64"/>
      <c r="AH21" s="64"/>
      <c r="AI21" s="64"/>
      <c r="AJ21" s="64"/>
      <c r="AK21" s="16"/>
      <c r="AL21" s="16"/>
      <c r="AM21" s="16"/>
      <c r="AN21" s="16"/>
      <c r="AO21" s="16"/>
      <c r="AP21" s="16"/>
      <c r="AQ21" s="16"/>
      <c r="AR21" s="16"/>
      <c r="AS21" s="16"/>
      <c r="AT21" s="16"/>
      <c r="AU21" s="16"/>
      <c r="AV21" s="16"/>
      <c r="AW21" s="16"/>
      <c r="AX21" s="16"/>
      <c r="AY21" s="16"/>
      <c r="AZ21" s="16"/>
      <c r="BA21" s="16"/>
    </row>
    <row r="22" spans="1:53" ht="12.75" customHeight="1">
      <c r="A22" s="66"/>
      <c r="B22" s="66"/>
      <c r="C22" s="66"/>
      <c r="D22" s="66"/>
      <c r="E22" s="66"/>
      <c r="F22" s="66"/>
      <c r="G22" s="66"/>
      <c r="H22" s="66"/>
      <c r="I22" s="66"/>
      <c r="Z22" s="64"/>
      <c r="AA22" s="64"/>
      <c r="AB22" s="64"/>
      <c r="AC22" s="64"/>
      <c r="AD22" s="64"/>
      <c r="AE22" s="64"/>
      <c r="AF22" s="64"/>
      <c r="AG22" s="64"/>
      <c r="AH22" s="64"/>
      <c r="AI22" s="64"/>
      <c r="AJ22" s="64"/>
      <c r="AK22" s="16"/>
      <c r="AL22" s="16"/>
      <c r="AM22" s="16"/>
      <c r="AN22" s="16"/>
      <c r="AO22" s="16"/>
      <c r="AP22" s="16"/>
      <c r="AQ22" s="16"/>
      <c r="AR22" s="16"/>
      <c r="AS22" s="16"/>
      <c r="AT22" s="16"/>
      <c r="AU22" s="16"/>
      <c r="AV22" s="16"/>
      <c r="AW22" s="16"/>
      <c r="AX22" s="16"/>
      <c r="AY22" s="16"/>
      <c r="AZ22" s="16"/>
      <c r="BA22" s="16"/>
    </row>
    <row r="23" spans="1:53" ht="12.75" customHeight="1">
      <c r="A23" s="66"/>
      <c r="B23" s="66"/>
      <c r="C23" s="66"/>
      <c r="D23" s="66"/>
      <c r="E23" s="66"/>
      <c r="F23" s="66"/>
      <c r="G23" s="66"/>
      <c r="H23" s="66"/>
      <c r="I23" s="66"/>
      <c r="Z23" s="51"/>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6"/>
      <c r="B24" s="66"/>
      <c r="C24" s="66"/>
      <c r="D24" s="66"/>
      <c r="E24" s="66"/>
      <c r="F24" s="66"/>
      <c r="G24" s="66"/>
      <c r="H24" s="66"/>
      <c r="I24" s="66"/>
      <c r="Z24" s="51"/>
      <c r="AL24" s="16"/>
      <c r="AM24" s="16"/>
      <c r="AN24" s="16"/>
      <c r="AO24" s="16"/>
      <c r="AP24" s="16"/>
      <c r="AQ24" s="16"/>
      <c r="AR24" s="16"/>
      <c r="AS24" s="16"/>
      <c r="AT24" s="16"/>
      <c r="AU24" s="16"/>
      <c r="AV24" s="16"/>
      <c r="AW24" s="16"/>
      <c r="AX24" s="16"/>
      <c r="AY24" s="16"/>
      <c r="AZ24" s="16"/>
      <c r="BA24" s="16"/>
    </row>
    <row r="25" spans="1:53" ht="12.75" customHeight="1">
      <c r="A25" s="66"/>
      <c r="B25" s="66"/>
      <c r="C25" s="66"/>
      <c r="D25" s="66"/>
      <c r="E25" s="66"/>
      <c r="F25" s="66"/>
      <c r="G25" s="66"/>
      <c r="H25" s="66"/>
      <c r="I25" s="66"/>
      <c r="Z25" s="50"/>
      <c r="AB25" s="65"/>
      <c r="AU25" s="16"/>
      <c r="AV25" s="16"/>
      <c r="AW25" s="16"/>
      <c r="AX25" s="16"/>
      <c r="AY25" s="16"/>
      <c r="AZ25" s="16"/>
      <c r="BA25" s="16"/>
    </row>
    <row r="26" spans="1:53" ht="12.75" customHeight="1">
      <c r="A26" s="66"/>
      <c r="B26" s="192"/>
      <c r="C26" s="66"/>
      <c r="D26" s="66"/>
      <c r="E26" s="66"/>
      <c r="F26" s="66"/>
      <c r="G26" s="66"/>
      <c r="H26" s="66"/>
      <c r="I26" s="66"/>
      <c r="Z26" s="42"/>
    </row>
    <row r="27" spans="1:53" ht="12.75" customHeight="1">
      <c r="A27" s="66"/>
      <c r="B27" s="66"/>
      <c r="C27" s="66"/>
      <c r="D27" s="66"/>
      <c r="E27" s="66"/>
      <c r="F27" s="66"/>
      <c r="G27" s="66"/>
      <c r="H27" s="66"/>
      <c r="I27" s="66"/>
      <c r="Z27" s="42"/>
    </row>
    <row r="28" spans="1:53" ht="12.75" customHeight="1">
      <c r="A28" s="66"/>
      <c r="B28" s="66"/>
      <c r="C28" s="66"/>
      <c r="D28" s="66"/>
      <c r="E28" s="66"/>
      <c r="F28" s="66"/>
      <c r="G28" s="66"/>
      <c r="H28" s="66"/>
      <c r="I28" s="66"/>
    </row>
    <row r="29" spans="1:53" ht="12.75" customHeight="1">
      <c r="A29" s="67"/>
      <c r="B29" s="66"/>
      <c r="C29" s="66"/>
      <c r="D29" s="66"/>
      <c r="E29" s="66"/>
      <c r="F29" s="66"/>
      <c r="G29" s="66"/>
      <c r="H29" s="66"/>
      <c r="I29" s="66"/>
    </row>
    <row r="30" spans="1:53" s="65" customFormat="1" ht="12.75" customHeight="1">
      <c r="A30" s="66"/>
      <c r="B30" s="64"/>
      <c r="C30" s="64"/>
      <c r="D30" s="64"/>
      <c r="E30" s="64"/>
      <c r="F30" s="64"/>
      <c r="G30" s="64"/>
      <c r="H30" s="64"/>
      <c r="I30" s="64"/>
      <c r="J30" s="64"/>
      <c r="K30" s="64"/>
      <c r="L30" s="64"/>
      <c r="M30" s="64"/>
      <c r="N30" s="64"/>
      <c r="O30" s="64"/>
      <c r="P30" s="64"/>
      <c r="Q30" s="64"/>
      <c r="R30" s="64"/>
      <c r="S30" s="64"/>
      <c r="T30" s="64"/>
      <c r="U30" s="64"/>
      <c r="V30" s="64"/>
      <c r="W30" s="64"/>
      <c r="X30" s="64"/>
      <c r="Y30" s="64"/>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row>
    <row r="31" spans="1:53" s="65" customFormat="1" ht="12.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row>
    <row r="32" spans="1:53" s="65" customFormat="1" ht="12.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53" s="65" customFormat="1" ht="12.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53" s="65" customFormat="1" ht="12.75" customHeight="1">
      <c r="A34" s="66"/>
      <c r="B34" s="66"/>
      <c r="C34" s="66"/>
      <c r="D34" s="66"/>
      <c r="E34" s="66"/>
      <c r="F34" s="66"/>
      <c r="G34" s="66"/>
      <c r="H34" s="66"/>
      <c r="I34" s="66"/>
      <c r="J34" s="66"/>
      <c r="K34" s="64"/>
      <c r="L34" s="64"/>
      <c r="M34" s="64"/>
      <c r="N34" s="64"/>
      <c r="O34" s="64"/>
      <c r="P34" s="64"/>
      <c r="Q34" s="64"/>
      <c r="R34" s="64"/>
      <c r="S34" s="64"/>
      <c r="T34" s="64"/>
      <c r="U34" s="64"/>
      <c r="V34" s="64"/>
      <c r="W34" s="64"/>
      <c r="X34" s="64"/>
      <c r="Y34" s="64"/>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s="65" customFormat="1" ht="12.75" customHeight="1">
      <c r="A35" s="66"/>
      <c r="B35" s="66"/>
      <c r="C35" s="66"/>
      <c r="D35" s="66"/>
      <c r="E35" s="66"/>
      <c r="F35" s="66"/>
      <c r="G35" s="66"/>
      <c r="H35" s="66"/>
      <c r="I35" s="66"/>
      <c r="J35" s="66"/>
      <c r="K35" s="64"/>
      <c r="L35" s="64"/>
      <c r="M35" s="64"/>
      <c r="N35" s="64"/>
      <c r="O35" s="64"/>
      <c r="P35" s="64"/>
      <c r="Q35" s="64"/>
      <c r="R35" s="64"/>
      <c r="S35" s="64"/>
      <c r="T35" s="64"/>
      <c r="U35" s="64"/>
      <c r="V35" s="64"/>
      <c r="W35" s="64"/>
      <c r="X35" s="64"/>
      <c r="Y35" s="64"/>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row>
    <row r="36" spans="1:53" s="65" customFormat="1" ht="12.75" customHeight="1">
      <c r="A36" s="66"/>
      <c r="B36" s="66"/>
      <c r="C36" s="66"/>
      <c r="D36" s="66"/>
      <c r="E36" s="66"/>
      <c r="F36" s="66"/>
      <c r="G36" s="66"/>
      <c r="H36" s="66"/>
      <c r="I36" s="66"/>
      <c r="J36" s="66"/>
      <c r="K36" s="64"/>
      <c r="L36" s="64"/>
      <c r="M36" s="64"/>
      <c r="N36" s="64"/>
      <c r="O36" s="64"/>
      <c r="P36" s="64"/>
      <c r="Q36" s="64"/>
      <c r="R36" s="64"/>
      <c r="S36" s="64"/>
      <c r="T36" s="64"/>
      <c r="U36" s="64"/>
      <c r="V36" s="64"/>
      <c r="W36" s="64"/>
      <c r="X36" s="64"/>
      <c r="Y36" s="64"/>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spans="1:53" s="65" customFormat="1" ht="12.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row>
    <row r="38" spans="1:53" s="65" customFormat="1" ht="12.75" customHeight="1">
      <c r="A38" s="64"/>
      <c r="B38" s="64"/>
      <c r="C38" s="64"/>
      <c r="D38" s="312"/>
      <c r="E38" s="64"/>
      <c r="F38" s="64"/>
      <c r="G38" s="64"/>
      <c r="H38" s="64"/>
      <c r="I38" s="64"/>
      <c r="J38" s="64"/>
      <c r="K38" s="64"/>
      <c r="L38" s="64"/>
      <c r="M38" s="64"/>
      <c r="N38" s="64"/>
      <c r="O38" s="64"/>
      <c r="P38" s="64"/>
      <c r="Q38" s="64"/>
      <c r="R38" s="64"/>
      <c r="S38" s="64"/>
      <c r="T38" s="64"/>
      <c r="U38" s="64"/>
      <c r="V38" s="64"/>
      <c r="W38" s="64"/>
      <c r="X38" s="64"/>
      <c r="Y38" s="64"/>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I140"/>
  <sheetViews>
    <sheetView view="pageBreakPreview" topLeftCell="A4" zoomScale="80" zoomScaleNormal="100" zoomScaleSheetLayoutView="80" workbookViewId="0">
      <selection activeCell="C28" sqref="C28"/>
    </sheetView>
  </sheetViews>
  <sheetFormatPr baseColWidth="10" defaultColWidth="11.42578125" defaultRowHeight="12.75"/>
  <cols>
    <col min="1" max="1" width="68.42578125" style="20" customWidth="1"/>
    <col min="2" max="2" width="104.28515625" style="16" customWidth="1"/>
    <col min="3" max="25" width="11.42578125" style="16"/>
    <col min="26" max="26" width="15.570312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5">
      <c r="A1" s="78"/>
      <c r="B1" s="66" t="s">
        <v>207</v>
      </c>
      <c r="C1" s="65"/>
      <c r="D1" s="65"/>
      <c r="E1" s="65"/>
      <c r="F1" s="65"/>
      <c r="G1" s="65"/>
      <c r="H1" s="65"/>
      <c r="I1" s="65"/>
    </row>
    <row r="2" spans="1:35">
      <c r="A2" s="78"/>
      <c r="B2" s="66"/>
      <c r="C2" s="65"/>
      <c r="D2" s="65"/>
      <c r="E2" s="65"/>
      <c r="F2" s="65"/>
      <c r="G2" s="65"/>
      <c r="H2" s="65"/>
      <c r="I2" s="65"/>
      <c r="AA2" s="877" t="s">
        <v>208</v>
      </c>
      <c r="AB2" s="878"/>
      <c r="AC2" s="878"/>
      <c r="AD2" s="878"/>
      <c r="AE2" s="878"/>
      <c r="AF2" s="879"/>
    </row>
    <row r="3" spans="1:35">
      <c r="A3" s="78"/>
      <c r="B3" s="66"/>
      <c r="C3" s="65"/>
      <c r="D3" s="65"/>
      <c r="E3" s="65"/>
      <c r="F3" s="65"/>
      <c r="G3" s="65"/>
      <c r="H3" s="65"/>
      <c r="I3" s="65"/>
      <c r="AA3" s="428" t="s">
        <v>80</v>
      </c>
      <c r="AB3" s="428" t="s">
        <v>81</v>
      </c>
      <c r="AC3" s="428" t="s">
        <v>201</v>
      </c>
      <c r="AD3" s="428" t="s">
        <v>89</v>
      </c>
      <c r="AE3" s="428" t="s">
        <v>209</v>
      </c>
      <c r="AF3" s="429" t="s">
        <v>210</v>
      </c>
    </row>
    <row r="4" spans="1:35">
      <c r="A4" s="78"/>
      <c r="B4" s="66"/>
      <c r="C4" s="65"/>
      <c r="D4" s="65"/>
      <c r="E4" s="65"/>
      <c r="F4" s="65"/>
      <c r="G4" s="65"/>
      <c r="H4" s="65"/>
      <c r="I4" s="65"/>
      <c r="AA4" s="430">
        <v>2016</v>
      </c>
      <c r="AB4" s="431" t="s">
        <v>112</v>
      </c>
      <c r="AC4" s="432">
        <v>16563</v>
      </c>
      <c r="AD4" s="433">
        <v>16161</v>
      </c>
      <c r="AE4" s="432">
        <f>AC4+AD4</f>
        <v>32724</v>
      </c>
      <c r="AF4" s="432">
        <v>31569</v>
      </c>
      <c r="AH4" s="38"/>
      <c r="AI4" s="38"/>
    </row>
    <row r="5" spans="1:35">
      <c r="B5" s="20"/>
      <c r="AA5" s="7"/>
      <c r="AB5" s="171" t="s">
        <v>113</v>
      </c>
      <c r="AC5" s="248">
        <v>18624</v>
      </c>
      <c r="AD5" s="246">
        <v>17794</v>
      </c>
      <c r="AE5" s="248">
        <f>AC5+AD5</f>
        <v>36418</v>
      </c>
      <c r="AF5" s="248">
        <v>33953</v>
      </c>
      <c r="AH5" s="38"/>
      <c r="AI5" s="38"/>
    </row>
    <row r="6" spans="1:35">
      <c r="B6" s="20"/>
      <c r="AA6" s="7"/>
      <c r="AB6" s="171" t="s">
        <v>114</v>
      </c>
      <c r="AC6" s="248">
        <v>20165</v>
      </c>
      <c r="AD6" s="246">
        <v>18797</v>
      </c>
      <c r="AE6" s="248">
        <f t="shared" ref="AE6:AE48" si="0">AC6+AD6</f>
        <v>38962</v>
      </c>
      <c r="AF6" s="248">
        <v>31463</v>
      </c>
      <c r="AH6" s="38"/>
      <c r="AI6" s="38"/>
    </row>
    <row r="7" spans="1:35">
      <c r="B7" s="20"/>
      <c r="AA7" s="7"/>
      <c r="AB7" s="171" t="s">
        <v>115</v>
      </c>
      <c r="AC7" s="248">
        <v>22226</v>
      </c>
      <c r="AD7" s="246">
        <v>16733</v>
      </c>
      <c r="AE7" s="248">
        <f t="shared" si="0"/>
        <v>38959</v>
      </c>
      <c r="AF7" s="248">
        <v>30947</v>
      </c>
      <c r="AH7" s="38"/>
      <c r="AI7" s="38"/>
    </row>
    <row r="8" spans="1:35">
      <c r="B8" s="20"/>
      <c r="AA8" s="7"/>
      <c r="AB8" s="171" t="s">
        <v>116</v>
      </c>
      <c r="AC8" s="248">
        <v>21727</v>
      </c>
      <c r="AD8" s="246">
        <v>16088</v>
      </c>
      <c r="AE8" s="248">
        <f t="shared" si="0"/>
        <v>37815</v>
      </c>
      <c r="AF8" s="248">
        <v>32233</v>
      </c>
      <c r="AH8" s="38"/>
      <c r="AI8" s="38"/>
    </row>
    <row r="9" spans="1:35">
      <c r="B9" s="20"/>
      <c r="AA9" s="7"/>
      <c r="AB9" s="171" t="s">
        <v>117</v>
      </c>
      <c r="AC9" s="248">
        <v>21802</v>
      </c>
      <c r="AD9" s="246">
        <v>15586</v>
      </c>
      <c r="AE9" s="248">
        <f t="shared" si="0"/>
        <v>37388</v>
      </c>
      <c r="AF9" s="248">
        <v>32047</v>
      </c>
    </row>
    <row r="10" spans="1:35">
      <c r="B10" s="20"/>
      <c r="AA10" s="7"/>
      <c r="AB10" s="171" t="s">
        <v>118</v>
      </c>
      <c r="AC10" s="248">
        <v>17787</v>
      </c>
      <c r="AD10" s="246">
        <v>13943</v>
      </c>
      <c r="AE10" s="248">
        <f t="shared" si="0"/>
        <v>31730</v>
      </c>
      <c r="AF10" s="248">
        <v>30028</v>
      </c>
    </row>
    <row r="11" spans="1:35">
      <c r="B11" s="20"/>
      <c r="AA11" s="7"/>
      <c r="AB11" s="171" t="s">
        <v>119</v>
      </c>
      <c r="AC11" s="248">
        <v>17707</v>
      </c>
      <c r="AD11" s="246">
        <v>12981</v>
      </c>
      <c r="AE11" s="248">
        <f t="shared" si="0"/>
        <v>30688</v>
      </c>
      <c r="AF11" s="248">
        <v>36365</v>
      </c>
    </row>
    <row r="12" spans="1:35">
      <c r="B12" s="20"/>
      <c r="AA12" s="7"/>
      <c r="AB12" s="171" t="s">
        <v>120</v>
      </c>
      <c r="AC12" s="248">
        <v>14881</v>
      </c>
      <c r="AD12" s="246">
        <v>12018</v>
      </c>
      <c r="AE12" s="248">
        <f t="shared" si="0"/>
        <v>26899</v>
      </c>
      <c r="AF12" s="248">
        <v>33516</v>
      </c>
    </row>
    <row r="13" spans="1:35">
      <c r="B13" s="20"/>
      <c r="AA13" s="7"/>
      <c r="AB13" s="171" t="s">
        <v>121</v>
      </c>
      <c r="AC13" s="248">
        <v>14461</v>
      </c>
      <c r="AD13" s="246">
        <v>12065</v>
      </c>
      <c r="AE13" s="248">
        <f t="shared" si="0"/>
        <v>26526</v>
      </c>
      <c r="AF13" s="248">
        <v>29574</v>
      </c>
    </row>
    <row r="14" spans="1:35">
      <c r="B14" s="20"/>
      <c r="AA14" s="7"/>
      <c r="AB14" s="171" t="s">
        <v>122</v>
      </c>
      <c r="AC14" s="248">
        <v>15108</v>
      </c>
      <c r="AD14" s="246">
        <v>14425</v>
      </c>
      <c r="AE14" s="248">
        <f t="shared" si="0"/>
        <v>29533</v>
      </c>
      <c r="AF14" s="248">
        <v>35651</v>
      </c>
    </row>
    <row r="15" spans="1:35">
      <c r="B15" s="20"/>
      <c r="C15" s="33"/>
      <c r="AA15" s="77"/>
      <c r="AB15" s="172" t="s">
        <v>123</v>
      </c>
      <c r="AC15" s="249">
        <v>15338</v>
      </c>
      <c r="AD15" s="247">
        <v>15938</v>
      </c>
      <c r="AE15" s="249">
        <f t="shared" si="0"/>
        <v>31276</v>
      </c>
      <c r="AF15" s="249">
        <v>36761</v>
      </c>
    </row>
    <row r="16" spans="1:35">
      <c r="B16" s="20"/>
      <c r="C16" s="33"/>
      <c r="AA16" s="430">
        <v>2017</v>
      </c>
      <c r="AB16" s="431" t="s">
        <v>211</v>
      </c>
      <c r="AC16" s="432">
        <v>13938</v>
      </c>
      <c r="AD16" s="433">
        <v>13356</v>
      </c>
      <c r="AE16" s="432">
        <f t="shared" si="0"/>
        <v>27294</v>
      </c>
      <c r="AF16" s="432">
        <v>32960</v>
      </c>
      <c r="AG16" s="38"/>
    </row>
    <row r="17" spans="1:33">
      <c r="B17" s="20"/>
      <c r="AA17" s="7"/>
      <c r="AB17" s="171" t="s">
        <v>125</v>
      </c>
      <c r="AC17" s="248">
        <v>13810</v>
      </c>
      <c r="AD17" s="246">
        <v>13074</v>
      </c>
      <c r="AE17" s="248">
        <f t="shared" si="0"/>
        <v>26884</v>
      </c>
      <c r="AF17" s="248">
        <v>29461</v>
      </c>
    </row>
    <row r="18" spans="1:33">
      <c r="B18" s="20"/>
      <c r="AA18" s="7"/>
      <c r="AB18" s="171" t="s">
        <v>126</v>
      </c>
      <c r="AC18" s="248">
        <v>15633</v>
      </c>
      <c r="AD18" s="246">
        <v>13963</v>
      </c>
      <c r="AE18" s="248">
        <f t="shared" si="0"/>
        <v>29596</v>
      </c>
      <c r="AF18" s="248">
        <v>32051</v>
      </c>
    </row>
    <row r="19" spans="1:33">
      <c r="B19" s="20"/>
      <c r="AA19" s="7"/>
      <c r="AB19" s="171" t="s">
        <v>212</v>
      </c>
      <c r="AC19" s="248">
        <v>13312</v>
      </c>
      <c r="AD19" s="246">
        <v>12218</v>
      </c>
      <c r="AE19" s="248">
        <f t="shared" si="0"/>
        <v>25530</v>
      </c>
      <c r="AF19" s="248">
        <v>27179</v>
      </c>
    </row>
    <row r="20" spans="1:33">
      <c r="B20" s="20"/>
      <c r="AA20" s="7"/>
      <c r="AB20" s="171" t="s">
        <v>128</v>
      </c>
      <c r="AC20" s="248">
        <v>18190</v>
      </c>
      <c r="AD20" s="246">
        <v>16212</v>
      </c>
      <c r="AE20" s="248">
        <f t="shared" si="0"/>
        <v>34402</v>
      </c>
      <c r="AF20" s="248">
        <v>34235</v>
      </c>
    </row>
    <row r="21" spans="1:33">
      <c r="B21" s="20"/>
      <c r="AA21" s="7"/>
      <c r="AB21" s="171" t="s">
        <v>129</v>
      </c>
      <c r="AC21" s="248">
        <v>15821</v>
      </c>
      <c r="AD21" s="246">
        <v>12976</v>
      </c>
      <c r="AE21" s="248">
        <f t="shared" si="0"/>
        <v>28797</v>
      </c>
      <c r="AF21" s="248">
        <v>34066</v>
      </c>
    </row>
    <row r="22" spans="1:33">
      <c r="B22" s="20"/>
      <c r="AA22" s="7"/>
      <c r="AB22" s="171" t="s">
        <v>130</v>
      </c>
      <c r="AC22" s="248">
        <v>13438</v>
      </c>
      <c r="AD22" s="246">
        <v>11114</v>
      </c>
      <c r="AE22" s="248">
        <f t="shared" si="0"/>
        <v>24552</v>
      </c>
      <c r="AF22" s="248">
        <v>31856</v>
      </c>
    </row>
    <row r="23" spans="1:33">
      <c r="B23" s="20"/>
      <c r="AA23" s="171"/>
      <c r="AB23" s="171" t="s">
        <v>131</v>
      </c>
      <c r="AC23" s="248">
        <v>12892</v>
      </c>
      <c r="AD23" s="246">
        <v>11486</v>
      </c>
      <c r="AE23" s="248">
        <f t="shared" si="0"/>
        <v>24378</v>
      </c>
      <c r="AF23" s="248">
        <v>38782</v>
      </c>
    </row>
    <row r="24" spans="1:33">
      <c r="B24" s="20"/>
      <c r="AA24" s="171"/>
      <c r="AB24" s="171" t="s">
        <v>132</v>
      </c>
      <c r="AC24" s="248">
        <v>11167</v>
      </c>
      <c r="AD24" s="246">
        <v>9508</v>
      </c>
      <c r="AE24" s="248">
        <f t="shared" si="0"/>
        <v>20675</v>
      </c>
      <c r="AF24" s="248">
        <v>31715</v>
      </c>
    </row>
    <row r="25" spans="1:33">
      <c r="B25" s="20"/>
      <c r="AA25" s="171"/>
      <c r="AB25" s="171" t="s">
        <v>133</v>
      </c>
      <c r="AC25" s="248">
        <v>12250</v>
      </c>
      <c r="AD25" s="246">
        <v>9969</v>
      </c>
      <c r="AE25" s="248">
        <f t="shared" si="0"/>
        <v>22219</v>
      </c>
      <c r="AF25" s="248">
        <v>33082</v>
      </c>
    </row>
    <row r="26" spans="1:33">
      <c r="B26" s="20"/>
      <c r="AA26" s="171"/>
      <c r="AB26" s="171" t="s">
        <v>134</v>
      </c>
      <c r="AC26" s="248">
        <v>14643</v>
      </c>
      <c r="AD26" s="246">
        <v>12255</v>
      </c>
      <c r="AE26" s="248">
        <f t="shared" si="0"/>
        <v>26898</v>
      </c>
      <c r="AF26" s="248">
        <v>31224</v>
      </c>
    </row>
    <row r="27" spans="1:33">
      <c r="B27" s="20"/>
      <c r="AA27" s="77"/>
      <c r="AB27" s="172" t="s">
        <v>135</v>
      </c>
      <c r="AC27" s="249">
        <v>12869</v>
      </c>
      <c r="AD27" s="247">
        <v>13189</v>
      </c>
      <c r="AE27" s="249">
        <f t="shared" si="0"/>
        <v>26058</v>
      </c>
      <c r="AF27" s="249">
        <v>34347</v>
      </c>
    </row>
    <row r="28" spans="1:33">
      <c r="B28" s="20"/>
      <c r="AA28" s="430" t="s">
        <v>213</v>
      </c>
      <c r="AB28" s="431" t="s">
        <v>136</v>
      </c>
      <c r="AC28" s="432">
        <v>13300</v>
      </c>
      <c r="AD28" s="433">
        <v>11661</v>
      </c>
      <c r="AE28" s="432">
        <f t="shared" si="0"/>
        <v>24961</v>
      </c>
      <c r="AF28" s="432">
        <v>34184</v>
      </c>
      <c r="AG28" s="38"/>
    </row>
    <row r="29" spans="1:33">
      <c r="A29" s="66"/>
      <c r="B29" s="20"/>
      <c r="AA29" s="7"/>
      <c r="AB29" s="171" t="s">
        <v>137</v>
      </c>
      <c r="AC29" s="248">
        <v>11645</v>
      </c>
      <c r="AD29" s="246">
        <v>11327</v>
      </c>
      <c r="AE29" s="248">
        <f t="shared" si="0"/>
        <v>22972</v>
      </c>
      <c r="AF29" s="248">
        <v>31879</v>
      </c>
    </row>
    <row r="30" spans="1:33">
      <c r="AA30" s="7"/>
      <c r="AB30" s="171" t="s">
        <v>138</v>
      </c>
      <c r="AC30" s="248">
        <v>13685</v>
      </c>
      <c r="AD30" s="246">
        <v>12591</v>
      </c>
      <c r="AE30" s="248">
        <f t="shared" si="0"/>
        <v>26276</v>
      </c>
      <c r="AF30" s="248">
        <v>32811</v>
      </c>
    </row>
    <row r="31" spans="1:33">
      <c r="AA31" s="7"/>
      <c r="AB31" s="171" t="s">
        <v>139</v>
      </c>
      <c r="AC31" s="248">
        <v>15721</v>
      </c>
      <c r="AD31" s="246">
        <v>12153</v>
      </c>
      <c r="AE31" s="248">
        <f t="shared" si="0"/>
        <v>27874</v>
      </c>
      <c r="AF31" s="248">
        <v>32586</v>
      </c>
    </row>
    <row r="32" spans="1:33">
      <c r="AA32" s="7"/>
      <c r="AB32" s="171" t="s">
        <v>140</v>
      </c>
      <c r="AC32" s="248">
        <v>15951</v>
      </c>
      <c r="AD32" s="246">
        <v>14078</v>
      </c>
      <c r="AE32" s="248">
        <f t="shared" si="0"/>
        <v>30029</v>
      </c>
      <c r="AF32" s="248">
        <v>33933</v>
      </c>
    </row>
    <row r="33" spans="4:34" s="16" customFormat="1">
      <c r="AA33" s="7"/>
      <c r="AB33" s="171" t="s">
        <v>141</v>
      </c>
      <c r="AC33" s="248">
        <v>15245</v>
      </c>
      <c r="AD33" s="246">
        <v>12391</v>
      </c>
      <c r="AE33" s="248">
        <f t="shared" si="0"/>
        <v>27636</v>
      </c>
      <c r="AF33" s="248">
        <v>33703</v>
      </c>
    </row>
    <row r="34" spans="4:34" s="16" customFormat="1">
      <c r="AA34" s="7"/>
      <c r="AB34" s="171" t="s">
        <v>142</v>
      </c>
      <c r="AC34" s="248">
        <v>12121</v>
      </c>
      <c r="AD34" s="246">
        <v>10446</v>
      </c>
      <c r="AE34" s="248">
        <f t="shared" si="0"/>
        <v>22567</v>
      </c>
      <c r="AF34" s="248">
        <v>33154</v>
      </c>
    </row>
    <row r="35" spans="4:34" s="16" customFormat="1">
      <c r="AA35" s="7"/>
      <c r="AB35" s="171" t="s">
        <v>143</v>
      </c>
      <c r="AC35" s="248">
        <v>14078</v>
      </c>
      <c r="AD35" s="246">
        <v>11021</v>
      </c>
      <c r="AE35" s="248">
        <f t="shared" si="0"/>
        <v>25099</v>
      </c>
      <c r="AF35" s="248">
        <v>40090</v>
      </c>
    </row>
    <row r="36" spans="4:34" s="16" customFormat="1">
      <c r="AA36" s="7"/>
      <c r="AB36" s="171" t="s">
        <v>144</v>
      </c>
      <c r="AC36" s="248">
        <v>9610</v>
      </c>
      <c r="AD36" s="246">
        <v>9279</v>
      </c>
      <c r="AE36" s="248">
        <f t="shared" si="0"/>
        <v>18889</v>
      </c>
      <c r="AF36" s="248">
        <v>31221</v>
      </c>
    </row>
    <row r="37" spans="4:34" s="16" customFormat="1">
      <c r="AA37" s="7"/>
      <c r="AB37" s="171" t="s">
        <v>145</v>
      </c>
      <c r="AC37" s="248">
        <v>13770</v>
      </c>
      <c r="AD37" s="246">
        <v>12293</v>
      </c>
      <c r="AE37" s="248">
        <f t="shared" si="0"/>
        <v>26063</v>
      </c>
      <c r="AF37" s="248">
        <v>36990</v>
      </c>
    </row>
    <row r="38" spans="4:34" s="16" customFormat="1">
      <c r="D38" s="188"/>
      <c r="AA38" s="7"/>
      <c r="AB38" s="171" t="s">
        <v>146</v>
      </c>
      <c r="AC38" s="248">
        <v>12616</v>
      </c>
      <c r="AD38" s="246">
        <v>12261</v>
      </c>
      <c r="AE38" s="248">
        <f t="shared" si="0"/>
        <v>24877</v>
      </c>
      <c r="AF38" s="248">
        <v>32727</v>
      </c>
      <c r="AG38" s="20"/>
      <c r="AH38" s="20"/>
    </row>
    <row r="39" spans="4:34" s="16" customFormat="1">
      <c r="AA39" s="77"/>
      <c r="AB39" s="172" t="s">
        <v>147</v>
      </c>
      <c r="AC39" s="249">
        <v>11981</v>
      </c>
      <c r="AD39" s="247">
        <v>13764</v>
      </c>
      <c r="AE39" s="249">
        <f t="shared" si="0"/>
        <v>25745</v>
      </c>
      <c r="AF39" s="249">
        <v>34291</v>
      </c>
    </row>
    <row r="40" spans="4:34" s="16" customFormat="1">
      <c r="AA40" s="430">
        <v>2019</v>
      </c>
      <c r="AB40" s="434" t="s">
        <v>148</v>
      </c>
      <c r="AC40" s="432">
        <v>14015</v>
      </c>
      <c r="AD40" s="433">
        <v>14195</v>
      </c>
      <c r="AE40" s="432">
        <f t="shared" si="0"/>
        <v>28210</v>
      </c>
      <c r="AF40" s="432">
        <v>35538</v>
      </c>
      <c r="AG40" s="38"/>
    </row>
    <row r="41" spans="4:34" s="16" customFormat="1">
      <c r="AA41" s="7"/>
      <c r="AB41" s="171" t="s">
        <v>149</v>
      </c>
      <c r="AC41" s="248">
        <v>12351</v>
      </c>
      <c r="AD41" s="246">
        <v>12366</v>
      </c>
      <c r="AE41" s="248">
        <f t="shared" si="0"/>
        <v>24717</v>
      </c>
      <c r="AF41" s="248">
        <v>32002</v>
      </c>
    </row>
    <row r="42" spans="4:34" s="16" customFormat="1">
      <c r="AA42" s="7"/>
      <c r="AB42" s="171" t="s">
        <v>150</v>
      </c>
      <c r="AC42" s="248">
        <v>13935</v>
      </c>
      <c r="AD42" s="246">
        <v>13585</v>
      </c>
      <c r="AE42" s="248">
        <f t="shared" si="0"/>
        <v>27520</v>
      </c>
      <c r="AF42" s="248">
        <v>35125</v>
      </c>
    </row>
    <row r="43" spans="4:34" s="16" customFormat="1">
      <c r="AA43" s="7"/>
      <c r="AB43" s="171" t="s">
        <v>151</v>
      </c>
      <c r="AC43" s="248">
        <v>16328</v>
      </c>
      <c r="AD43" s="246">
        <v>13460</v>
      </c>
      <c r="AE43" s="248">
        <f t="shared" si="0"/>
        <v>29788</v>
      </c>
      <c r="AF43" s="248">
        <v>33333</v>
      </c>
    </row>
    <row r="44" spans="4:34" s="16" customFormat="1">
      <c r="AA44" s="7"/>
      <c r="AB44" s="171" t="s">
        <v>152</v>
      </c>
      <c r="AC44" s="248">
        <v>18705</v>
      </c>
      <c r="AD44" s="246">
        <v>14580</v>
      </c>
      <c r="AE44" s="248">
        <f t="shared" si="0"/>
        <v>33285</v>
      </c>
      <c r="AF44" s="248">
        <v>37329</v>
      </c>
    </row>
    <row r="45" spans="4:34" s="16" customFormat="1">
      <c r="AA45" s="7"/>
      <c r="AB45" s="171" t="s">
        <v>153</v>
      </c>
      <c r="AC45" s="248">
        <v>16517</v>
      </c>
      <c r="AD45" s="246">
        <v>13880</v>
      </c>
      <c r="AE45" s="248">
        <f t="shared" si="0"/>
        <v>30397</v>
      </c>
      <c r="AF45" s="248">
        <v>32892</v>
      </c>
    </row>
    <row r="46" spans="4:34" s="16" customFormat="1">
      <c r="AA46" s="24"/>
      <c r="AB46" s="171" t="s">
        <v>154</v>
      </c>
      <c r="AC46" s="248">
        <v>16789</v>
      </c>
      <c r="AD46" s="246">
        <v>11710</v>
      </c>
      <c r="AE46" s="248">
        <f t="shared" si="0"/>
        <v>28499</v>
      </c>
      <c r="AF46" s="248">
        <v>38929</v>
      </c>
    </row>
    <row r="47" spans="4:34" s="16" customFormat="1">
      <c r="AA47" s="24"/>
      <c r="AB47" s="171" t="s">
        <v>155</v>
      </c>
      <c r="AC47" s="248">
        <v>14110</v>
      </c>
      <c r="AD47" s="246">
        <v>12481</v>
      </c>
      <c r="AE47" s="248">
        <f>AC47+AD47</f>
        <v>26591</v>
      </c>
      <c r="AF47" s="248">
        <v>38783</v>
      </c>
    </row>
    <row r="48" spans="4:34" s="16" customFormat="1">
      <c r="AA48" s="24"/>
      <c r="AB48" s="171" t="s">
        <v>156</v>
      </c>
      <c r="AC48" s="248">
        <v>12855</v>
      </c>
      <c r="AD48" s="246">
        <v>9901</v>
      </c>
      <c r="AE48" s="248">
        <f t="shared" si="0"/>
        <v>22756</v>
      </c>
      <c r="AF48" s="248">
        <v>31836</v>
      </c>
    </row>
    <row r="49" spans="1:32">
      <c r="A49" s="16"/>
      <c r="AA49" s="171"/>
      <c r="AB49" s="171" t="s">
        <v>157</v>
      </c>
      <c r="AC49" s="248">
        <v>17436</v>
      </c>
      <c r="AD49" s="246">
        <v>13052</v>
      </c>
      <c r="AE49" s="248">
        <f>AC49+AD49</f>
        <v>30488</v>
      </c>
      <c r="AF49" s="248">
        <v>34742</v>
      </c>
    </row>
    <row r="50" spans="1:32" ht="12.75" customHeight="1">
      <c r="A50" s="16"/>
      <c r="AA50" s="171"/>
      <c r="AB50" s="171" t="s">
        <v>158</v>
      </c>
      <c r="AC50" s="248">
        <v>16757</v>
      </c>
      <c r="AD50" s="246">
        <v>14462</v>
      </c>
      <c r="AE50" s="248">
        <f>AC50+AD50</f>
        <v>31219</v>
      </c>
      <c r="AF50" s="248">
        <v>32556</v>
      </c>
    </row>
    <row r="51" spans="1:32" ht="12.75" customHeight="1">
      <c r="A51" s="16"/>
      <c r="AA51" s="172"/>
      <c r="AB51" s="172" t="s">
        <v>214</v>
      </c>
      <c r="AC51" s="249">
        <v>16983</v>
      </c>
      <c r="AD51" s="247">
        <v>16230</v>
      </c>
      <c r="AE51" s="249">
        <f>AC51+AD51</f>
        <v>33213</v>
      </c>
      <c r="AF51" s="249">
        <v>38492</v>
      </c>
    </row>
    <row r="52" spans="1:32" ht="12.75" customHeight="1">
      <c r="A52" s="16"/>
      <c r="AA52" s="430">
        <v>2020</v>
      </c>
      <c r="AB52" s="434" t="s">
        <v>160</v>
      </c>
      <c r="AC52" s="432">
        <v>16411</v>
      </c>
      <c r="AD52" s="435">
        <v>17195</v>
      </c>
      <c r="AE52" s="432">
        <f t="shared" ref="AE52:AE63" si="1">AC52+AD52</f>
        <v>33606</v>
      </c>
      <c r="AF52" s="432">
        <v>37959</v>
      </c>
    </row>
    <row r="53" spans="1:32">
      <c r="A53" s="16"/>
      <c r="AA53" s="7"/>
      <c r="AB53" s="434" t="s">
        <v>161</v>
      </c>
      <c r="AC53" s="432">
        <v>16063</v>
      </c>
      <c r="AD53" s="432">
        <v>16929</v>
      </c>
      <c r="AE53" s="432">
        <f t="shared" si="1"/>
        <v>32992</v>
      </c>
      <c r="AF53" s="432">
        <v>34911</v>
      </c>
    </row>
    <row r="54" spans="1:32">
      <c r="AA54" s="7"/>
      <c r="AB54" s="434" t="s">
        <v>162</v>
      </c>
      <c r="AC54" s="432">
        <v>18115</v>
      </c>
      <c r="AD54" s="432">
        <v>16989</v>
      </c>
      <c r="AE54" s="432">
        <f t="shared" si="1"/>
        <v>35104</v>
      </c>
      <c r="AF54" s="432">
        <v>37707</v>
      </c>
    </row>
    <row r="55" spans="1:32">
      <c r="AA55" s="7"/>
      <c r="AB55" s="306">
        <v>43922</v>
      </c>
      <c r="AC55" s="432">
        <v>17896</v>
      </c>
      <c r="AD55" s="432">
        <v>13994</v>
      </c>
      <c r="AE55" s="432">
        <f t="shared" si="1"/>
        <v>31890</v>
      </c>
      <c r="AF55" s="432">
        <v>30756</v>
      </c>
    </row>
    <row r="56" spans="1:32">
      <c r="AA56" s="7"/>
      <c r="AB56" s="306">
        <v>43952</v>
      </c>
      <c r="AC56" s="432">
        <v>18599</v>
      </c>
      <c r="AD56" s="432">
        <v>15451</v>
      </c>
      <c r="AE56" s="432">
        <f t="shared" si="1"/>
        <v>34050</v>
      </c>
      <c r="AF56" s="432">
        <v>33398</v>
      </c>
    </row>
    <row r="57" spans="1:32">
      <c r="AA57" s="7"/>
      <c r="AB57" s="306">
        <v>43983</v>
      </c>
      <c r="AC57" s="432">
        <v>20469</v>
      </c>
      <c r="AD57" s="432">
        <v>16135</v>
      </c>
      <c r="AE57" s="432">
        <f t="shared" si="1"/>
        <v>36604</v>
      </c>
      <c r="AF57" s="432">
        <v>36442</v>
      </c>
    </row>
    <row r="58" spans="1:32">
      <c r="AA58" s="24"/>
      <c r="AB58" s="306">
        <v>44013</v>
      </c>
      <c r="AC58" s="432">
        <v>19550</v>
      </c>
      <c r="AD58" s="432">
        <v>14649</v>
      </c>
      <c r="AE58" s="432">
        <f t="shared" si="1"/>
        <v>34199</v>
      </c>
      <c r="AF58" s="432">
        <v>39624</v>
      </c>
    </row>
    <row r="59" spans="1:32">
      <c r="AA59" s="24"/>
      <c r="AB59" s="306">
        <v>44044</v>
      </c>
      <c r="AC59" s="432">
        <v>15174</v>
      </c>
      <c r="AD59" s="432">
        <v>13536</v>
      </c>
      <c r="AE59" s="432">
        <f t="shared" si="1"/>
        <v>28710</v>
      </c>
      <c r="AF59" s="432">
        <v>40021</v>
      </c>
    </row>
    <row r="60" spans="1:32">
      <c r="AA60" s="24"/>
      <c r="AB60" s="306">
        <v>44075</v>
      </c>
      <c r="AC60" s="432">
        <v>15653</v>
      </c>
      <c r="AD60" s="432">
        <v>15321</v>
      </c>
      <c r="AE60" s="432">
        <f t="shared" si="1"/>
        <v>30974</v>
      </c>
      <c r="AF60" s="432">
        <v>39216</v>
      </c>
    </row>
    <row r="61" spans="1:32">
      <c r="AA61" s="171"/>
      <c r="AB61" s="306">
        <v>44105</v>
      </c>
      <c r="AC61" s="432">
        <v>17452</v>
      </c>
      <c r="AD61" s="432">
        <v>14106</v>
      </c>
      <c r="AE61" s="432">
        <f t="shared" si="1"/>
        <v>31558</v>
      </c>
      <c r="AF61" s="432">
        <v>32572</v>
      </c>
    </row>
    <row r="62" spans="1:32">
      <c r="AA62" s="171"/>
      <c r="AB62" s="306">
        <v>44136</v>
      </c>
      <c r="AC62" s="432">
        <v>16882</v>
      </c>
      <c r="AD62" s="432">
        <v>15496</v>
      </c>
      <c r="AE62" s="432">
        <f t="shared" si="1"/>
        <v>32378</v>
      </c>
      <c r="AF62" s="432">
        <v>31351</v>
      </c>
    </row>
    <row r="63" spans="1:32">
      <c r="AA63" s="172"/>
      <c r="AB63" s="306">
        <v>44166</v>
      </c>
      <c r="AC63" s="172">
        <v>14781</v>
      </c>
      <c r="AD63" s="172">
        <v>18277</v>
      </c>
      <c r="AE63" s="432">
        <f t="shared" si="1"/>
        <v>33058</v>
      </c>
      <c r="AF63" s="432">
        <v>37633</v>
      </c>
    </row>
    <row r="64" spans="1:32">
      <c r="AA64" s="430">
        <v>2021</v>
      </c>
      <c r="AB64" s="434" t="s">
        <v>172</v>
      </c>
      <c r="AC64" s="432">
        <v>16093</v>
      </c>
      <c r="AD64" s="435">
        <v>14183</v>
      </c>
      <c r="AE64" s="432">
        <f t="shared" ref="AE64:AE75" si="2">AC64+AD64</f>
        <v>30276</v>
      </c>
      <c r="AF64" s="432">
        <v>33172</v>
      </c>
    </row>
    <row r="65" spans="1:35">
      <c r="AA65" s="7"/>
      <c r="AB65" s="434" t="s">
        <v>173</v>
      </c>
      <c r="AC65" s="432">
        <v>16417</v>
      </c>
      <c r="AD65" s="432">
        <v>14929</v>
      </c>
      <c r="AE65" s="432">
        <f t="shared" si="2"/>
        <v>31346</v>
      </c>
      <c r="AF65" s="432">
        <v>33514</v>
      </c>
      <c r="AI65" s="38"/>
    </row>
    <row r="66" spans="1:35">
      <c r="AA66" s="7"/>
      <c r="AB66" s="434" t="s">
        <v>174</v>
      </c>
      <c r="AC66" s="432">
        <v>19501</v>
      </c>
      <c r="AD66" s="432">
        <v>16608</v>
      </c>
      <c r="AE66" s="432">
        <f t="shared" si="2"/>
        <v>36109</v>
      </c>
      <c r="AF66" s="432">
        <v>37293</v>
      </c>
    </row>
    <row r="67" spans="1:35">
      <c r="AA67" s="7"/>
      <c r="AB67" s="306">
        <v>44287</v>
      </c>
      <c r="AC67" s="432">
        <v>14605</v>
      </c>
      <c r="AD67" s="432">
        <v>17985</v>
      </c>
      <c r="AE67" s="432">
        <f t="shared" si="2"/>
        <v>32590</v>
      </c>
      <c r="AF67" s="432">
        <v>32207</v>
      </c>
    </row>
    <row r="68" spans="1:35">
      <c r="AA68" s="7"/>
      <c r="AB68" s="306">
        <v>44317</v>
      </c>
      <c r="AC68" s="432">
        <v>19919</v>
      </c>
      <c r="AD68" s="432">
        <v>15129</v>
      </c>
      <c r="AE68" s="432">
        <f t="shared" si="2"/>
        <v>35048</v>
      </c>
      <c r="AF68" s="432">
        <v>32159</v>
      </c>
    </row>
    <row r="69" spans="1:35">
      <c r="AA69" s="7"/>
      <c r="AB69" s="306">
        <v>44348</v>
      </c>
      <c r="AC69" s="432">
        <v>22918</v>
      </c>
      <c r="AD69" s="432">
        <v>15784</v>
      </c>
      <c r="AE69" s="432">
        <f t="shared" si="2"/>
        <v>38702</v>
      </c>
      <c r="AF69" s="432">
        <v>33219</v>
      </c>
    </row>
    <row r="70" spans="1:35">
      <c r="AA70" s="24"/>
      <c r="AB70" s="306">
        <v>44378</v>
      </c>
      <c r="AC70" s="432">
        <v>19051</v>
      </c>
      <c r="AD70" s="432">
        <v>14213</v>
      </c>
      <c r="AE70" s="432">
        <f t="shared" si="2"/>
        <v>33264</v>
      </c>
      <c r="AF70" s="432">
        <v>32857</v>
      </c>
    </row>
    <row r="71" spans="1:35" ht="12.75" customHeight="1">
      <c r="A71" s="16"/>
      <c r="AA71" s="24"/>
      <c r="AB71" s="306">
        <v>44409</v>
      </c>
      <c r="AC71" s="432">
        <v>17685</v>
      </c>
      <c r="AD71" s="432">
        <v>13477</v>
      </c>
      <c r="AE71" s="432">
        <f t="shared" si="2"/>
        <v>31162</v>
      </c>
      <c r="AF71" s="432">
        <v>35169</v>
      </c>
    </row>
    <row r="72" spans="1:35" ht="15">
      <c r="AA72" s="24"/>
      <c r="AB72" s="306">
        <v>44440</v>
      </c>
      <c r="AC72" s="459">
        <v>13940</v>
      </c>
      <c r="AD72" s="459">
        <v>11819</v>
      </c>
      <c r="AE72" s="432">
        <f t="shared" si="2"/>
        <v>25759</v>
      </c>
      <c r="AF72" s="459">
        <v>31024</v>
      </c>
    </row>
    <row r="73" spans="1:35">
      <c r="AA73" s="171"/>
      <c r="AB73" s="306">
        <v>44470</v>
      </c>
      <c r="AC73" s="432">
        <v>14308</v>
      </c>
      <c r="AD73" s="432">
        <v>10627</v>
      </c>
      <c r="AE73" s="432">
        <f t="shared" si="2"/>
        <v>24935</v>
      </c>
      <c r="AF73" s="432">
        <v>26185</v>
      </c>
    </row>
    <row r="74" spans="1:35">
      <c r="AA74" s="171"/>
      <c r="AB74" s="306">
        <v>44501</v>
      </c>
      <c r="AC74" s="432">
        <v>14435</v>
      </c>
      <c r="AD74" s="432">
        <v>13166</v>
      </c>
      <c r="AE74" s="432">
        <f t="shared" si="2"/>
        <v>27601</v>
      </c>
      <c r="AF74" s="432">
        <v>30271</v>
      </c>
    </row>
    <row r="75" spans="1:35">
      <c r="AA75" s="171"/>
      <c r="AB75" s="306">
        <v>44531</v>
      </c>
      <c r="AC75" s="432">
        <v>15563</v>
      </c>
      <c r="AD75" s="171">
        <v>14724</v>
      </c>
      <c r="AE75" s="432">
        <f t="shared" si="2"/>
        <v>30287</v>
      </c>
      <c r="AF75" s="432">
        <v>34226</v>
      </c>
    </row>
    <row r="76" spans="1:35">
      <c r="AA76" s="575">
        <v>2022</v>
      </c>
      <c r="AB76" s="576">
        <v>44562</v>
      </c>
      <c r="AC76" s="432">
        <v>13308</v>
      </c>
      <c r="AD76" s="432">
        <v>11779</v>
      </c>
      <c r="AE76" s="432">
        <f t="shared" ref="AE76:AE99" si="3">AC76+AD76</f>
        <v>25087</v>
      </c>
      <c r="AF76" s="432">
        <v>27772</v>
      </c>
      <c r="AI76" s="38"/>
    </row>
    <row r="77" spans="1:35">
      <c r="AA77" s="577"/>
      <c r="AB77" s="306">
        <v>44593</v>
      </c>
      <c r="AC77" s="432">
        <v>14360</v>
      </c>
      <c r="AD77" s="432">
        <v>11892</v>
      </c>
      <c r="AE77" s="432">
        <f t="shared" si="3"/>
        <v>26252</v>
      </c>
      <c r="AF77" s="432">
        <v>28627</v>
      </c>
    </row>
    <row r="78" spans="1:35">
      <c r="AA78" s="577"/>
      <c r="AB78" s="306">
        <v>44621</v>
      </c>
      <c r="AC78" s="432">
        <v>20163</v>
      </c>
      <c r="AD78" s="432">
        <v>15374</v>
      </c>
      <c r="AE78" s="432">
        <f t="shared" si="3"/>
        <v>35537</v>
      </c>
      <c r="AF78" s="432">
        <v>32630</v>
      </c>
    </row>
    <row r="79" spans="1:35">
      <c r="AA79" s="577"/>
      <c r="AB79" s="306">
        <v>44652</v>
      </c>
      <c r="AC79" s="432">
        <v>15664</v>
      </c>
      <c r="AD79" s="432">
        <v>11775</v>
      </c>
      <c r="AE79" s="432">
        <f t="shared" si="3"/>
        <v>27439</v>
      </c>
      <c r="AF79" s="432">
        <v>25206</v>
      </c>
    </row>
    <row r="80" spans="1:35" ht="15">
      <c r="AA80" s="577"/>
      <c r="AB80" s="306">
        <v>44682</v>
      </c>
      <c r="AC80" s="432">
        <v>20423</v>
      </c>
      <c r="AD80" s="495">
        <v>14254</v>
      </c>
      <c r="AE80" s="432">
        <f t="shared" si="3"/>
        <v>34677</v>
      </c>
      <c r="AF80" s="432">
        <v>28393</v>
      </c>
    </row>
    <row r="81" spans="27:32" ht="15">
      <c r="AA81" s="577"/>
      <c r="AB81" s="306">
        <v>44713</v>
      </c>
      <c r="AC81" s="432">
        <v>18987</v>
      </c>
      <c r="AD81" s="495">
        <v>13275</v>
      </c>
      <c r="AE81" s="432">
        <f t="shared" si="3"/>
        <v>32262</v>
      </c>
      <c r="AF81" s="578">
        <v>28704</v>
      </c>
    </row>
    <row r="82" spans="27:32">
      <c r="AA82" s="577"/>
      <c r="AB82" s="306">
        <v>44743</v>
      </c>
      <c r="AC82" s="432">
        <v>16041</v>
      </c>
      <c r="AD82" s="432">
        <v>12329</v>
      </c>
      <c r="AE82" s="432">
        <f t="shared" si="3"/>
        <v>28370</v>
      </c>
      <c r="AF82" s="432">
        <v>30413</v>
      </c>
    </row>
    <row r="83" spans="27:32">
      <c r="AA83" s="577"/>
      <c r="AB83" s="306">
        <v>44774</v>
      </c>
      <c r="AC83" s="432">
        <v>16730</v>
      </c>
      <c r="AD83" s="432">
        <v>15776</v>
      </c>
      <c r="AE83" s="432">
        <f t="shared" si="3"/>
        <v>32506</v>
      </c>
      <c r="AF83" s="432">
        <v>35669</v>
      </c>
    </row>
    <row r="84" spans="27:32">
      <c r="AA84" s="577"/>
      <c r="AB84" s="306">
        <v>44805</v>
      </c>
      <c r="AC84" s="432">
        <v>13423</v>
      </c>
      <c r="AD84" s="432">
        <v>11676</v>
      </c>
      <c r="AE84" s="432">
        <f t="shared" si="3"/>
        <v>25099</v>
      </c>
      <c r="AF84" s="432">
        <v>30321</v>
      </c>
    </row>
    <row r="85" spans="27:32">
      <c r="AA85" s="577"/>
      <c r="AB85" s="306">
        <v>44835</v>
      </c>
      <c r="AC85" s="432">
        <v>11316</v>
      </c>
      <c r="AD85" s="432">
        <v>10289</v>
      </c>
      <c r="AE85" s="432">
        <f t="shared" si="3"/>
        <v>21605</v>
      </c>
      <c r="AF85" s="432">
        <v>26321</v>
      </c>
    </row>
    <row r="86" spans="27:32">
      <c r="AA86" s="577"/>
      <c r="AB86" s="306">
        <v>44866</v>
      </c>
      <c r="AC86" s="432">
        <v>12834</v>
      </c>
      <c r="AD86" s="432">
        <v>12583</v>
      </c>
      <c r="AE86" s="432">
        <f t="shared" si="3"/>
        <v>25417</v>
      </c>
      <c r="AF86" s="432">
        <v>29022</v>
      </c>
    </row>
    <row r="87" spans="27:32">
      <c r="AA87" s="579"/>
      <c r="AB87" s="580">
        <v>44896</v>
      </c>
      <c r="AC87" s="581">
        <v>12796</v>
      </c>
      <c r="AD87" s="581">
        <v>14071</v>
      </c>
      <c r="AE87" s="581">
        <f t="shared" si="3"/>
        <v>26867</v>
      </c>
      <c r="AF87" s="581">
        <v>31499</v>
      </c>
    </row>
    <row r="88" spans="27:32">
      <c r="AA88" s="437">
        <v>2023</v>
      </c>
      <c r="AB88" s="582">
        <v>44927</v>
      </c>
      <c r="AC88" s="689">
        <v>12668</v>
      </c>
      <c r="AD88" s="689">
        <v>12343</v>
      </c>
      <c r="AE88" s="689">
        <f>AC88+AD88</f>
        <v>25011</v>
      </c>
      <c r="AF88" s="689">
        <v>29954</v>
      </c>
    </row>
    <row r="89" spans="27:32">
      <c r="AA89" s="24"/>
      <c r="AB89" s="580">
        <v>44958</v>
      </c>
      <c r="AC89" s="689">
        <v>12134</v>
      </c>
      <c r="AD89" s="689">
        <v>12392</v>
      </c>
      <c r="AE89" s="689">
        <f>AC89+AD89</f>
        <v>24526</v>
      </c>
      <c r="AF89" s="689">
        <v>28980</v>
      </c>
    </row>
    <row r="90" spans="27:32">
      <c r="AA90" s="24"/>
      <c r="AB90" s="580">
        <v>44986</v>
      </c>
      <c r="AC90" s="689">
        <v>17486</v>
      </c>
      <c r="AD90" s="689">
        <v>13784</v>
      </c>
      <c r="AE90" s="689">
        <f t="shared" si="3"/>
        <v>31270</v>
      </c>
      <c r="AF90" s="689">
        <v>31983</v>
      </c>
    </row>
    <row r="91" spans="27:32">
      <c r="AA91" s="24"/>
      <c r="AB91" s="580">
        <v>45017</v>
      </c>
      <c r="AC91" s="689"/>
      <c r="AD91" s="689"/>
      <c r="AE91" s="689">
        <f t="shared" si="3"/>
        <v>0</v>
      </c>
      <c r="AF91" s="689"/>
    </row>
    <row r="92" spans="27:32">
      <c r="AA92" s="24"/>
      <c r="AB92" s="580">
        <v>45047</v>
      </c>
      <c r="AC92" s="689"/>
      <c r="AD92" s="689"/>
      <c r="AE92" s="689">
        <f t="shared" si="3"/>
        <v>0</v>
      </c>
      <c r="AF92" s="689"/>
    </row>
    <row r="93" spans="27:32">
      <c r="AA93" s="24"/>
      <c r="AB93" s="580">
        <v>45078</v>
      </c>
      <c r="AC93" s="689"/>
      <c r="AD93" s="689"/>
      <c r="AE93" s="689">
        <f t="shared" si="3"/>
        <v>0</v>
      </c>
      <c r="AF93" s="689"/>
    </row>
    <row r="94" spans="27:32">
      <c r="AA94" s="24"/>
      <c r="AB94" s="580">
        <v>45108</v>
      </c>
      <c r="AC94" s="689"/>
      <c r="AD94" s="689"/>
      <c r="AE94" s="689">
        <f t="shared" si="3"/>
        <v>0</v>
      </c>
      <c r="AF94" s="689"/>
    </row>
    <row r="95" spans="27:32">
      <c r="AA95" s="24"/>
      <c r="AB95" s="580">
        <v>45139</v>
      </c>
      <c r="AC95" s="689"/>
      <c r="AD95" s="689"/>
      <c r="AE95" s="689">
        <f t="shared" si="3"/>
        <v>0</v>
      </c>
      <c r="AF95" s="689"/>
    </row>
    <row r="96" spans="27:32">
      <c r="AA96" s="24"/>
      <c r="AB96" s="580">
        <v>45170</v>
      </c>
      <c r="AC96" s="701"/>
      <c r="AD96" s="701"/>
      <c r="AE96" s="701">
        <f t="shared" si="3"/>
        <v>0</v>
      </c>
      <c r="AF96" s="701"/>
    </row>
    <row r="97" spans="27:32">
      <c r="AA97" s="24"/>
      <c r="AB97" s="580">
        <v>45200</v>
      </c>
      <c r="AC97" s="701"/>
      <c r="AD97" s="701"/>
      <c r="AE97" s="701">
        <f t="shared" si="3"/>
        <v>0</v>
      </c>
      <c r="AF97" s="701"/>
    </row>
    <row r="98" spans="27:32">
      <c r="AA98" s="24"/>
      <c r="AB98" s="580">
        <v>45231</v>
      </c>
      <c r="AC98" s="701"/>
      <c r="AD98" s="701"/>
      <c r="AE98" s="701">
        <f t="shared" si="3"/>
        <v>0</v>
      </c>
      <c r="AF98" s="701"/>
    </row>
    <row r="99" spans="27:32">
      <c r="AA99" s="23"/>
      <c r="AB99" s="580">
        <v>45261</v>
      </c>
      <c r="AC99" s="701"/>
      <c r="AD99" s="701"/>
      <c r="AE99" s="701">
        <f t="shared" si="3"/>
        <v>0</v>
      </c>
      <c r="AF99" s="701"/>
    </row>
    <row r="100" spans="27:32">
      <c r="AA100" s="16"/>
    </row>
    <row r="101" spans="27:32">
      <c r="AA101" s="16"/>
    </row>
    <row r="102" spans="27:32">
      <c r="AA102" s="16"/>
    </row>
    <row r="103" spans="27:32">
      <c r="AA103" s="16"/>
    </row>
    <row r="104" spans="27:32">
      <c r="AA104" s="16"/>
    </row>
    <row r="105" spans="27:32">
      <c r="AA105" s="16"/>
    </row>
    <row r="106" spans="27:32">
      <c r="AA106" s="16"/>
    </row>
    <row r="107" spans="27:32">
      <c r="AA107" s="16"/>
    </row>
    <row r="108" spans="27:32">
      <c r="AA108" s="16"/>
    </row>
    <row r="109" spans="27:32">
      <c r="AA109" s="16"/>
    </row>
    <row r="110" spans="27:32">
      <c r="AA110" s="16"/>
    </row>
    <row r="111" spans="27:32">
      <c r="AA111" s="16"/>
    </row>
    <row r="112" spans="27:32">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6"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E3AAB5BF138114B9E2D87B64FCA5C4D" ma:contentTypeVersion="4" ma:contentTypeDescription="Crear nuevo documento." ma:contentTypeScope="" ma:versionID="a1ebb2aac8434df1c89b19bdc7dcb6e6">
  <xsd:schema xmlns:xsd="http://www.w3.org/2001/XMLSchema" xmlns:xs="http://www.w3.org/2001/XMLSchema" xmlns:p="http://schemas.microsoft.com/office/2006/metadata/properties" xmlns:ns2="15ddf43a-459c-4f01-bb35-6aa08d4e733e" xmlns:ns3="533fe9af-024c-4849-8dd3-9cb5a460a390" targetNamespace="http://schemas.microsoft.com/office/2006/metadata/properties" ma:root="true" ma:fieldsID="4050986ed8f86b6ff26066d95beeb14a" ns2:_="" ns3:_="">
    <xsd:import namespace="15ddf43a-459c-4f01-bb35-6aa08d4e733e"/>
    <xsd:import namespace="533fe9af-024c-4849-8dd3-9cb5a460a3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ddf43a-459c-4f01-bb35-6aa08d4e73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3fe9af-024c-4849-8dd3-9cb5a460a3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06F70-F3AE-4A3E-B402-18B0E6CB9683}">
  <ds:schemaRefs>
    <ds:schemaRef ds:uri="http://schemas.microsoft.com/office/2006/documentManagement/types"/>
    <ds:schemaRef ds:uri="http://purl.org/dc/terms/"/>
    <ds:schemaRef ds:uri="http://schemas.microsoft.com/office/2006/metadata/properties"/>
    <ds:schemaRef ds:uri="533fe9af-024c-4849-8dd3-9cb5a460a390"/>
    <ds:schemaRef ds:uri="http://purl.org/dc/dcmitype/"/>
    <ds:schemaRef ds:uri="http://schemas.microsoft.com/office/infopath/2007/PartnerControls"/>
    <ds:schemaRef ds:uri="http://purl.org/dc/elements/1.1/"/>
    <ds:schemaRef ds:uri="http://schemas.openxmlformats.org/package/2006/metadata/core-properties"/>
    <ds:schemaRef ds:uri="15ddf43a-459c-4f01-bb35-6aa08d4e733e"/>
    <ds:schemaRef ds:uri="http://www.w3.org/XML/1998/namespace"/>
  </ds:schemaRefs>
</ds:datastoreItem>
</file>

<file path=customXml/itemProps2.xml><?xml version="1.0" encoding="utf-8"?>
<ds:datastoreItem xmlns:ds="http://schemas.openxmlformats.org/officeDocument/2006/customXml" ds:itemID="{3B5C831D-DEE9-465B-B69E-E515F3B254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ddf43a-459c-4f01-bb35-6aa08d4e733e"/>
    <ds:schemaRef ds:uri="533fe9af-024c-4849-8dd3-9cb5a460a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63</vt:i4>
      </vt:variant>
    </vt:vector>
  </HeadingPairs>
  <TitlesOfParts>
    <vt:vector size="98"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 20-C9</vt:lpstr>
      <vt:lpstr>Pág 21-C10</vt:lpstr>
      <vt:lpstr>Pág.22-C11 </vt:lpstr>
      <vt:lpstr>Pág.23-C12</vt:lpstr>
      <vt:lpstr>Pág.24-C13</vt:lpstr>
      <vt:lpstr>Pág.25-C14 </vt:lpstr>
      <vt:lpstr>Pág 26-C15</vt:lpstr>
      <vt:lpstr>Pág 27-C16</vt:lpstr>
      <vt:lpstr>Pág.28-C17 </vt:lpstr>
      <vt:lpstr>Pág.29-C18 </vt:lpstr>
      <vt:lpstr>Pág.30-C19 </vt:lpstr>
      <vt:lpstr>Pág.31-G8 </vt:lpstr>
      <vt:lpstr>Pág.32-C20  </vt:lpstr>
      <vt:lpstr>Pág.33-G9  </vt:lpstr>
      <vt:lpstr>Pág.34-C21</vt:lpstr>
      <vt:lpstr>Pág.35-C22</vt:lpstr>
      <vt:lpstr>Hoja1</vt:lpstr>
      <vt:lpstr>Indice!Área_de_impresión</vt:lpstr>
      <vt:lpstr>'Introducción '!Área_de_impresión</vt:lpstr>
      <vt:lpstr>'Pág 19-C8'!Área_de_impresión</vt:lpstr>
      <vt:lpstr>'Pág 20-C9'!Área_de_impresión</vt:lpstr>
      <vt:lpstr>'Pág 21-C10'!Área_de_impresión</vt:lpstr>
      <vt:lpstr>'Pág 26-C15'!Área_de_impresión</vt:lpstr>
      <vt:lpstr>'Pág 27-C16'!Área_de_impresión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'Pág.22-C11 '!Área_de_impresión</vt:lpstr>
      <vt:lpstr>'Pág.23-C12'!Área_de_impresión</vt:lpstr>
      <vt:lpstr>'Pág.24-C13'!Área_de_impresión</vt:lpstr>
      <vt:lpstr>'Pág.25-C14 '!Área_de_impresión</vt:lpstr>
      <vt:lpstr>'Pág.28-C17 '!Área_de_impresión</vt:lpstr>
      <vt:lpstr>'Pág.29-C18 '!Área_de_impresión</vt:lpstr>
      <vt:lpstr>'Pág.30-C19 '!Área_de_impresión</vt:lpstr>
      <vt:lpstr>'Pág.31-G8 '!Área_de_impresión</vt:lpstr>
      <vt:lpstr>'Pág.32-C20  '!Área_de_impresión</vt:lpstr>
      <vt:lpstr>'Pág.33-G9  '!Área_de_impresión</vt:lpstr>
      <vt:lpstr>'Pág.34-C21'!Área_de_impresión</vt:lpstr>
      <vt:lpstr>'Pág.35-C22'!Área_de_impresión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'Pág 20-C9'!Print_Area</vt:lpstr>
      <vt:lpstr>'Pág 21-C10'!Print_Area</vt:lpstr>
      <vt:lpstr>'Pág 26-C15'!Print_Area</vt:lpstr>
      <vt:lpstr>'Pág 27-C16'!Print_Area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'Pág.22-C11 '!Print_Area</vt:lpstr>
      <vt:lpstr>'Pág.23-C12'!Print_Area</vt:lpstr>
      <vt:lpstr>'Pág.24-C13'!Print_Area</vt:lpstr>
      <vt:lpstr>'Pág.25-C14 '!Print_Area</vt:lpstr>
      <vt:lpstr>'Pág.28-C17 '!Print_Area</vt:lpstr>
      <vt:lpstr>'Pág.29-C18 '!Print_Area</vt:lpstr>
      <vt:lpstr>'Pág.30-C19 '!Print_Area</vt:lpstr>
      <vt:lpstr>'Pág.33-G9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Oscar Fuentes Molina</cp:lastModifiedBy>
  <cp:revision/>
  <cp:lastPrinted>2023-05-30T20:17:37Z</cp:lastPrinted>
  <dcterms:created xsi:type="dcterms:W3CDTF">2008-09-03T13:25:47Z</dcterms:created>
  <dcterms:modified xsi:type="dcterms:W3CDTF">2023-05-30T20:18:06Z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0x0101009E3AAB5BF138114B9E2D87B64FCA5C4D</vt:lpwstr>
  </property>
</Properties>
</file>