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7.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8.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1.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2.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5.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0.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autoCompressPictures="0" defaultThemeVersion="166925"/>
  <mc:AlternateContent xmlns:mc="http://schemas.openxmlformats.org/markup-compatibility/2006">
    <mc:Choice Requires="x15">
      <x15ac:absPath xmlns:x15ac="http://schemas.microsoft.com/office/spreadsheetml/2010/11/ac" url="https://odepa-my.sharepoint.com/personal/avalenzuela_odepa_gob_cl/Documents/2023/Vino/Boletines/"/>
    </mc:Choice>
  </mc:AlternateContent>
  <xr:revisionPtr revIDLastSave="0" documentId="14_{6D5DC844-976B-4AD9-8222-03A436A46564}" xr6:coauthVersionLast="47" xr6:coauthVersionMax="47" xr10:uidLastSave="{00000000-0000-0000-0000-000000000000}"/>
  <bookViews>
    <workbookView xWindow="-108" yWindow="-108" windowWidth="23256" windowHeight="12576" tabRatio="760"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34" r:id="rId6"/>
    <sheet name="expo anual rango precios" sheetId="7" r:id="rId7"/>
    <sheet name="Expo var DO" sheetId="8" r:id="rId8"/>
    <sheet name="Graficos vinos DO" sheetId="10" r:id="rId9"/>
    <sheet name="Gráficos vino DO org" sheetId="31" r:id="rId10"/>
    <sheet name="Gráficos vino granel" sheetId="11" r:id="rId11"/>
    <sheet name="Gráficos vino granel org" sheetId="32" r:id="rId12"/>
    <sheet name="Gráfico vino entre 2 y 10 lts" sheetId="12" r:id="rId13"/>
    <sheet name="Gráficos vino espumoso" sheetId="13" r:id="rId14"/>
    <sheet name="Gráficos vino espum org" sheetId="33" r:id="rId15"/>
    <sheet name="Expo vinos por mercado" sheetId="9" r:id="rId16"/>
    <sheet name="Valor granel exp" sheetId="28" r:id="rId17"/>
    <sheet name="Precio uva" sheetId="30" r:id="rId18"/>
    <sheet name="Precio vino Nac." sheetId="29" r:id="rId19"/>
    <sheet name="Prod vino " sheetId="21" r:id="rId20"/>
    <sheet name="Evol. prod. vino DO por cepa" sheetId="27" r:id="rId21"/>
    <sheet name="Prod vino graf" sheetId="22" r:id="rId22"/>
    <sheet name="Existencias" sheetId="19" r:id="rId23"/>
    <sheet name="Sup plantada vides" sheetId="23" r:id="rId24"/>
    <sheet name="Sup plantada vides (2)" sheetId="24" r:id="rId25"/>
    <sheet name="Estadisticas" sheetId="14" r:id="rId26"/>
    <sheet name="Pisco x mercado" sheetId="20" r:id="rId27"/>
  </sheets>
  <definedNames>
    <definedName name="_xlnm._FilterDatabase" localSheetId="17" hidden="1">'Precio uva'!#REF!</definedName>
    <definedName name="_xlnm.Print_Area" localSheetId="3">Comentarios!$A$1:$G$43</definedName>
    <definedName name="_xlnm.Print_Area" localSheetId="25">Estadisticas!$A$1:$M$22</definedName>
    <definedName name="_xlnm.Print_Area" localSheetId="5">'Evol export'!$A$1:$Z$69</definedName>
    <definedName name="_xlnm.Print_Area" localSheetId="22">Existencias!$A$1:$Q$51</definedName>
    <definedName name="_xlnm.Print_Area" localSheetId="7">'Expo var DO'!$A$1:$I$44</definedName>
    <definedName name="_xlnm.Print_Area" localSheetId="15">'Expo vinos por mercado'!$A$1:$J$79</definedName>
    <definedName name="_xlnm.Print_Area" localSheetId="12">'Gráfico vino entre 2 y 10 lts'!$A$1:$O$47</definedName>
    <definedName name="_xlnm.Print_Area" localSheetId="9">'Gráficos vino DO org'!$A$1:$Q$54</definedName>
    <definedName name="_xlnm.Print_Area" localSheetId="14">'Gráficos vino espum org'!$A$1:$Q$47</definedName>
    <definedName name="_xlnm.Print_Area" localSheetId="13">'Gráficos vino espumoso'!$A$1:$O$42</definedName>
    <definedName name="_xlnm.Print_Area" localSheetId="10">'Gráficos vino granel'!$A$1:$Q$47</definedName>
    <definedName name="_xlnm.Print_Area" localSheetId="11">'Gráficos vino granel org'!$A$1:$O$42</definedName>
    <definedName name="_xlnm.Print_Area" localSheetId="8">'Graficos vinos DO'!$A$1:$P$53</definedName>
    <definedName name="_xlnm.Print_Area" localSheetId="26">'Pisco x mercado'!$A$1:$J$45</definedName>
    <definedName name="_xlnm.Print_Area" localSheetId="17">'Precio uva'!$A$1:$F$260</definedName>
    <definedName name="_xlnm.Print_Area" localSheetId="21">'Prod vino graf'!$A$1:$G$45</definedName>
    <definedName name="_xlnm.Print_Area" localSheetId="23">'Sup plantada vides'!$A$1:$O$34</definedName>
    <definedName name="_xlnm.Print_Area" localSheetId="2">'Tabla de contenidos'!$A$1:$H$78</definedName>
    <definedName name="_xlnm.Print_Area" localSheetId="16">'Valor granel exp'!$A$1:$R$35</definedName>
    <definedName name="Print_Area" localSheetId="5">'Evol export'!$A$1:$G$141</definedName>
    <definedName name="Print_Area" localSheetId="22">Existencias!$A$1:$P$67</definedName>
    <definedName name="Print_Area" localSheetId="4">Exportaciones!$A$28:$H$29</definedName>
    <definedName name="Print_Area" localSheetId="12">'Gráfico vino entre 2 y 10 lts'!$A$1:$G$40</definedName>
    <definedName name="Print_Area" localSheetId="13">'Gráficos vino espumoso'!$A$1:$G$42</definedName>
    <definedName name="Print_Area" localSheetId="10">'Gráficos vino granel'!$A$1:$G$45</definedName>
    <definedName name="Print_Area" localSheetId="8">'Graficos vinos DO'!$A$1:$I$52</definedName>
    <definedName name="Print_Area" localSheetId="21">'Prod vino graf'!$A$1:$G$45</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5" l="1"/>
  <c r="O31" i="28"/>
  <c r="P31" i="28"/>
  <c r="Q31" i="28"/>
  <c r="R31" i="28"/>
  <c r="J31" i="28"/>
  <c r="L31" i="28"/>
  <c r="M31" i="28" s="1"/>
  <c r="K31" i="28"/>
  <c r="D31" i="28"/>
  <c r="G31" i="28"/>
  <c r="E10" i="33"/>
  <c r="F10" i="33"/>
  <c r="E39" i="13" l="1"/>
  <c r="F39" i="13"/>
  <c r="D36" i="12"/>
  <c r="E36" i="12"/>
  <c r="F9" i="32"/>
  <c r="E44" i="31"/>
  <c r="F44" i="31"/>
  <c r="F24" i="31"/>
  <c r="F8" i="31"/>
  <c r="D11" i="5" l="1"/>
  <c r="C11" i="5"/>
  <c r="J19" i="5" l="1"/>
  <c r="I19" i="5"/>
  <c r="D19" i="5"/>
  <c r="C19" i="5"/>
  <c r="L30" i="28"/>
  <c r="J30" i="28"/>
  <c r="Q30" i="28" s="1"/>
  <c r="K30" i="28"/>
  <c r="G30" i="28"/>
  <c r="P30" i="28" s="1"/>
  <c r="D30" i="28"/>
  <c r="O30" i="28"/>
  <c r="O29" i="28"/>
  <c r="P29" i="28"/>
  <c r="Q29" i="28"/>
  <c r="R29" i="28"/>
  <c r="M29" i="28"/>
  <c r="L29" i="28"/>
  <c r="K29" i="28"/>
  <c r="J29" i="28"/>
  <c r="E9" i="32"/>
  <c r="E24" i="31"/>
  <c r="E8" i="31"/>
  <c r="K19" i="5" l="1"/>
  <c r="E19" i="5"/>
  <c r="M30" i="28"/>
  <c r="R30" i="28" s="1"/>
  <c r="I22" i="5"/>
  <c r="J22" i="5"/>
  <c r="I23" i="5"/>
  <c r="J23" i="5"/>
  <c r="I24" i="5"/>
  <c r="J24" i="5"/>
  <c r="I25" i="5"/>
  <c r="J25" i="5"/>
  <c r="I26" i="5"/>
  <c r="J26" i="5"/>
  <c r="K26" i="5" s="1"/>
  <c r="J21" i="5"/>
  <c r="G22" i="5"/>
  <c r="G23" i="5"/>
  <c r="G24" i="5"/>
  <c r="G25" i="5"/>
  <c r="G26" i="5"/>
  <c r="F22" i="5"/>
  <c r="F23" i="5"/>
  <c r="F24" i="5"/>
  <c r="F25" i="5"/>
  <c r="F26" i="5"/>
  <c r="D22" i="5"/>
  <c r="D23" i="5"/>
  <c r="D24" i="5"/>
  <c r="D25" i="5"/>
  <c r="D26" i="5"/>
  <c r="D21" i="5"/>
  <c r="C22" i="5"/>
  <c r="C23" i="5"/>
  <c r="C24" i="5"/>
  <c r="C25" i="5"/>
  <c r="C26" i="5"/>
  <c r="B19" i="5"/>
  <c r="B22" i="5"/>
  <c r="B23" i="5"/>
  <c r="B24" i="5"/>
  <c r="B25" i="5"/>
  <c r="B26" i="5"/>
  <c r="C21" i="5"/>
  <c r="H14" i="5"/>
  <c r="H15" i="5"/>
  <c r="H16" i="5"/>
  <c r="H17" i="5"/>
  <c r="H18" i="5"/>
  <c r="E14" i="5"/>
  <c r="E15" i="5"/>
  <c r="E16" i="5"/>
  <c r="E17" i="5"/>
  <c r="E18" i="5"/>
  <c r="E25" i="5" l="1"/>
  <c r="K24" i="5"/>
  <c r="K22" i="5"/>
  <c r="E24" i="5"/>
  <c r="E22" i="5"/>
  <c r="E26" i="5"/>
  <c r="K23" i="5"/>
  <c r="E23" i="5"/>
  <c r="K25" i="5"/>
  <c r="E13" i="5"/>
  <c r="G11" i="5"/>
  <c r="F11" i="5"/>
  <c r="D27" i="5"/>
  <c r="C27" i="5"/>
  <c r="G19" i="5"/>
  <c r="N40" i="19"/>
  <c r="N41" i="19"/>
  <c r="N42" i="19"/>
  <c r="N43" i="19"/>
  <c r="N44" i="19"/>
  <c r="N45" i="19"/>
  <c r="N46" i="19"/>
  <c r="N47" i="19"/>
  <c r="N48" i="19"/>
  <c r="N49" i="19"/>
  <c r="N39" i="19"/>
  <c r="O40" i="19"/>
  <c r="O41" i="19"/>
  <c r="O42" i="19"/>
  <c r="O43" i="19"/>
  <c r="O44" i="19"/>
  <c r="O45" i="19"/>
  <c r="O46" i="19"/>
  <c r="O47" i="19"/>
  <c r="O39" i="19"/>
  <c r="Q6" i="19"/>
  <c r="Q7" i="19"/>
  <c r="Q8" i="19"/>
  <c r="Q9" i="19"/>
  <c r="Q10" i="19"/>
  <c r="Q11" i="19"/>
  <c r="Q12" i="19"/>
  <c r="Q13" i="19"/>
  <c r="Q15" i="19"/>
  <c r="Q18" i="19"/>
  <c r="Q19" i="19"/>
  <c r="Q4" i="19"/>
  <c r="I17" i="19"/>
  <c r="M4" i="14"/>
  <c r="E17" i="19"/>
  <c r="E27" i="5" l="1"/>
  <c r="H11" i="5"/>
  <c r="G27" i="5"/>
  <c r="E11" i="5"/>
  <c r="Q17" i="19"/>
  <c r="G29" i="28"/>
  <c r="D29" i="28"/>
  <c r="D10" i="33" l="1"/>
  <c r="C10" i="33"/>
  <c r="D39" i="13" l="1"/>
  <c r="C39" i="13"/>
  <c r="C36" i="12"/>
  <c r="B36" i="12"/>
  <c r="D9" i="32"/>
  <c r="D44" i="31"/>
  <c r="D24" i="31"/>
  <c r="D8" i="31"/>
  <c r="I21" i="5" l="1"/>
  <c r="H23" i="5"/>
  <c r="F21" i="5"/>
  <c r="E21" i="5"/>
  <c r="B21" i="5"/>
  <c r="B27" i="5" s="1"/>
  <c r="K14" i="5"/>
  <c r="K15" i="5"/>
  <c r="K16" i="5"/>
  <c r="K17" i="5"/>
  <c r="K18" i="5"/>
  <c r="K13" i="5"/>
  <c r="F19" i="5"/>
  <c r="H13" i="5"/>
  <c r="I11" i="5"/>
  <c r="I27" i="5" s="1"/>
  <c r="J11" i="5"/>
  <c r="J27" i="5" s="1"/>
  <c r="K6" i="5"/>
  <c r="K7" i="5"/>
  <c r="K8" i="5"/>
  <c r="K9" i="5"/>
  <c r="K10" i="5"/>
  <c r="K5" i="5"/>
  <c r="H6" i="5"/>
  <c r="H7" i="5"/>
  <c r="H8" i="5"/>
  <c r="H9" i="5"/>
  <c r="H10" i="5"/>
  <c r="H5" i="5"/>
  <c r="B11" i="5"/>
  <c r="E7" i="5"/>
  <c r="E8" i="5"/>
  <c r="E9" i="5"/>
  <c r="E10" i="5"/>
  <c r="E6" i="5"/>
  <c r="E5" i="5"/>
  <c r="H19" i="5" l="1"/>
  <c r="F27" i="5"/>
  <c r="H27" i="5" s="1"/>
  <c r="H21" i="5"/>
  <c r="K27" i="5"/>
  <c r="K21" i="5"/>
  <c r="K11" i="5"/>
  <c r="H25" i="5"/>
  <c r="H26" i="5"/>
  <c r="H22" i="5"/>
  <c r="H24" i="5"/>
  <c r="X24" i="19"/>
  <c r="X25" i="19"/>
  <c r="X26" i="19"/>
  <c r="Y32" i="34" l="1"/>
  <c r="X32" i="34"/>
  <c r="W32" i="34"/>
  <c r="V32" i="34"/>
  <c r="U32" i="34"/>
  <c r="T32" i="34"/>
  <c r="Y27" i="34"/>
  <c r="X27" i="34"/>
  <c r="W27" i="34"/>
  <c r="V27" i="34"/>
  <c r="T27" i="34"/>
  <c r="S27" i="34"/>
  <c r="Q27" i="34"/>
  <c r="P27" i="34"/>
  <c r="O27" i="34"/>
  <c r="N27" i="34"/>
  <c r="M27" i="34"/>
  <c r="L27" i="34"/>
  <c r="K27" i="34"/>
  <c r="J27" i="34"/>
  <c r="I27" i="34"/>
  <c r="H27" i="34"/>
  <c r="G27" i="34"/>
  <c r="F27" i="34"/>
  <c r="E27" i="34"/>
  <c r="D27" i="34"/>
  <c r="C27" i="34"/>
  <c r="U26" i="34"/>
  <c r="U27" i="34" s="1"/>
  <c r="Y22" i="34"/>
  <c r="X22" i="34"/>
  <c r="W22" i="34"/>
  <c r="V22" i="34"/>
  <c r="U22" i="34"/>
  <c r="T22" i="34"/>
  <c r="S22" i="34"/>
  <c r="Q22" i="34"/>
  <c r="P22" i="34"/>
  <c r="O22" i="34"/>
  <c r="N22" i="34"/>
  <c r="M22" i="34"/>
  <c r="L22" i="34"/>
  <c r="K22" i="34"/>
  <c r="J22" i="34"/>
  <c r="I22" i="34"/>
  <c r="H22" i="34"/>
  <c r="G22" i="34"/>
  <c r="F22" i="34"/>
  <c r="E22" i="34"/>
  <c r="D22" i="34"/>
  <c r="C22" i="34"/>
  <c r="Y17" i="34"/>
  <c r="X17" i="34"/>
  <c r="W17" i="34"/>
  <c r="V17" i="34"/>
  <c r="U17" i="34"/>
  <c r="T17" i="34"/>
  <c r="S17" i="34"/>
  <c r="Q17" i="34"/>
  <c r="P17" i="34"/>
  <c r="O17" i="34"/>
  <c r="N17" i="34"/>
  <c r="M17" i="34"/>
  <c r="L17" i="34"/>
  <c r="K17" i="34"/>
  <c r="J17" i="34"/>
  <c r="I17" i="34"/>
  <c r="H17" i="34"/>
  <c r="G17" i="34"/>
  <c r="F17" i="34"/>
  <c r="E17" i="34"/>
  <c r="D17" i="34"/>
  <c r="C17" i="34"/>
  <c r="Y12" i="34"/>
  <c r="X12" i="34"/>
  <c r="W12" i="34"/>
  <c r="V12" i="34"/>
  <c r="U12" i="34"/>
  <c r="T12" i="34"/>
  <c r="S12" i="34"/>
  <c r="Q12" i="34"/>
  <c r="P12" i="34"/>
  <c r="O12" i="34"/>
  <c r="N12" i="34"/>
  <c r="M12" i="34"/>
  <c r="L12" i="34"/>
  <c r="K12" i="34"/>
  <c r="J12" i="34"/>
  <c r="I12" i="34"/>
  <c r="H12" i="34"/>
  <c r="G12" i="34"/>
  <c r="F12" i="34"/>
  <c r="E12" i="34"/>
  <c r="D12" i="34"/>
  <c r="C12" i="34"/>
  <c r="W7" i="34"/>
  <c r="S7" i="34"/>
  <c r="Q7" i="34"/>
  <c r="P7" i="34"/>
  <c r="O7" i="34"/>
  <c r="N7" i="34"/>
  <c r="M7" i="34"/>
  <c r="L7" i="34"/>
  <c r="K7" i="34"/>
  <c r="J7" i="34"/>
  <c r="I7" i="34"/>
  <c r="H7" i="34"/>
  <c r="G7" i="34"/>
  <c r="F7" i="34"/>
  <c r="E7" i="34"/>
  <c r="D7" i="34"/>
  <c r="C7" i="34"/>
  <c r="Y6" i="34"/>
  <c r="Y2" i="34" s="1"/>
  <c r="X6" i="34"/>
  <c r="W6" i="34"/>
  <c r="V6" i="34"/>
  <c r="V7" i="34" s="1"/>
  <c r="U6" i="34"/>
  <c r="U7" i="34" s="1"/>
  <c r="T6" i="34"/>
  <c r="S6" i="34"/>
  <c r="Y5" i="34"/>
  <c r="X5" i="34"/>
  <c r="X7" i="34" s="1"/>
  <c r="W5" i="34"/>
  <c r="V5" i="34"/>
  <c r="U5" i="34"/>
  <c r="T5" i="34"/>
  <c r="T7" i="34" s="1"/>
  <c r="S5" i="34"/>
  <c r="X2" i="34"/>
  <c r="W2" i="34"/>
  <c r="T2" i="34"/>
  <c r="S2" i="34"/>
  <c r="R2" i="34"/>
  <c r="Q2" i="34"/>
  <c r="P2" i="34"/>
  <c r="O2" i="34"/>
  <c r="N2" i="34"/>
  <c r="M2" i="34"/>
  <c r="L2" i="34"/>
  <c r="K2" i="34"/>
  <c r="J2" i="34"/>
  <c r="I2" i="34"/>
  <c r="H2" i="34"/>
  <c r="G2" i="34"/>
  <c r="F2" i="34"/>
  <c r="E2" i="34"/>
  <c r="D2" i="34"/>
  <c r="U2" i="34" l="1"/>
  <c r="Y7" i="34"/>
  <c r="V2" i="34"/>
  <c r="J28" i="28"/>
  <c r="Q28" i="28" s="1"/>
  <c r="C24" i="31" l="1"/>
  <c r="C8" i="31"/>
  <c r="C46" i="10"/>
  <c r="C44" i="31" l="1"/>
  <c r="G28" i="28"/>
  <c r="P28" i="28" s="1"/>
  <c r="K28" i="28"/>
  <c r="M28" i="28" s="1"/>
  <c r="R28" i="28" s="1"/>
  <c r="L28" i="28"/>
  <c r="D28" i="28"/>
  <c r="O28" i="28" s="1"/>
  <c r="O8" i="31" l="1"/>
  <c r="P15" i="24" l="1"/>
  <c r="O16" i="24" l="1"/>
  <c r="J16" i="24"/>
  <c r="I16" i="24"/>
  <c r="H16" i="24"/>
  <c r="D16" i="24"/>
  <c r="C16" i="24"/>
  <c r="B16" i="24"/>
  <c r="N15" i="24"/>
  <c r="N16" i="24" s="1"/>
  <c r="M15" i="24"/>
  <c r="M16" i="24" s="1"/>
  <c r="L15" i="24"/>
  <c r="L16" i="24" s="1"/>
  <c r="K15" i="24"/>
  <c r="K16" i="24" s="1"/>
  <c r="J15" i="24"/>
  <c r="I15" i="24"/>
  <c r="H15" i="24"/>
  <c r="G15" i="24"/>
  <c r="G16" i="24" s="1"/>
  <c r="F15" i="24"/>
  <c r="F16" i="24" s="1"/>
  <c r="E15" i="24"/>
  <c r="E16" i="24" s="1"/>
  <c r="D15" i="24"/>
  <c r="C15" i="24"/>
  <c r="B15" i="24"/>
  <c r="N31" i="23"/>
  <c r="M32" i="23"/>
  <c r="L32" i="23"/>
  <c r="J32" i="23" l="1"/>
  <c r="I32" i="23"/>
  <c r="K30" i="23"/>
  <c r="K29" i="23"/>
  <c r="K28" i="23"/>
  <c r="K27" i="23"/>
  <c r="K26" i="23"/>
  <c r="K25" i="23"/>
  <c r="K24" i="23"/>
  <c r="K23" i="23"/>
  <c r="K22" i="23"/>
  <c r="K21" i="23"/>
  <c r="K20" i="23"/>
  <c r="K19" i="23"/>
  <c r="K18" i="23"/>
  <c r="K17" i="23"/>
  <c r="G32" i="23"/>
  <c r="F32" i="23"/>
  <c r="H30" i="23"/>
  <c r="H29" i="23"/>
  <c r="H28" i="23"/>
  <c r="H27" i="23"/>
  <c r="H26" i="23"/>
  <c r="H25" i="23"/>
  <c r="H24" i="23"/>
  <c r="H23" i="23"/>
  <c r="H22" i="23"/>
  <c r="H21" i="23"/>
  <c r="H20" i="23"/>
  <c r="H19" i="23"/>
  <c r="H18" i="23"/>
  <c r="H17" i="23"/>
  <c r="H32" i="23" s="1"/>
  <c r="D32" i="23"/>
  <c r="C32" i="23"/>
  <c r="E30" i="23"/>
  <c r="E29" i="23"/>
  <c r="E28" i="23"/>
  <c r="E27" i="23"/>
  <c r="E26" i="23"/>
  <c r="E25" i="23"/>
  <c r="E24" i="23"/>
  <c r="E23" i="23"/>
  <c r="E22" i="23"/>
  <c r="E21" i="23"/>
  <c r="E20" i="23"/>
  <c r="E19" i="23"/>
  <c r="E18" i="23"/>
  <c r="E17" i="23"/>
  <c r="E32" i="23" s="1"/>
  <c r="N7" i="23"/>
  <c r="M7" i="23"/>
  <c r="L7" i="23"/>
  <c r="K7" i="23"/>
  <c r="J7" i="23"/>
  <c r="I7" i="23"/>
  <c r="H7" i="23"/>
  <c r="G7" i="23"/>
  <c r="F7" i="23"/>
  <c r="E7" i="23"/>
  <c r="D7" i="23"/>
  <c r="C7" i="23"/>
  <c r="B7" i="23"/>
  <c r="K32" i="23" l="1"/>
  <c r="J4" i="7"/>
  <c r="G4" i="7"/>
  <c r="D4" i="7"/>
  <c r="J36" i="7"/>
  <c r="G37" i="7"/>
  <c r="G38" i="7"/>
  <c r="G39" i="7"/>
  <c r="G40" i="7"/>
  <c r="G41" i="7"/>
  <c r="G36" i="7"/>
  <c r="D37" i="7"/>
  <c r="D38" i="7"/>
  <c r="D39" i="7"/>
  <c r="D40" i="7"/>
  <c r="D41" i="7"/>
  <c r="D36" i="7"/>
  <c r="M9" i="14"/>
  <c r="P21" i="28"/>
  <c r="Q21" i="28"/>
  <c r="P23" i="28"/>
  <c r="Q23" i="28"/>
  <c r="P25" i="28"/>
  <c r="Q25" i="28"/>
  <c r="L5" i="28"/>
  <c r="L6" i="28"/>
  <c r="L7" i="28"/>
  <c r="L8" i="28"/>
  <c r="L9" i="28"/>
  <c r="L10" i="28"/>
  <c r="L11" i="28"/>
  <c r="L12" i="28"/>
  <c r="L13" i="28"/>
  <c r="L14" i="28"/>
  <c r="L15" i="28"/>
  <c r="L16" i="28"/>
  <c r="L17" i="28"/>
  <c r="L18" i="28"/>
  <c r="L19" i="28"/>
  <c r="L20" i="28"/>
  <c r="L21" i="28"/>
  <c r="L22" i="28"/>
  <c r="L23" i="28"/>
  <c r="L24" i="28"/>
  <c r="L25" i="28"/>
  <c r="L26" i="28"/>
  <c r="L27" i="28"/>
  <c r="L4" i="28"/>
  <c r="K5" i="28"/>
  <c r="M5" i="28" s="1"/>
  <c r="R5" i="28" s="1"/>
  <c r="K6" i="28"/>
  <c r="M6" i="28" s="1"/>
  <c r="R6" i="28" s="1"/>
  <c r="K7" i="28"/>
  <c r="M7" i="28" s="1"/>
  <c r="R7" i="28" s="1"/>
  <c r="K8" i="28"/>
  <c r="M8" i="28" s="1"/>
  <c r="R8" i="28" s="1"/>
  <c r="K9" i="28"/>
  <c r="M9" i="28" s="1"/>
  <c r="R9" i="28" s="1"/>
  <c r="K10" i="28"/>
  <c r="M10" i="28" s="1"/>
  <c r="R10" i="28" s="1"/>
  <c r="K11" i="28"/>
  <c r="M11" i="28" s="1"/>
  <c r="R11" i="28" s="1"/>
  <c r="K12" i="28"/>
  <c r="M12" i="28" s="1"/>
  <c r="R12" i="28" s="1"/>
  <c r="K13" i="28"/>
  <c r="M13" i="28" s="1"/>
  <c r="R13" i="28" s="1"/>
  <c r="K14" i="28"/>
  <c r="M14" i="28" s="1"/>
  <c r="R14" i="28" s="1"/>
  <c r="K15" i="28"/>
  <c r="M15" i="28" s="1"/>
  <c r="R15" i="28" s="1"/>
  <c r="K16" i="28"/>
  <c r="M16" i="28" s="1"/>
  <c r="R16" i="28" s="1"/>
  <c r="K17" i="28"/>
  <c r="M17" i="28" s="1"/>
  <c r="R17" i="28" s="1"/>
  <c r="K18" i="28"/>
  <c r="M18" i="28" s="1"/>
  <c r="R18" i="28" s="1"/>
  <c r="K19" i="28"/>
  <c r="M19" i="28" s="1"/>
  <c r="R19" i="28" s="1"/>
  <c r="K20" i="28"/>
  <c r="M20" i="28" s="1"/>
  <c r="R20" i="28" s="1"/>
  <c r="K21" i="28"/>
  <c r="M21" i="28" s="1"/>
  <c r="R21" i="28" s="1"/>
  <c r="K22" i="28"/>
  <c r="M22" i="28" s="1"/>
  <c r="R22" i="28" s="1"/>
  <c r="K23" i="28"/>
  <c r="M23" i="28" s="1"/>
  <c r="R23" i="28" s="1"/>
  <c r="K24" i="28"/>
  <c r="M24" i="28" s="1"/>
  <c r="R24" i="28" s="1"/>
  <c r="K25" i="28"/>
  <c r="M25" i="28" s="1"/>
  <c r="R25" i="28" s="1"/>
  <c r="K26" i="28"/>
  <c r="M26" i="28" s="1"/>
  <c r="R26" i="28" s="1"/>
  <c r="K27" i="28"/>
  <c r="M27" i="28" s="1"/>
  <c r="R27" i="28" s="1"/>
  <c r="K4" i="28"/>
  <c r="M4" i="28" s="1"/>
  <c r="R4" i="28" s="1"/>
  <c r="J18" i="28"/>
  <c r="Q18" i="28" s="1"/>
  <c r="D15" i="28"/>
  <c r="O15" i="28" s="1"/>
  <c r="D16" i="28"/>
  <c r="O16" i="28" s="1"/>
  <c r="D17" i="28"/>
  <c r="O17" i="28" s="1"/>
  <c r="D18" i="28"/>
  <c r="O18" i="28" s="1"/>
  <c r="D19" i="28"/>
  <c r="O19" i="28" s="1"/>
  <c r="D20" i="28"/>
  <c r="O20" i="28" s="1"/>
  <c r="D21" i="28"/>
  <c r="O21" i="28" s="1"/>
  <c r="D22" i="28"/>
  <c r="O22" i="28" s="1"/>
  <c r="D23" i="28"/>
  <c r="O23" i="28" s="1"/>
  <c r="D24" i="28"/>
  <c r="O24" i="28" s="1"/>
  <c r="D25" i="28"/>
  <c r="O25" i="28" s="1"/>
  <c r="D26" i="28"/>
  <c r="O26" i="28" s="1"/>
  <c r="D27" i="28"/>
  <c r="O27" i="28" s="1"/>
  <c r="J19" i="28"/>
  <c r="Q19" i="28" s="1"/>
  <c r="J20" i="28"/>
  <c r="Q20" i="28" s="1"/>
  <c r="J21" i="28"/>
  <c r="J22" i="28"/>
  <c r="Q22" i="28" s="1"/>
  <c r="J23" i="28"/>
  <c r="J24" i="28"/>
  <c r="Q24" i="28" s="1"/>
  <c r="J25" i="28"/>
  <c r="J26" i="28"/>
  <c r="Q26" i="28" s="1"/>
  <c r="J27" i="28"/>
  <c r="Q27" i="28" s="1"/>
  <c r="G27" i="28"/>
  <c r="P27" i="28" s="1"/>
  <c r="G21" i="28"/>
  <c r="G22" i="28"/>
  <c r="P22" i="28" s="1"/>
  <c r="G23" i="28"/>
  <c r="G24" i="28"/>
  <c r="P24" i="28" s="1"/>
  <c r="G25" i="28"/>
  <c r="G26" i="28"/>
  <c r="P26" i="28" s="1"/>
  <c r="L9" i="14" l="1"/>
  <c r="L15" i="14" s="1"/>
  <c r="K9" i="14"/>
  <c r="K15" i="14" s="1"/>
  <c r="J9" i="14"/>
  <c r="I9" i="14"/>
  <c r="I15" i="14" s="1"/>
  <c r="H9" i="14"/>
  <c r="H15" i="14" s="1"/>
  <c r="G9" i="14"/>
  <c r="F9" i="14"/>
  <c r="E9" i="14"/>
  <c r="D9" i="14"/>
  <c r="C9" i="14"/>
  <c r="B9" i="14"/>
  <c r="L5" i="14"/>
  <c r="K5" i="14"/>
  <c r="J5" i="14"/>
  <c r="I5" i="14"/>
  <c r="H5" i="14"/>
  <c r="H4" i="14" s="1"/>
  <c r="G5" i="14"/>
  <c r="F5" i="14"/>
  <c r="E5" i="14"/>
  <c r="D5" i="14"/>
  <c r="C5" i="14"/>
  <c r="C4" i="14" s="1"/>
  <c r="B5" i="14"/>
  <c r="L3" i="14"/>
  <c r="K3" i="14"/>
  <c r="J3" i="14"/>
  <c r="I3" i="14"/>
  <c r="H3" i="14"/>
  <c r="G3" i="14"/>
  <c r="F3" i="14"/>
  <c r="E3" i="14"/>
  <c r="D3" i="14"/>
  <c r="D6" i="31"/>
  <c r="E6" i="31"/>
  <c r="F6" i="31"/>
  <c r="G6" i="31"/>
  <c r="H6" i="31"/>
  <c r="I6" i="31"/>
  <c r="J6" i="31"/>
  <c r="K6" i="31"/>
  <c r="L6" i="31"/>
  <c r="M6" i="31"/>
  <c r="N6" i="31"/>
  <c r="D7" i="31"/>
  <c r="E7" i="31"/>
  <c r="F7" i="31"/>
  <c r="G7" i="31"/>
  <c r="H7" i="31"/>
  <c r="I7" i="31"/>
  <c r="J7" i="31"/>
  <c r="K7" i="31"/>
  <c r="L7" i="31"/>
  <c r="M7" i="31"/>
  <c r="N7" i="31"/>
  <c r="C7" i="31"/>
  <c r="L4" i="14" l="1"/>
  <c r="B4" i="14"/>
  <c r="G4" i="14"/>
  <c r="F4" i="14"/>
  <c r="K4" i="14"/>
  <c r="I4" i="14"/>
  <c r="J4" i="14"/>
  <c r="E4" i="14"/>
  <c r="D4" i="14"/>
  <c r="J15" i="14"/>
  <c r="E9" i="33" l="1"/>
  <c r="F9" i="33"/>
  <c r="G9" i="33"/>
  <c r="H9" i="33"/>
  <c r="I9" i="33"/>
  <c r="K9" i="33"/>
  <c r="C9" i="33"/>
  <c r="J9" i="33"/>
  <c r="D9" i="33"/>
  <c r="N9" i="33"/>
  <c r="M9" i="33"/>
  <c r="L9" i="33"/>
  <c r="C8" i="32"/>
  <c r="G8" i="32"/>
  <c r="J8" i="32"/>
  <c r="F8" i="32"/>
  <c r="E8" i="32"/>
  <c r="D8" i="32"/>
  <c r="D19" i="31"/>
  <c r="E19" i="31"/>
  <c r="F19" i="31"/>
  <c r="G19" i="31"/>
  <c r="H19" i="31"/>
  <c r="I19" i="31"/>
  <c r="J19" i="31"/>
  <c r="K19" i="31"/>
  <c r="L19" i="31"/>
  <c r="M19" i="31"/>
  <c r="N19" i="31"/>
  <c r="D20" i="31"/>
  <c r="E20" i="31"/>
  <c r="F20" i="31"/>
  <c r="G20" i="31"/>
  <c r="H20" i="31"/>
  <c r="I20" i="31"/>
  <c r="J20" i="31"/>
  <c r="K20" i="31"/>
  <c r="L20" i="31"/>
  <c r="M20" i="31"/>
  <c r="N20" i="31"/>
  <c r="D21" i="31"/>
  <c r="E21" i="31"/>
  <c r="F21" i="31"/>
  <c r="G21" i="31"/>
  <c r="H21" i="31"/>
  <c r="I21" i="31"/>
  <c r="J21" i="31"/>
  <c r="K21" i="31"/>
  <c r="L21" i="31"/>
  <c r="M21" i="31"/>
  <c r="N21" i="31"/>
  <c r="D22" i="31"/>
  <c r="E22" i="31"/>
  <c r="F22" i="31"/>
  <c r="G22" i="31"/>
  <c r="H22" i="31"/>
  <c r="I22" i="31"/>
  <c r="J22" i="31"/>
  <c r="K22" i="31"/>
  <c r="L22" i="31"/>
  <c r="M22" i="31"/>
  <c r="N22" i="31"/>
  <c r="D23" i="31"/>
  <c r="E23" i="31"/>
  <c r="F23" i="31"/>
  <c r="G23" i="31"/>
  <c r="H23" i="31"/>
  <c r="I23" i="31"/>
  <c r="J23" i="31"/>
  <c r="K23" i="31"/>
  <c r="L23" i="31"/>
  <c r="M23" i="31"/>
  <c r="N23" i="31"/>
  <c r="C20" i="31"/>
  <c r="C21" i="31"/>
  <c r="C22" i="31"/>
  <c r="C23" i="31"/>
  <c r="C19" i="31"/>
  <c r="D3" i="31"/>
  <c r="E3" i="31"/>
  <c r="F3" i="31"/>
  <c r="G3" i="31"/>
  <c r="H3" i="31"/>
  <c r="I3" i="31"/>
  <c r="J3" i="31"/>
  <c r="K3" i="31"/>
  <c r="L3" i="31"/>
  <c r="M3" i="31"/>
  <c r="N3" i="31"/>
  <c r="D4" i="31"/>
  <c r="E4" i="31"/>
  <c r="F4" i="31"/>
  <c r="G4" i="31"/>
  <c r="H4" i="31"/>
  <c r="I4" i="31"/>
  <c r="J4" i="31"/>
  <c r="K4" i="31"/>
  <c r="L4" i="31"/>
  <c r="M4" i="31"/>
  <c r="N4" i="31"/>
  <c r="D5" i="31"/>
  <c r="E5" i="31"/>
  <c r="F5" i="31"/>
  <c r="G5" i="31"/>
  <c r="H5" i="31"/>
  <c r="I5" i="31"/>
  <c r="J5" i="31"/>
  <c r="K5" i="31"/>
  <c r="L5" i="31"/>
  <c r="M5" i="31"/>
  <c r="N5" i="31"/>
  <c r="C4" i="31"/>
  <c r="C5" i="31"/>
  <c r="C6" i="31"/>
  <c r="C3" i="31"/>
  <c r="J39" i="31" l="1"/>
  <c r="N39" i="31"/>
  <c r="G40" i="31"/>
  <c r="I39" i="31"/>
  <c r="N40" i="31"/>
  <c r="L8" i="32"/>
  <c r="M8" i="32"/>
  <c r="N8" i="32"/>
  <c r="C9" i="32"/>
  <c r="H8" i="32"/>
  <c r="I8" i="32"/>
  <c r="K8" i="32"/>
  <c r="F40" i="31"/>
  <c r="C39" i="31"/>
  <c r="M40" i="31"/>
  <c r="C40" i="31"/>
  <c r="K39" i="31"/>
  <c r="E40" i="31"/>
  <c r="H39" i="31"/>
  <c r="K40" i="31"/>
  <c r="J40" i="31"/>
  <c r="L40" i="31"/>
  <c r="D40" i="31"/>
  <c r="E39" i="31"/>
  <c r="D39" i="31"/>
  <c r="M39" i="31"/>
  <c r="H40" i="31"/>
  <c r="L39" i="31"/>
  <c r="G39" i="31"/>
  <c r="O20" i="31"/>
  <c r="I40" i="31"/>
  <c r="F39" i="31"/>
  <c r="O19" i="31"/>
  <c r="O21" i="31" l="1"/>
  <c r="O22" i="31"/>
  <c r="O23" i="31"/>
  <c r="O24" i="31"/>
  <c r="C41" i="31"/>
  <c r="E41" i="31"/>
  <c r="J41" i="31"/>
  <c r="M41" i="31"/>
  <c r="D42" i="31"/>
  <c r="G42" i="31"/>
  <c r="L42" i="31"/>
  <c r="C43" i="31"/>
  <c r="H43" i="31"/>
  <c r="K43" i="31"/>
  <c r="M43" i="31"/>
  <c r="F41" i="31"/>
  <c r="G41" i="31"/>
  <c r="N41" i="31"/>
  <c r="C42" i="31"/>
  <c r="J42" i="31"/>
  <c r="K42" i="31"/>
  <c r="F43" i="31"/>
  <c r="G43" i="31"/>
  <c r="N43" i="31"/>
  <c r="L43" i="31"/>
  <c r="J43" i="31"/>
  <c r="I43" i="31"/>
  <c r="E43" i="31"/>
  <c r="D43" i="31"/>
  <c r="N42" i="31"/>
  <c r="M42" i="31"/>
  <c r="I42" i="31"/>
  <c r="H42" i="31"/>
  <c r="F42" i="31"/>
  <c r="E42" i="31"/>
  <c r="L41" i="31"/>
  <c r="K41" i="31"/>
  <c r="I41" i="31"/>
  <c r="H41" i="31"/>
  <c r="D41" i="31"/>
  <c r="B14" i="22"/>
  <c r="B12" i="22" s="1"/>
  <c r="L15" i="27"/>
  <c r="L13" i="21" l="1"/>
  <c r="H17" i="21"/>
  <c r="E17" i="21"/>
  <c r="B17" i="21"/>
  <c r="G20" i="28" l="1"/>
  <c r="P20" i="28" s="1"/>
  <c r="M5" i="14" l="1"/>
  <c r="M3" i="14" l="1"/>
  <c r="G19" i="28" l="1"/>
  <c r="P19" i="28" s="1"/>
  <c r="M15" i="14" l="1"/>
  <c r="N34" i="29" l="1"/>
  <c r="N35" i="29"/>
  <c r="N36" i="29"/>
  <c r="N37" i="29"/>
  <c r="N33" i="29"/>
  <c r="N24" i="29"/>
  <c r="N25" i="29"/>
  <c r="N26" i="29"/>
  <c r="N27" i="29"/>
  <c r="N23" i="29"/>
  <c r="N14" i="29"/>
  <c r="N15" i="29"/>
  <c r="N16" i="29"/>
  <c r="N17" i="29"/>
  <c r="N13" i="29"/>
  <c r="N4" i="29"/>
  <c r="N5" i="29"/>
  <c r="N6" i="29"/>
  <c r="N7" i="29"/>
  <c r="N3" i="29"/>
  <c r="G16" i="28"/>
  <c r="P16" i="28" s="1"/>
  <c r="J5" i="28"/>
  <c r="Q5" i="28" s="1"/>
  <c r="J6" i="28"/>
  <c r="Q6" i="28" s="1"/>
  <c r="J7" i="28"/>
  <c r="Q7" i="28" s="1"/>
  <c r="J8" i="28"/>
  <c r="Q8" i="28" s="1"/>
  <c r="J9" i="28"/>
  <c r="Q9" i="28" s="1"/>
  <c r="J10" i="28"/>
  <c r="Q10" i="28" s="1"/>
  <c r="J11" i="28"/>
  <c r="Q11" i="28" s="1"/>
  <c r="J12" i="28"/>
  <c r="Q12" i="28" s="1"/>
  <c r="J13" i="28"/>
  <c r="Q13" i="28" s="1"/>
  <c r="J14" i="28"/>
  <c r="Q14" i="28" s="1"/>
  <c r="J15" i="28"/>
  <c r="Q15" i="28" s="1"/>
  <c r="J16" i="28"/>
  <c r="Q16" i="28" s="1"/>
  <c r="J17" i="28"/>
  <c r="Q17" i="28" s="1"/>
  <c r="J4" i="28"/>
  <c r="Q4" i="28" s="1"/>
  <c r="G5" i="28"/>
  <c r="P5" i="28" s="1"/>
  <c r="D5" i="28"/>
  <c r="O5" i="28" s="1"/>
  <c r="D6" i="28"/>
  <c r="O6" i="28" s="1"/>
  <c r="D7" i="28"/>
  <c r="O7" i="28" s="1"/>
  <c r="D8" i="28"/>
  <c r="O8" i="28" s="1"/>
  <c r="D9" i="28"/>
  <c r="O9" i="28" s="1"/>
  <c r="D10" i="28"/>
  <c r="O10" i="28" s="1"/>
  <c r="D11" i="28"/>
  <c r="O11" i="28" s="1"/>
  <c r="D12" i="28"/>
  <c r="O12" i="28" s="1"/>
  <c r="D13" i="28"/>
  <c r="O13" i="28" s="1"/>
  <c r="D14" i="28"/>
  <c r="O14" i="28" s="1"/>
  <c r="D4" i="28"/>
  <c r="O4" i="28" s="1"/>
  <c r="G6" i="28"/>
  <c r="P6" i="28" s="1"/>
  <c r="G7" i="28"/>
  <c r="P7" i="28" s="1"/>
  <c r="G8" i="28"/>
  <c r="P8" i="28" s="1"/>
  <c r="G9" i="28"/>
  <c r="P9" i="28" s="1"/>
  <c r="G10" i="28"/>
  <c r="P10" i="28" s="1"/>
  <c r="G11" i="28"/>
  <c r="P11" i="28" s="1"/>
  <c r="G12" i="28"/>
  <c r="P12" i="28" s="1"/>
  <c r="G13" i="28"/>
  <c r="P13" i="28" s="1"/>
  <c r="G14" i="28"/>
  <c r="P14" i="28" s="1"/>
  <c r="G15" i="28"/>
  <c r="P15" i="28" s="1"/>
  <c r="G17" i="28"/>
  <c r="P17" i="28" s="1"/>
  <c r="G18" i="28"/>
  <c r="P18" i="28" s="1"/>
  <c r="G4" i="28"/>
  <c r="P4" i="28" s="1"/>
  <c r="J48" i="19" l="1"/>
  <c r="O48" i="19" s="1"/>
  <c r="G49" i="19"/>
  <c r="D48" i="19"/>
  <c r="D49" i="19" s="1"/>
  <c r="D17" i="19"/>
  <c r="K17" i="19"/>
  <c r="J17" i="19"/>
  <c r="G17" i="19"/>
  <c r="F17" i="19"/>
  <c r="C17" i="19"/>
  <c r="B17" i="19"/>
  <c r="C40" i="19" l="1"/>
  <c r="C41" i="19"/>
  <c r="C39" i="19"/>
  <c r="C44" i="19"/>
  <c r="C45" i="19"/>
  <c r="C46" i="19"/>
  <c r="C47" i="19"/>
  <c r="C49" i="19"/>
  <c r="C42" i="19"/>
  <c r="C48" i="19"/>
  <c r="C43" i="19"/>
  <c r="B42" i="11"/>
  <c r="G5" i="7" l="1"/>
  <c r="J5" i="7"/>
  <c r="P16" i="24" l="1"/>
  <c r="N38" i="13" l="1"/>
  <c r="M35" i="12"/>
  <c r="M41" i="11"/>
  <c r="N45" i="10"/>
  <c r="M45" i="10"/>
  <c r="J8" i="7" l="1"/>
  <c r="J7" i="7"/>
  <c r="G7" i="7"/>
  <c r="G9" i="7"/>
  <c r="G8" i="7"/>
  <c r="G6" i="7"/>
  <c r="D6" i="7"/>
  <c r="D9" i="7"/>
  <c r="D8" i="7"/>
  <c r="D7" i="7"/>
  <c r="D5" i="7"/>
  <c r="M38" i="13" l="1"/>
  <c r="L35" i="12"/>
  <c r="L41" i="11"/>
  <c r="N25" i="23" l="1"/>
  <c r="N21" i="23"/>
  <c r="N19" i="23"/>
  <c r="N18" i="23"/>
  <c r="N17" i="23"/>
  <c r="N32" i="23" s="1"/>
  <c r="N30" i="23"/>
  <c r="N29" i="23"/>
  <c r="N28" i="23"/>
  <c r="N27" i="23"/>
  <c r="N26" i="23"/>
  <c r="N24" i="23"/>
  <c r="N23" i="23"/>
  <c r="N22" i="23"/>
  <c r="N20" i="23"/>
  <c r="O7" i="23"/>
  <c r="L38" i="13"/>
  <c r="K35" i="12"/>
  <c r="K41" i="11"/>
  <c r="L45" i="10"/>
  <c r="K45" i="10"/>
  <c r="K38" i="13" l="1"/>
  <c r="J35" i="12"/>
  <c r="J41" i="11"/>
  <c r="J38" i="13" l="1"/>
  <c r="I35" i="12"/>
  <c r="H35" i="12"/>
  <c r="M33" i="12"/>
  <c r="I41" i="11"/>
  <c r="J45" i="10"/>
  <c r="I45" i="10"/>
  <c r="I38" i="13" l="1"/>
  <c r="H38" i="13"/>
  <c r="G35" i="12"/>
  <c r="H41" i="11"/>
  <c r="G41" i="11"/>
  <c r="C45" i="10"/>
  <c r="F17" i="21" l="1"/>
  <c r="D6" i="21"/>
  <c r="K5" i="21"/>
  <c r="K6" i="21"/>
  <c r="K7" i="21"/>
  <c r="K8" i="21"/>
  <c r="K9" i="21"/>
  <c r="K10" i="21"/>
  <c r="K11" i="21"/>
  <c r="K12" i="21"/>
  <c r="K13" i="21"/>
  <c r="K14" i="21"/>
  <c r="K15" i="21"/>
  <c r="K16" i="21"/>
  <c r="K4" i="21"/>
  <c r="D38" i="13"/>
  <c r="E38" i="13"/>
  <c r="F38" i="13"/>
  <c r="G38" i="13"/>
  <c r="D32" i="13"/>
  <c r="E32" i="13"/>
  <c r="F32" i="13"/>
  <c r="G32" i="13"/>
  <c r="H32" i="13"/>
  <c r="I32" i="13"/>
  <c r="J32" i="13"/>
  <c r="K32" i="13"/>
  <c r="L32" i="13"/>
  <c r="M32" i="13"/>
  <c r="N32" i="13"/>
  <c r="D33" i="13"/>
  <c r="E33" i="13"/>
  <c r="F33" i="13"/>
  <c r="G33" i="13"/>
  <c r="H33" i="13"/>
  <c r="I33" i="13"/>
  <c r="J33" i="13"/>
  <c r="K33" i="13"/>
  <c r="L33" i="13"/>
  <c r="M33" i="13"/>
  <c r="N33" i="13"/>
  <c r="D34" i="13"/>
  <c r="E34" i="13"/>
  <c r="F34" i="13"/>
  <c r="G34" i="13"/>
  <c r="H34" i="13"/>
  <c r="I34" i="13"/>
  <c r="J34" i="13"/>
  <c r="K34" i="13"/>
  <c r="L34" i="13"/>
  <c r="M34" i="13"/>
  <c r="N34" i="13"/>
  <c r="D35" i="13"/>
  <c r="E35" i="13"/>
  <c r="F35" i="13"/>
  <c r="G35" i="13"/>
  <c r="H35" i="13"/>
  <c r="I35" i="13"/>
  <c r="J35" i="13"/>
  <c r="K35" i="13"/>
  <c r="L35" i="13"/>
  <c r="M35" i="13"/>
  <c r="N35" i="13"/>
  <c r="D36" i="13"/>
  <c r="E36" i="13"/>
  <c r="F36" i="13"/>
  <c r="G36" i="13"/>
  <c r="H36" i="13"/>
  <c r="I36" i="13"/>
  <c r="J36" i="13"/>
  <c r="K36" i="13"/>
  <c r="L36" i="13"/>
  <c r="M36" i="13"/>
  <c r="N36" i="13"/>
  <c r="D37" i="13"/>
  <c r="E37" i="13"/>
  <c r="F37" i="13"/>
  <c r="G37" i="13"/>
  <c r="H37" i="13"/>
  <c r="I37" i="13"/>
  <c r="J37" i="13"/>
  <c r="K37" i="13"/>
  <c r="L37" i="13"/>
  <c r="M37" i="13"/>
  <c r="N37" i="13"/>
  <c r="C32" i="13"/>
  <c r="C33" i="13"/>
  <c r="C34" i="13"/>
  <c r="C35" i="13"/>
  <c r="C36" i="13"/>
  <c r="C37" i="13"/>
  <c r="C35" i="12"/>
  <c r="D35" i="12"/>
  <c r="E35" i="12"/>
  <c r="F35" i="12"/>
  <c r="C33" i="12"/>
  <c r="D33" i="12"/>
  <c r="E33" i="12"/>
  <c r="F33" i="12"/>
  <c r="G33" i="12"/>
  <c r="H33" i="12"/>
  <c r="I33" i="12"/>
  <c r="J33" i="12"/>
  <c r="K33" i="12"/>
  <c r="L33" i="12"/>
  <c r="C34" i="12"/>
  <c r="D34" i="12"/>
  <c r="E34" i="12"/>
  <c r="F34" i="12"/>
  <c r="G34" i="12"/>
  <c r="H34" i="12"/>
  <c r="I34" i="12"/>
  <c r="J34" i="12"/>
  <c r="K34" i="12"/>
  <c r="L34" i="12"/>
  <c r="M34" i="12"/>
  <c r="C32" i="12"/>
  <c r="D32" i="12"/>
  <c r="E32" i="12"/>
  <c r="F32" i="12"/>
  <c r="G32" i="12"/>
  <c r="H32" i="12"/>
  <c r="I32" i="12"/>
  <c r="J32" i="12"/>
  <c r="K32" i="12"/>
  <c r="L32" i="12"/>
  <c r="M32" i="12"/>
  <c r="C31" i="12"/>
  <c r="D31" i="12"/>
  <c r="E31" i="12"/>
  <c r="F31" i="12"/>
  <c r="G31" i="12"/>
  <c r="H31" i="12"/>
  <c r="I31" i="12"/>
  <c r="J31" i="12"/>
  <c r="K31" i="12"/>
  <c r="L31" i="12"/>
  <c r="M31" i="12"/>
  <c r="B31" i="12"/>
  <c r="B32" i="12"/>
  <c r="B33" i="12"/>
  <c r="B34" i="12"/>
  <c r="C41" i="11"/>
  <c r="D41" i="11"/>
  <c r="E41" i="11"/>
  <c r="F41" i="11"/>
  <c r="C36" i="11"/>
  <c r="D36" i="11"/>
  <c r="E36" i="11"/>
  <c r="F36" i="11"/>
  <c r="G36" i="11"/>
  <c r="H36" i="11"/>
  <c r="I36" i="11"/>
  <c r="J36" i="11"/>
  <c r="K36" i="11"/>
  <c r="L36" i="11"/>
  <c r="M36" i="11"/>
  <c r="C37" i="11"/>
  <c r="D37" i="11"/>
  <c r="E37" i="11"/>
  <c r="F37" i="11"/>
  <c r="G37" i="11"/>
  <c r="H37" i="11"/>
  <c r="I37" i="11"/>
  <c r="J37" i="11"/>
  <c r="K37" i="11"/>
  <c r="L37" i="11"/>
  <c r="M37" i="11"/>
  <c r="C38" i="11"/>
  <c r="D38" i="11"/>
  <c r="E38" i="11"/>
  <c r="F38" i="11"/>
  <c r="G38" i="11"/>
  <c r="H38" i="11"/>
  <c r="I38" i="11"/>
  <c r="J38" i="11"/>
  <c r="K38" i="11"/>
  <c r="L38" i="11"/>
  <c r="M38" i="11"/>
  <c r="C39" i="11"/>
  <c r="D39" i="11"/>
  <c r="E39" i="11"/>
  <c r="F39" i="11"/>
  <c r="G39" i="11"/>
  <c r="H39" i="11"/>
  <c r="I39" i="11"/>
  <c r="J39" i="11"/>
  <c r="K39" i="11"/>
  <c r="L39" i="11"/>
  <c r="M39" i="11"/>
  <c r="C40" i="11"/>
  <c r="D40" i="11"/>
  <c r="E40" i="11"/>
  <c r="F40" i="11"/>
  <c r="G40" i="11"/>
  <c r="H40" i="11"/>
  <c r="I40" i="11"/>
  <c r="J40" i="11"/>
  <c r="K40" i="11"/>
  <c r="L40" i="11"/>
  <c r="M40" i="11"/>
  <c r="D35" i="11"/>
  <c r="E35" i="11"/>
  <c r="F35" i="11"/>
  <c r="G35" i="11"/>
  <c r="H35" i="11"/>
  <c r="I35" i="11"/>
  <c r="J35" i="11"/>
  <c r="K35" i="11"/>
  <c r="L35" i="11"/>
  <c r="M35" i="11"/>
  <c r="C35" i="11"/>
  <c r="B36" i="11"/>
  <c r="B37" i="11"/>
  <c r="B38" i="11"/>
  <c r="B39" i="11"/>
  <c r="B40" i="11"/>
  <c r="B41" i="11"/>
  <c r="B35" i="11"/>
  <c r="D40" i="10"/>
  <c r="E40" i="10"/>
  <c r="F40" i="10"/>
  <c r="G40" i="10"/>
  <c r="H40" i="10"/>
  <c r="I40" i="10"/>
  <c r="J40" i="10"/>
  <c r="K40" i="10"/>
  <c r="L40" i="10"/>
  <c r="M40" i="10"/>
  <c r="N40" i="10"/>
  <c r="D41" i="10"/>
  <c r="E41" i="10"/>
  <c r="F41" i="10"/>
  <c r="G41" i="10"/>
  <c r="H41" i="10"/>
  <c r="I41" i="10"/>
  <c r="J41" i="10"/>
  <c r="K41" i="10"/>
  <c r="L41" i="10"/>
  <c r="M41" i="10"/>
  <c r="N41" i="10"/>
  <c r="D42" i="10"/>
  <c r="E42" i="10"/>
  <c r="F42" i="10"/>
  <c r="G42" i="10"/>
  <c r="H42" i="10"/>
  <c r="I42" i="10"/>
  <c r="J42" i="10"/>
  <c r="K42" i="10"/>
  <c r="L42" i="10"/>
  <c r="M42" i="10"/>
  <c r="N42" i="10"/>
  <c r="D43" i="10"/>
  <c r="E43" i="10"/>
  <c r="F43" i="10"/>
  <c r="G43" i="10"/>
  <c r="H43" i="10"/>
  <c r="I43" i="10"/>
  <c r="J43" i="10"/>
  <c r="K43" i="10"/>
  <c r="L43" i="10"/>
  <c r="M43" i="10"/>
  <c r="N43" i="10"/>
  <c r="D44" i="10"/>
  <c r="E44" i="10"/>
  <c r="F44" i="10"/>
  <c r="G44" i="10"/>
  <c r="H44" i="10"/>
  <c r="I44" i="10"/>
  <c r="J44" i="10"/>
  <c r="K44" i="10"/>
  <c r="L44" i="10"/>
  <c r="M44" i="10"/>
  <c r="N44" i="10"/>
  <c r="E39" i="10"/>
  <c r="F39" i="10"/>
  <c r="G39" i="10"/>
  <c r="H39" i="10"/>
  <c r="I39" i="10"/>
  <c r="J39" i="10"/>
  <c r="K39" i="10"/>
  <c r="L39" i="10"/>
  <c r="M39" i="10"/>
  <c r="N39" i="10"/>
  <c r="D39" i="10"/>
  <c r="C40" i="10"/>
  <c r="C41" i="10"/>
  <c r="C42" i="10"/>
  <c r="C43" i="10"/>
  <c r="C44" i="10"/>
  <c r="C39" i="10"/>
  <c r="H45" i="10"/>
  <c r="K17" i="21" l="1"/>
  <c r="G45" i="10"/>
  <c r="F45" i="10" l="1"/>
  <c r="E45" i="10" l="1"/>
  <c r="J49" i="19" l="1"/>
  <c r="O49" i="19" s="1"/>
  <c r="L17" i="19"/>
  <c r="D45" i="10"/>
  <c r="O5" i="19" l="1"/>
  <c r="O6" i="19"/>
  <c r="O7" i="19"/>
  <c r="O8" i="19"/>
  <c r="O9" i="19"/>
  <c r="O10" i="19"/>
  <c r="O11" i="19"/>
  <c r="O12" i="19"/>
  <c r="O13" i="19"/>
  <c r="O14" i="19"/>
  <c r="O16" i="19"/>
  <c r="O4" i="19"/>
  <c r="N5" i="19"/>
  <c r="N6" i="19"/>
  <c r="N7" i="19"/>
  <c r="N8" i="19"/>
  <c r="N9" i="19"/>
  <c r="N10" i="19"/>
  <c r="N11" i="19"/>
  <c r="N12" i="19"/>
  <c r="N13" i="19"/>
  <c r="N14" i="19"/>
  <c r="N16" i="19"/>
  <c r="N4" i="19"/>
  <c r="O17" i="19" l="1"/>
  <c r="N17" i="19"/>
  <c r="C38" i="13"/>
  <c r="B35" i="12"/>
  <c r="J37" i="7"/>
  <c r="J38" i="7"/>
  <c r="J39" i="7"/>
  <c r="J40" i="7"/>
  <c r="J41" i="7"/>
  <c r="J9" i="21"/>
  <c r="J10" i="21"/>
  <c r="J11" i="21"/>
  <c r="J8" i="21"/>
  <c r="G6" i="21"/>
  <c r="G7" i="21"/>
  <c r="G8" i="21"/>
  <c r="G9" i="21"/>
  <c r="G10" i="21"/>
  <c r="G11" i="21"/>
  <c r="G12" i="21"/>
  <c r="G13" i="21"/>
  <c r="G16" i="21"/>
  <c r="D7" i="21"/>
  <c r="D8" i="21"/>
  <c r="D9" i="21"/>
  <c r="D10" i="21"/>
  <c r="D11" i="21"/>
  <c r="D12" i="21"/>
  <c r="D13" i="21"/>
  <c r="D14" i="21"/>
  <c r="L5" i="21"/>
  <c r="L6" i="21"/>
  <c r="M6" i="21" s="1"/>
  <c r="L7" i="21"/>
  <c r="M7" i="21" s="1"/>
  <c r="L8" i="21"/>
  <c r="M8" i="21" s="1"/>
  <c r="L9" i="21"/>
  <c r="M9" i="21" s="1"/>
  <c r="L10" i="21"/>
  <c r="M10" i="21" s="1"/>
  <c r="L11" i="21"/>
  <c r="M11" i="21" s="1"/>
  <c r="L12" i="21"/>
  <c r="M12" i="21" s="1"/>
  <c r="M13" i="21"/>
  <c r="L14" i="21"/>
  <c r="M14" i="21" s="1"/>
  <c r="L15" i="21"/>
  <c r="L16" i="21"/>
  <c r="M16" i="21" s="1"/>
  <c r="L4" i="21"/>
  <c r="I17" i="21"/>
  <c r="J17" i="21" s="1"/>
  <c r="G17" i="21"/>
  <c r="C17" i="21"/>
  <c r="D17" i="21" s="1"/>
  <c r="L47" i="19"/>
  <c r="K49" i="19"/>
  <c r="L40" i="19"/>
  <c r="L41" i="19"/>
  <c r="L42" i="19"/>
  <c r="L43" i="19"/>
  <c r="L44" i="19"/>
  <c r="L45" i="19"/>
  <c r="L46" i="19"/>
  <c r="L39" i="19"/>
  <c r="P5" i="19"/>
  <c r="P6" i="19"/>
  <c r="P7" i="19"/>
  <c r="P8" i="19"/>
  <c r="P9" i="19"/>
  <c r="P10" i="19"/>
  <c r="P11" i="19"/>
  <c r="P12" i="19"/>
  <c r="P13" i="19"/>
  <c r="P14" i="19"/>
  <c r="P16" i="19"/>
  <c r="P4" i="19"/>
  <c r="I40" i="19"/>
  <c r="I41" i="19"/>
  <c r="I42" i="19"/>
  <c r="I43" i="19"/>
  <c r="I44" i="19"/>
  <c r="I45" i="19"/>
  <c r="I46" i="19"/>
  <c r="I47" i="19"/>
  <c r="I48" i="19"/>
  <c r="I49" i="19"/>
  <c r="I39" i="19"/>
  <c r="H40" i="19"/>
  <c r="H41" i="19"/>
  <c r="H42" i="19"/>
  <c r="H43" i="19"/>
  <c r="H44" i="19"/>
  <c r="H45" i="19"/>
  <c r="H46" i="19"/>
  <c r="H47" i="19"/>
  <c r="H48" i="19"/>
  <c r="H49" i="19"/>
  <c r="H39" i="19"/>
  <c r="F40" i="19"/>
  <c r="F41" i="19"/>
  <c r="F42" i="19"/>
  <c r="F43" i="19"/>
  <c r="F44" i="19"/>
  <c r="F45" i="19"/>
  <c r="F46" i="19"/>
  <c r="F47" i="19"/>
  <c r="F48" i="19"/>
  <c r="F49" i="19"/>
  <c r="F39" i="19"/>
  <c r="E40" i="19"/>
  <c r="E41" i="19"/>
  <c r="E42" i="19"/>
  <c r="E43" i="19"/>
  <c r="E44" i="19"/>
  <c r="E45" i="19"/>
  <c r="E46" i="19"/>
  <c r="E47" i="19"/>
  <c r="E48" i="19"/>
  <c r="E49" i="19"/>
  <c r="E39" i="19"/>
  <c r="L48" i="19"/>
  <c r="L49" i="19"/>
  <c r="D14" i="22"/>
  <c r="C3" i="22"/>
  <c r="C4" i="22"/>
  <c r="C5" i="22"/>
  <c r="C6" i="22"/>
  <c r="C7" i="22"/>
  <c r="C8" i="22"/>
  <c r="C9" i="22"/>
  <c r="C10" i="22"/>
  <c r="C11" i="22"/>
  <c r="C12" i="22"/>
  <c r="C2" i="22"/>
  <c r="J6" i="7"/>
  <c r="J9" i="7"/>
  <c r="K40" i="19"/>
  <c r="K41" i="19"/>
  <c r="K42" i="19"/>
  <c r="K43" i="19"/>
  <c r="K44" i="19"/>
  <c r="K45" i="19"/>
  <c r="K46" i="19"/>
  <c r="K47" i="19"/>
  <c r="K48" i="19"/>
  <c r="K39" i="19"/>
  <c r="L17" i="21" l="1"/>
  <c r="M17" i="21" s="1"/>
  <c r="P17" i="19"/>
</calcChain>
</file>

<file path=xl/sharedStrings.xml><?xml version="1.0" encoding="utf-8"?>
<sst xmlns="http://schemas.openxmlformats.org/spreadsheetml/2006/main" count="1971" uniqueCount="620">
  <si>
    <t>Boletín del Vino</t>
  </si>
  <si>
    <t>Boletín del vino:  producción, precios y comercio exterior</t>
  </si>
  <si>
    <t>Publicación de la Oficina de Estudios y Políticas Agrarias (Odepa)</t>
  </si>
  <si>
    <t>del Ministerio de Agricultura, Gobierno de Chile</t>
  </si>
  <si>
    <t xml:space="preserve"> </t>
  </si>
  <si>
    <t>Director y Representante Legal</t>
  </si>
  <si>
    <t>Andrea García Lizama</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</si>
  <si>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</si>
  <si>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</si>
  <si>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</si>
  <si>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</si>
  <si>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</si>
  <si>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</si>
  <si>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</si>
  <si>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</si>
  <si>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</si>
  <si>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</si>
  <si>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</si>
  <si>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</si>
  <si>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</si>
  <si>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</si>
  <si>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</si>
  <si>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</si>
  <si>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</si>
  <si>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</si>
  <si>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Precios de uva a productor. Región de Coquimbo</t>
  </si>
  <si>
    <t>Precios de uva a productor. Región de Valparaíso</t>
  </si>
  <si>
    <t>Precios de uva a productor. Región de O´Higgins</t>
  </si>
  <si>
    <t>Precios de uva a productor. Región de Ñuble</t>
  </si>
  <si>
    <t>Precios a productor de vino genérico tinto</t>
  </si>
  <si>
    <t>Precios a productor de vino Cabernet</t>
  </si>
  <si>
    <t>Precios a productor de vino País</t>
  </si>
  <si>
    <t>Precios a productor de vino Semillón</t>
  </si>
  <si>
    <t>Producción de vinos años 2020 y 2021, por región y categoría</t>
  </si>
  <si>
    <t>Evolución de la producción de vinos con DO por cepa</t>
  </si>
  <si>
    <t>Existencias de vino por regiones</t>
  </si>
  <si>
    <t>Existencias de vinos con DO por variedades</t>
  </si>
  <si>
    <t>Evolución de la superficie plantada con vides</t>
  </si>
  <si>
    <t>Plantaciones de vides para vinificación por regiones</t>
  </si>
  <si>
    <t>Evolución de la superficie plantada con los principales cepajes</t>
  </si>
  <si>
    <t>Estadísticas del mercado del vino en Chile</t>
  </si>
  <si>
    <t>Exportación de pisco y similares por país de destino</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</si>
  <si>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</si>
  <si>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</si>
  <si>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</si>
  <si>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</si>
  <si>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</si>
  <si>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</si>
  <si>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</si>
  <si>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</si>
  <si>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</si>
  <si>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</si>
  <si>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</si>
  <si>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</si>
  <si>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</si>
  <si>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orgánico con DO</t>
  </si>
  <si>
    <t>Valor de las exportaciones de vino orgánico con DO</t>
  </si>
  <si>
    <t>Precio medio de exportación de vino orgánico con DO</t>
  </si>
  <si>
    <t>Volumen de exportaciones de vino a granel</t>
  </si>
  <si>
    <t>Valor de exportaciones de vino a granel</t>
  </si>
  <si>
    <t>Precio medio de exportación de vino a granel</t>
  </si>
  <si>
    <t>Volumen de exportaciones de vino a granel orgánico</t>
  </si>
  <si>
    <t>Valor de exportaciones de vino a granel orgánico</t>
  </si>
  <si>
    <t>Precio medio de exportación de vino a granel orgánico</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</si>
  <si>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</si>
  <si>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</si>
  <si>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</si>
  <si>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</si>
  <si>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</si>
  <si>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</si>
  <si>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Volumen de exportacionesn de vino espumoso orgánico</t>
  </si>
  <si>
    <t>Valor de exportaciones de vino espumoso orgánico</t>
  </si>
  <si>
    <t>Precio medio de exportación de vino espumoso orgánico</t>
  </si>
  <si>
    <t>Valor medio de exportación vino a granel (USD/litro)</t>
  </si>
  <si>
    <t>Valor medio de exportación vino a granel (CLP/litro)</t>
  </si>
  <si>
    <t>Producción de vinos con DO por variedad año 2022</t>
  </si>
  <si>
    <t>Evolución de la producción de vinos por categorías</t>
  </si>
  <si>
    <t>Evolución de las existencias de vinos</t>
  </si>
  <si>
    <t>Evolución de la superficie de vides por cepaje</t>
  </si>
  <si>
    <t>VOLUMEN - Millones de litros</t>
  </si>
  <si>
    <t>Año 2022</t>
  </si>
  <si>
    <t>Meses</t>
  </si>
  <si>
    <t>Acumulado 12 meses</t>
  </si>
  <si>
    <t>% Variación</t>
  </si>
  <si>
    <t>Vino con denominación de origen</t>
  </si>
  <si>
    <t>Vino a granel</t>
  </si>
  <si>
    <t>Los demás vinos envasados menores a 2 lts.</t>
  </si>
  <si>
    <t>Demás vinos en envases entre 2 y 10 lts.</t>
  </si>
  <si>
    <t>Vinos espumosos</t>
  </si>
  <si>
    <t>Vinos con pulpa de frutas</t>
  </si>
  <si>
    <t>TOTAL EXPORTACIONES VINOS</t>
  </si>
  <si>
    <t>VALOR - Millones US$</t>
  </si>
  <si>
    <t>PRECIO MEDIO - US$ / litro</t>
  </si>
  <si>
    <t xml:space="preserve">TOTAL EXPORTACIONES VINOS </t>
  </si>
  <si>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</si>
  <si>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</si>
  <si>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</si>
  <si>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</si>
  <si>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</si>
  <si>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</si>
  <si>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</si>
  <si>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</si>
  <si>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</si>
  <si>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</si>
  <si>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</si>
  <si>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</si>
  <si>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</si>
  <si>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</si>
  <si>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</si>
  <si>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</si>
  <si>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</si>
  <si>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</si>
  <si>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</si>
  <si>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</si>
  <si>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</si>
  <si>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</si>
  <si>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</si>
  <si>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</si>
  <si>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</si>
  <si>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</si>
  <si>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</si>
  <si>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Cuadro 2. Exportaciones de vino con denominación de origen por rangos de precios 
2020 - 2021 - 2022</t>
  </si>
  <si>
    <t xml:space="preserve">Mill. USD </t>
  </si>
  <si>
    <t>Mill. cajas</t>
  </si>
  <si>
    <t>Part (%)</t>
  </si>
  <si>
    <t>Val 2020</t>
  </si>
  <si>
    <t>Vol 2020</t>
  </si>
  <si>
    <t>Val 2021</t>
  </si>
  <si>
    <t>Vol 2021</t>
  </si>
  <si>
    <t>Val 2022</t>
  </si>
  <si>
    <t>Vol 2022</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</si>
  <si>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</si>
  <si>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</si>
  <si>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</si>
  <si>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</si>
  <si>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</si>
  <si>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</si>
  <si>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</si>
  <si>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</si>
  <si>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</si>
  <si>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</si>
  <si>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</si>
  <si>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</si>
  <si>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</si>
  <si>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</si>
  <si>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</si>
  <si>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Volumen (miles de litros)</t>
  </si>
  <si>
    <t>Valor (miles de USD FOB)</t>
  </si>
  <si>
    <t>Productos</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</si>
  <si>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</si>
  <si>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</si>
  <si>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</si>
  <si>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</si>
  <si>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</si>
  <si>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</si>
  <si>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</si>
  <si>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</si>
  <si>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</si>
  <si>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</si>
  <si>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</si>
  <si>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</si>
  <si>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</si>
  <si>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</si>
  <si>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</si>
  <si>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</si>
  <si>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</si>
  <si>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</si>
  <si>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</si>
  <si>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</si>
  <si>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</si>
  <si>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 espumoso</t>
  </si>
  <si>
    <t>Otros mostos y alcoholes</t>
  </si>
  <si>
    <t>Mostos</t>
  </si>
  <si>
    <t>Pisco</t>
  </si>
  <si>
    <t>Otros</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</si>
  <si>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</si>
  <si>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</si>
  <si>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</si>
  <si>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</si>
  <si>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</si>
  <si>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</si>
  <si>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</si>
  <si>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</si>
  <si>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</si>
  <si>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</si>
  <si>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</si>
  <si>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</si>
  <si>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</si>
  <si>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</si>
  <si>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</si>
  <si>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</si>
  <si>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</si>
  <si>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vol</t>
  </si>
  <si>
    <t>Cuadro 5. Exportaciones  de vinos con denominación de origen por país de destino</t>
  </si>
  <si>
    <t>País</t>
  </si>
  <si>
    <t>Var. % 23/22</t>
  </si>
  <si>
    <t>SUB - TOTAL</t>
  </si>
  <si>
    <t>OTROS PAÍSES</t>
  </si>
  <si>
    <t>TOTAL</t>
  </si>
  <si>
    <t>Cuadro 6. Exportaciones  de vinos a granel por país de destino</t>
  </si>
  <si>
    <t>Cuadro 7. Exportaciones  de los demás vinos en envases entre 2 y 10 lts por país de destino</t>
  </si>
  <si>
    <t>Cuadro 8. Exportaciones de vino espumoso por país de destino</t>
  </si>
  <si>
    <t xml:space="preserve">Vinos tintos  </t>
  </si>
  <si>
    <t>Vinos Blancos</t>
  </si>
  <si>
    <t>Otros vinos</t>
  </si>
  <si>
    <t>Total</t>
  </si>
  <si>
    <t>Vinos Tintos</t>
  </si>
  <si>
    <t>Otros Vinos</t>
  </si>
  <si>
    <t>Val</t>
  </si>
  <si>
    <t>USD/lts</t>
  </si>
  <si>
    <t>Dólar</t>
  </si>
  <si>
    <t>Cuadro 9. Precios de uva a productor. Región de Coquimbo</t>
  </si>
  <si>
    <t>Comuna</t>
  </si>
  <si>
    <t>Poder comprador</t>
  </si>
  <si>
    <t>Variedad</t>
  </si>
  <si>
    <t>Precio vigente ($/kg)</t>
  </si>
  <si>
    <t>Fecha precio vigente</t>
  </si>
  <si>
    <t>Observaciones</t>
  </si>
  <si>
    <t>Moscatel de Austria</t>
  </si>
  <si>
    <t>Ovalle</t>
  </si>
  <si>
    <t>CORRETAJES TORRES Y Cia LTDA - Ovalle</t>
  </si>
  <si>
    <t>RR WINE LTDA</t>
  </si>
  <si>
    <t>Esta información esta disponible en formato interactivo power bi</t>
  </si>
  <si>
    <t>Cuadro 10. Precios de uva a productor. Región de Valparaíso</t>
  </si>
  <si>
    <t>San Felipe</t>
  </si>
  <si>
    <t>Carmenère</t>
  </si>
  <si>
    <t>Petit Verdot</t>
  </si>
  <si>
    <t>Syrah (Sirah)</t>
  </si>
  <si>
    <t>Santa María</t>
  </si>
  <si>
    <t>FLAHERTY WINES LTDA.</t>
  </si>
  <si>
    <t>viña el almendral</t>
  </si>
  <si>
    <t>Moscatel de Alejandría</t>
  </si>
  <si>
    <t>Tintoreras</t>
  </si>
  <si>
    <t>Casablanca</t>
  </si>
  <si>
    <t>VIÑA INDOMITA S. A.</t>
  </si>
  <si>
    <t>Chardonnay (b)</t>
  </si>
  <si>
    <t>Malbec</t>
  </si>
  <si>
    <t>Merlot (t)</t>
  </si>
  <si>
    <t>Riesling</t>
  </si>
  <si>
    <t>Sauvignon Blanc (Fumé)</t>
  </si>
  <si>
    <t>Viognier</t>
  </si>
  <si>
    <t>San Fernando</t>
  </si>
  <si>
    <t>MACAYA WAAK LIMITADA</t>
  </si>
  <si>
    <t>Pais - Mission, Criolla</t>
  </si>
  <si>
    <t>TERRAPURA S. A.</t>
  </si>
  <si>
    <t>Semillón (b)</t>
  </si>
  <si>
    <t>Curicó</t>
  </si>
  <si>
    <t xml:space="preserve">JUCOSOL </t>
  </si>
  <si>
    <t>Molina</t>
  </si>
  <si>
    <t>VINÍCOLA PATACON S.P.A.</t>
  </si>
  <si>
    <t>Cinsault</t>
  </si>
  <si>
    <t>Sagrada Familia</t>
  </si>
  <si>
    <t>SOC. AGRÍCOLA REQUINGUA LTDA.</t>
  </si>
  <si>
    <t>Viña Correa Albano</t>
  </si>
  <si>
    <t>San Javier</t>
  </si>
  <si>
    <t>VIÑA BALDUZZI</t>
  </si>
  <si>
    <t>Coelemu</t>
  </si>
  <si>
    <t xml:space="preserve">Viña Matori </t>
  </si>
  <si>
    <t>Ninhue</t>
  </si>
  <si>
    <t>CUVAS DE NINHUE</t>
  </si>
  <si>
    <t>Portezuelo</t>
  </si>
  <si>
    <t>Quillón</t>
  </si>
  <si>
    <t>COMERCIALIZADORA LA PATAGUA SPA</t>
  </si>
  <si>
    <t>Ranquil</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</si>
  <si>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</si>
  <si>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</si>
  <si>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</si>
  <si>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</si>
  <si>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</si>
  <si>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</si>
  <si>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</si>
  <si>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</si>
  <si>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</si>
  <si>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</si>
  <si>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</si>
  <si>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</si>
  <si>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</si>
  <si>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xml:space="preserve">Promedio </t>
  </si>
  <si>
    <t/>
  </si>
  <si>
    <t>Cuadro 19. Producción de vinos en los años 2021 y 2022, por regiones y categorías (miles de litros)</t>
  </si>
  <si>
    <t>Regiones</t>
  </si>
  <si>
    <t>Vinos con D.O.</t>
  </si>
  <si>
    <t>Vinos sin D.O. (*)</t>
  </si>
  <si>
    <t xml:space="preserve">Vinos de mesa </t>
  </si>
  <si>
    <t>Tarapacá</t>
  </si>
  <si>
    <t>Antofagasta</t>
  </si>
  <si>
    <t>Atacama</t>
  </si>
  <si>
    <t>Coquimbo</t>
  </si>
  <si>
    <t>Valparaíso</t>
  </si>
  <si>
    <t>Metropolitana</t>
  </si>
  <si>
    <t>O’Higgins</t>
  </si>
  <si>
    <t>Maule</t>
  </si>
  <si>
    <t>Ñuble</t>
  </si>
  <si>
    <t>Bío Bío</t>
  </si>
  <si>
    <t>Araucanía</t>
  </si>
  <si>
    <t>Los Ríos</t>
  </si>
  <si>
    <t>Los Lagos</t>
  </si>
  <si>
    <r>
      <t xml:space="preserve">Fuente: Informe final Producción de Vinos 2021. </t>
    </r>
    <r>
      <rPr>
        <sz val="9"/>
        <color indexed="8"/>
        <rFont val="Calibri"/>
        <family val="2"/>
      </rPr>
      <t>Servicio Agrícola y Ganadero.</t>
    </r>
    <r>
      <rPr>
        <i/>
        <sz val="9"/>
        <color indexed="8"/>
        <rFont val="Calibri"/>
        <family val="2"/>
      </rPr>
      <t xml:space="preserve">    (*) Incluye los vinos viníferos corrientes.</t>
    </r>
  </si>
  <si>
    <t>Cuadro 20. Evolución de la producción de vinos con DO por variedad (miles de litros)</t>
  </si>
  <si>
    <t>Cepa</t>
  </si>
  <si>
    <t>Años</t>
  </si>
  <si>
    <t>País - Mission</t>
  </si>
  <si>
    <t xml:space="preserve">Otras </t>
  </si>
  <si>
    <r>
      <rPr>
        <i/>
        <sz val="9"/>
        <rFont val="Calibri"/>
        <family val="2"/>
      </rPr>
      <t>Fuente</t>
    </r>
    <r>
      <rPr>
        <sz val="9"/>
        <rFont val="Calibri"/>
        <family val="2"/>
      </rPr>
      <t>: elaborado por Odepa con información del SAG</t>
    </r>
  </si>
  <si>
    <t>Prod DO 2021</t>
  </si>
  <si>
    <t>Prod do 2022</t>
  </si>
  <si>
    <t>HL</t>
  </si>
  <si>
    <t>Vinos de mesa</t>
  </si>
  <si>
    <t>Cuadro 21. Existencias por regiones al 31 de diciembre de cada año ( mil litros)</t>
  </si>
  <si>
    <t>Región</t>
  </si>
  <si>
    <t>Vinos con DO</t>
  </si>
  <si>
    <t>Evolución de las Existencias de Vinos al 31 de diciembre entre los años 1996 y 2016 (litros)</t>
  </si>
  <si>
    <t>Vinos sin DO *</t>
  </si>
  <si>
    <t>VINOS CON DO</t>
  </si>
  <si>
    <t>VINOS SIN DO</t>
  </si>
  <si>
    <t>VINOS DE MESA</t>
  </si>
  <si>
    <t>O'Higgins</t>
  </si>
  <si>
    <r>
      <rPr>
        <i/>
        <sz val="10"/>
        <color indexed="8"/>
        <rFont val="Calibri"/>
        <family val="2"/>
      </rPr>
      <t>Fuente</t>
    </r>
    <r>
      <rPr>
        <sz val="10"/>
        <color indexed="8"/>
        <rFont val="Calibri"/>
        <family val="2"/>
      </rPr>
      <t>: elaborado por Odepa con información del SAG.</t>
    </r>
  </si>
  <si>
    <t>* Incluye los vinos declarados con variedad sin denominación de origen y vinos viníferos corrientes.</t>
  </si>
  <si>
    <t xml:space="preserve">Cuadro 22. Existencias de vinos con DO por variedades </t>
  </si>
  <si>
    <t>Variedades</t>
  </si>
  <si>
    <t>Litros</t>
  </si>
  <si>
    <t>Otras</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</si>
  <si>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</si>
  <si>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</si>
  <si>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</si>
  <si>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</si>
  <si>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</si>
  <si>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</si>
  <si>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</si>
  <si>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</si>
  <si>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</si>
  <si>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</si>
  <si>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</si>
  <si>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</si>
  <si>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Cuadro 24. Plantaciones de vides para vinificación por cepajes blancos y tintos por regiones (ha)</t>
  </si>
  <si>
    <t>Catastro 2018</t>
  </si>
  <si>
    <t>Catastro 2019</t>
  </si>
  <si>
    <t>Catastro 2020</t>
  </si>
  <si>
    <t>Catastro 2021</t>
  </si>
  <si>
    <t>Blancas</t>
  </si>
  <si>
    <t>Tintas</t>
  </si>
  <si>
    <t>Arica</t>
  </si>
  <si>
    <t>Tarapaca</t>
  </si>
  <si>
    <t>del Maule</t>
  </si>
  <si>
    <t>del Bío Bío</t>
  </si>
  <si>
    <t>La Araucanía</t>
  </si>
  <si>
    <t>Aysen</t>
  </si>
  <si>
    <t>Total nacional</t>
  </si>
  <si>
    <r>
      <rPr>
        <i/>
        <sz val="9"/>
        <rFont val="Calibri"/>
        <family val="2"/>
      </rPr>
      <t>Fuente</t>
    </r>
    <r>
      <rPr>
        <sz val="9"/>
        <rFont val="Calibri"/>
        <family val="2"/>
      </rPr>
      <t>: Catastros Vitícolas del SAG.</t>
    </r>
  </si>
  <si>
    <t>Cuadro 25. Evolución de la superficie plantada con los principales cepajes para exportación (ha)</t>
  </si>
  <si>
    <t>Cepaje</t>
  </si>
  <si>
    <t>C.  Sauv.</t>
  </si>
  <si>
    <t>S. Blanc</t>
  </si>
  <si>
    <t>M. Alejandría</t>
  </si>
  <si>
    <t>C. Franc</t>
  </si>
  <si>
    <t>Totales</t>
  </si>
  <si>
    <r>
      <rPr>
        <i/>
        <sz val="9"/>
        <rFont val="Calibri"/>
        <family val="2"/>
      </rPr>
      <t>Fuente</t>
    </r>
    <r>
      <rPr>
        <sz val="9"/>
        <rFont val="Calibri"/>
        <family val="2"/>
      </rPr>
      <t>: Catastro Vitícola,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</si>
  <si>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</si>
  <si>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Cuadro 26. Estadísticas del mercado del vino en Chile (millones de litros)</t>
  </si>
  <si>
    <t>Item</t>
  </si>
  <si>
    <t>Disponibilidad aparente **</t>
  </si>
  <si>
    <t>Exportaciones</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</si>
  <si>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</si>
  <si>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</si>
  <si>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</si>
  <si>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</si>
  <si>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</si>
  <si>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</si>
  <si>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</si>
  <si>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</si>
  <si>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</si>
  <si>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</si>
  <si>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</si>
  <si>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Cuadro 27. Exportaciones de pisco y similares por país de destino</t>
  </si>
  <si>
    <t>Alemania</t>
  </si>
  <si>
    <t>Brasil</t>
  </si>
  <si>
    <t>Suiza</t>
  </si>
  <si>
    <t>Tailandia</t>
  </si>
  <si>
    <t>Australia</t>
  </si>
  <si>
    <t>Chipre</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</si>
  <si>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</si>
  <si>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China</t>
  </si>
  <si>
    <t>Japón</t>
  </si>
  <si>
    <t>Estados Unidos</t>
  </si>
  <si>
    <t>Reino Unido</t>
  </si>
  <si>
    <t>Holanda</t>
  </si>
  <si>
    <t>Corea del Sur</t>
  </si>
  <si>
    <t>Canadá</t>
  </si>
  <si>
    <t>Francia</t>
  </si>
  <si>
    <t>Dinamarca</t>
  </si>
  <si>
    <t>México</t>
  </si>
  <si>
    <t>Suecia</t>
  </si>
  <si>
    <t>Noruega</t>
  </si>
  <si>
    <t>Finlandia</t>
  </si>
  <si>
    <t>Bélgica</t>
  </si>
  <si>
    <t>Emiratos Arabes</t>
  </si>
  <si>
    <t>Adriana Valenzuela</t>
  </si>
  <si>
    <t>Var % 23/22</t>
  </si>
  <si>
    <t>Precios medios</t>
  </si>
  <si>
    <r>
      <rPr>
        <i/>
        <sz val="10"/>
        <color indexed="8"/>
        <rFont val="Calibri"/>
        <family val="2"/>
        <scheme val="minor"/>
      </rPr>
      <t>Fuente</t>
    </r>
    <r>
      <rPr>
        <sz val="10"/>
        <color indexed="8"/>
        <rFont val="Calibri"/>
        <family val="2"/>
        <scheme val="minor"/>
      </rPr>
      <t>: Odepa</t>
    </r>
  </si>
  <si>
    <r>
      <rPr>
        <i/>
        <sz val="10"/>
        <color indexed="8"/>
        <rFont val="Calibri"/>
        <family val="2"/>
        <scheme val="minor"/>
      </rPr>
      <t>Fuente</t>
    </r>
    <r>
      <rPr>
        <sz val="10"/>
        <color indexed="8"/>
        <rFont val="Calibri"/>
        <family val="2"/>
        <scheme val="minor"/>
      </rPr>
      <t xml:space="preserve">: elaborado por Odepa con antecedentes de la Seremi de Agricultura de la Región del Maule.  </t>
    </r>
  </si>
  <si>
    <r>
      <rPr>
        <i/>
        <sz val="9"/>
        <color indexed="8"/>
        <rFont val="Calibri"/>
        <family val="2"/>
        <scheme val="minor"/>
      </rPr>
      <t>Fuente</t>
    </r>
    <r>
      <rPr>
        <sz val="9"/>
        <color indexed="8"/>
        <rFont val="Calibri"/>
        <family val="2"/>
        <scheme val="minor"/>
      </rPr>
      <t xml:space="preserve">: elaborado por Odepa con antecedentes de la Seremi de Agricultura de la Región del Maule.  </t>
    </r>
  </si>
  <si>
    <r>
      <rPr>
        <i/>
        <sz val="9"/>
        <color indexed="8"/>
        <rFont val="Calibri"/>
        <family val="2"/>
        <scheme val="minor"/>
      </rPr>
      <t>Fuente</t>
    </r>
    <r>
      <rPr>
        <sz val="9"/>
        <color indexed="8"/>
        <rFont val="Calibri"/>
        <family val="2"/>
        <scheme val="minor"/>
      </rPr>
      <t>: elaborado por Odepa con antecedentes de la Seremi de Agricultura de la Región del Maule.  s/t = sin transacciones.</t>
    </r>
  </si>
  <si>
    <t>Cuadro 15. Precios a productor de vino genérico tinto ($/arroba) (Pesos nominales sin IVA)</t>
  </si>
  <si>
    <t>Cuadro 16. Precios a productor de vino Cabernet ($/arroba) (Pesos nominales sin IVA)</t>
  </si>
  <si>
    <t>Cuadro 17. Precios a productor de vino País ($/arroba) (Pesos nominales sin IVA)</t>
  </si>
  <si>
    <t>Cuadro 18. Precios a productor de vino Semillón ($/arroba) (Pesos nominales sin IVA)</t>
  </si>
  <si>
    <t>Rango de Precios</t>
  </si>
  <si>
    <t>Acumulado años 2022 y 2023</t>
  </si>
  <si>
    <r>
      <t>Stock</t>
    </r>
    <r>
      <rPr>
        <sz val="11"/>
        <rFont val="Calibri"/>
        <family val="2"/>
      </rPr>
      <t xml:space="preserve"> inicial</t>
    </r>
    <r>
      <rPr>
        <i/>
        <sz val="11"/>
        <rFont val="Calibri"/>
        <family val="2"/>
      </rPr>
      <t xml:space="preserve"> *</t>
    </r>
    <r>
      <rPr>
        <i/>
        <sz val="11"/>
        <rFont val="Calibri"/>
        <family val="2"/>
        <scheme val="minor"/>
      </rPr>
      <t xml:space="preserve"> (1)</t>
    </r>
  </si>
  <si>
    <t>1: Considera vino con DO, Granel y elaborado con uva de mesa</t>
  </si>
  <si>
    <t xml:space="preserve">   Vino embotellado y envasado (2)</t>
  </si>
  <si>
    <t xml:space="preserve">   Vino a granel (3)</t>
  </si>
  <si>
    <t>2: Considera vino con DO, Espumoso y envasado menor a 2 lts</t>
  </si>
  <si>
    <t>3. Considera Vino a granel y vinos envasados entre 2 y 10 lts</t>
  </si>
  <si>
    <t>Volver a Tabla de Contenidos</t>
  </si>
  <si>
    <t>Fuente: Odepa con información del Servicio Nacional de Aduanas. Cifras sujetas a revisión por informes de variación de valor (IVV).</t>
  </si>
  <si>
    <t>PAIS</t>
  </si>
  <si>
    <t xml:space="preserve">% Part.2023 </t>
  </si>
  <si>
    <t>Moscatel rosada</t>
  </si>
  <si>
    <t>Moscatel Rosada (Pastilla)</t>
  </si>
  <si>
    <t>corretajes torres pagara de 170 a 200 pesos segun grado, 170. pagaderos por kilo y si hay mas grado se pagara a fines de cosecha</t>
  </si>
  <si>
    <t>corretajes torres pagara 170 pesos por kg, si hay mas grados pagara hata 200, al final de cosecha</t>
  </si>
  <si>
    <t>corretaje torres pagara 170 pesos y si hay mas grados se pagara hasta 200 segun grado despues de cosecha</t>
  </si>
  <si>
    <t>valor estimado con dolar a $800 contratos fijados entre Septiembre -Noviembre 2022 por lo que el valor mercado de estas mismas variedades en la actual</t>
  </si>
  <si>
    <t>con contrato, sector  compra Panquehue</t>
  </si>
  <si>
    <t>sin contrato, San Felipe</t>
  </si>
  <si>
    <t>sin contrato, San felipe</t>
  </si>
  <si>
    <t>sin contrato, compra en San Felipe</t>
  </si>
  <si>
    <t>con contrato, comuna de Putarndo</t>
  </si>
  <si>
    <t>-</t>
  </si>
  <si>
    <t>Fuente: Odepa con antecedentes del Servicio Nacional de Aduanas. Cifras sujetas a revisión por informes de variación de valor (IVV)</t>
  </si>
  <si>
    <t>Requínoa</t>
  </si>
  <si>
    <t>EXP.Y COM. VIÑEDOS PATRICIO BUTRÓN LTDA.</t>
  </si>
  <si>
    <t>Contrato a largo plazo, base 12</t>
  </si>
  <si>
    <t>Corretaje Siegel &amp; Cia.</t>
  </si>
  <si>
    <t xml:space="preserve">Mínimo Garantizado, 8 cuotas base 12 grados brix </t>
  </si>
  <si>
    <t xml:space="preserve">Mínimo garantizado, 8 cuotas base 12 grados brix </t>
  </si>
  <si>
    <t xml:space="preserve">Precio Fijo más grado brix </t>
  </si>
  <si>
    <t xml:space="preserve">Mínimo Garantizado 8 cuotas base 12 grados brix </t>
  </si>
  <si>
    <t>Chimbarongo</t>
  </si>
  <si>
    <t xml:space="preserve">Viña Cono Sur </t>
  </si>
  <si>
    <t xml:space="preserve">Contrato Fijo más bonificación por grados brix </t>
  </si>
  <si>
    <t xml:space="preserve">Mínimo garantizado 8  cuotas base 12 grados brix </t>
  </si>
  <si>
    <t xml:space="preserve">Mínimo garantizado 8 cuotas base 12 grados brix </t>
  </si>
  <si>
    <t xml:space="preserve">Contrato a largo plazo, base 12 </t>
  </si>
  <si>
    <t xml:space="preserve">Precios Fijo más grado brix </t>
  </si>
  <si>
    <t xml:space="preserve">Contrato a largo plazo,  base 12 grados </t>
  </si>
  <si>
    <t xml:space="preserve">mínimo garantizado, 8 cuotas base 12 grados brix </t>
  </si>
  <si>
    <t>Precio Fijo más grados brix</t>
  </si>
  <si>
    <t xml:space="preserve">Precio Fijo más grados brix </t>
  </si>
  <si>
    <t xml:space="preserve">Precio Fijo, base 12 grados </t>
  </si>
  <si>
    <t xml:space="preserve">Precio Fijo,  base 12 grados </t>
  </si>
  <si>
    <t xml:space="preserve">Precio fijo, base 12 grados </t>
  </si>
  <si>
    <t xml:space="preserve">Precio Fijo, base 12 grados con bonificación </t>
  </si>
  <si>
    <t>Chasselas</t>
  </si>
  <si>
    <t>precio minimo garantizado, reajustable a final de temporada, sin grados brix y sin contratos.</t>
  </si>
  <si>
    <t>precio minimo garantizado, reajustable a final de temporada, sin contrato y sin grados brix.</t>
  </si>
  <si>
    <t>precio minimo garantizado, reajustable al final de temporada, sin grados brix, sin contrato, con factura de compra se retiene el IVA.</t>
  </si>
  <si>
    <t>precio minimo garantizado, reajustable a final de temporada, sin grados brix y sin contrato.</t>
  </si>
  <si>
    <t>precio minimo garantizado, reajustable a final de temporada, sin contrato a productores.</t>
  </si>
  <si>
    <t>precio minimo garantizado, reajustable a final de temporada, sin grados brix, se compra la uva a productores socios de la cooperativa o programa de la</t>
  </si>
  <si>
    <t>precio minimo garantizado, reajustable a final de temporada. sin grados brix y sin contrato a productores.</t>
  </si>
  <si>
    <t>CREMASCHI FURLOTTI</t>
  </si>
  <si>
    <t>Con contrato, precio en predio, pago entre 8 a 12 cuotas.</t>
  </si>
  <si>
    <t>Con contrato. Precios en predio. Pago de 8 a 12 cuotas.</t>
  </si>
  <si>
    <t>Con contrato. Precio en predio. Pago de 8 a 12 cuotas.</t>
  </si>
  <si>
    <t>Con contrato, precio en predio, pago de 8 a 12 cuotas.</t>
  </si>
  <si>
    <t>Con contrato. Precio en predio. Pago de 4 a 8 cuotas.</t>
  </si>
  <si>
    <t>Con contrato. Precio en predio. Pago de 8 a 10 cuotas.</t>
  </si>
  <si>
    <t>Con contrato, precio en predio. Pago en 10 cuotas.</t>
  </si>
  <si>
    <t>Con contrato, precios en predio. Pago minimo 4 cuotas.</t>
  </si>
  <si>
    <t>Con contrato, precio en predio. Pago de 4 a 8 cuotas.</t>
  </si>
  <si>
    <t>Con contrato, precio en predio, pago de 8 a 10 cuotas.</t>
  </si>
  <si>
    <t>Con contrato.Precio en predio. Pago de 8 a 10 cuotas.</t>
  </si>
  <si>
    <t>Con contrato, precio en predio, pago en 10 cuotas.</t>
  </si>
  <si>
    <t>Con contrato, precio en predio, pago en minimo 4 cuotas.</t>
  </si>
  <si>
    <t>Con contrato, precio en predio, pago en 8 a 10 cuotas.</t>
  </si>
  <si>
    <t>Corinto</t>
  </si>
  <si>
    <t>Isla de Maipo</t>
  </si>
  <si>
    <t>VINOS SANTA EMA S.A.</t>
  </si>
  <si>
    <t>contrato anual con precio fijo y pagado en 10 cuotas</t>
  </si>
  <si>
    <t>contrato anual con precios fijos, pagado en 10 cuotas</t>
  </si>
  <si>
    <t>Cuadro 1. Exportaciones de vinos  2023 vs 2022</t>
  </si>
  <si>
    <t>Cuadro 3. Exportaciones de vino granel por rangos de precios 
2020 - 2021 - 2022</t>
  </si>
  <si>
    <t>Exportación de vinos 2022 - 2023</t>
  </si>
  <si>
    <t>Cuadro 11. Precios de uva a productor. Región Metropolitana</t>
  </si>
  <si>
    <t>Cuadro 12. Precios de uva a productor. Región de O´Higgins</t>
  </si>
  <si>
    <t>Cuadro 13. Precios de uva a productor. Región del Maule (continuación)</t>
  </si>
  <si>
    <t>Cuadro 14. Precios de uva a productor. Región del Ñuble</t>
  </si>
  <si>
    <t>Vino con denominación de origen (envasado)</t>
  </si>
  <si>
    <t>Vinos capacidad inferior o igual a 2 lts.</t>
  </si>
  <si>
    <t>Vinos con pulpa de frutas capacidad &lt;= a 2 lts.</t>
  </si>
  <si>
    <t>Vino granel</t>
  </si>
  <si>
    <t>** Banco Central considera "Vinos en envases entre 2 y 10 lts" en vinos granel.</t>
  </si>
  <si>
    <t>Fuente: Odepa con información del Servicio Nacional de Aduanas</t>
  </si>
  <si>
    <t>Cifras sujetas a revisión por informes de variación de valor (IVV)</t>
  </si>
  <si>
    <t>Estonia</t>
  </si>
  <si>
    <t>Cuba</t>
  </si>
  <si>
    <t>Colombia</t>
  </si>
  <si>
    <t>precio considerando el dolar a $800</t>
  </si>
  <si>
    <t>Carignan (Cariñena)</t>
  </si>
  <si>
    <t xml:space="preserve">precio considerado con dolar a $800 </t>
  </si>
  <si>
    <t>Pinot Gris</t>
  </si>
  <si>
    <t>Sauvignon Vert (Friulano)</t>
  </si>
  <si>
    <t>flaherty wine</t>
  </si>
  <si>
    <t>con contrato, comuna santa María</t>
  </si>
  <si>
    <t>con contrato, zona panquehue</t>
  </si>
  <si>
    <t>con contrato,  comuna santa María</t>
  </si>
  <si>
    <t>con contrato, panquehue</t>
  </si>
  <si>
    <t>sin contrato, zona panquehue</t>
  </si>
  <si>
    <t>sin contrato, zona de panquehue</t>
  </si>
  <si>
    <t>compra sin contrato, zona de san esteban</t>
  </si>
  <si>
    <t xml:space="preserve">Mínimo garantizado más base 12 grados brix </t>
  </si>
  <si>
    <t xml:space="preserve">Contrato a largo plazo más grado brix </t>
  </si>
  <si>
    <t xml:space="preserve">Precio fijo  más grado brix garantizado </t>
  </si>
  <si>
    <t xml:space="preserve">Precio fijo más grado brix garantizado </t>
  </si>
  <si>
    <t>Cauquenes</t>
  </si>
  <si>
    <t>COOPERATIVA AGRÍCOLA ESPECIAL VITIVINÍCOLA DE CAUQUENES LTDA.</t>
  </si>
  <si>
    <t>Blanca Ovoide</t>
  </si>
  <si>
    <t>Con contrato. Precio en bodega. Pago al contado.</t>
  </si>
  <si>
    <t>Con contrato, precio en bodega, pago contado.</t>
  </si>
  <si>
    <t>Torontel blanca</t>
  </si>
  <si>
    <t>Con contrato, precio en bodega. Pago al contado.</t>
  </si>
  <si>
    <t>Con contrato, precios en predio. Pago en 6 cuotas.</t>
  </si>
  <si>
    <t>Con contrato, precio en predio. Pago en 6 cuotas.</t>
  </si>
  <si>
    <t>Linares</t>
  </si>
  <si>
    <t>VIÑA PORTAL DEL SUR S.A.</t>
  </si>
  <si>
    <t>Con contrato. Precio en predio. Pago de 3 a 8 cuotas.</t>
  </si>
  <si>
    <t>Con contrato, precio en predio, pago en 3 a 8 cuotas.</t>
  </si>
  <si>
    <t>Con contrato, precio en bodega, pago en 4 a 8 cuotas.</t>
  </si>
  <si>
    <t>Con contrato, precio en bodega, pago de 4 a 8 cuotas.</t>
  </si>
  <si>
    <t>Con contrato, precio en bodega , pago en 4 a 8 cuotas.</t>
  </si>
  <si>
    <t>Con contrato, precio en bodega, pagoen 4 a 8 cuotas.</t>
  </si>
  <si>
    <t xml:space="preserve">PAROT WINE Y CÍA LIMITADA - (Corinto) </t>
  </si>
  <si>
    <t>Río Claro</t>
  </si>
  <si>
    <t>ARESTI CHILE WINE S.A.</t>
  </si>
  <si>
    <t>Con contrato, precio en predio. Pago en 1 cuota.</t>
  </si>
  <si>
    <t>Con contrato, precio en bodega, pago en 8 cuotas.</t>
  </si>
  <si>
    <t>BODEGA Y VIÑEDOS KORTA BUCAREY LTDA.</t>
  </si>
  <si>
    <t>Con contrato, precio en predio. Pago de 3 a 6 cuotas.</t>
  </si>
  <si>
    <t>Con contrato, precio en predio, pago en 3 a 6 cuotas.</t>
  </si>
  <si>
    <t>Con contrato. Precio en predio.Pago de 8 a 10 cuotas.</t>
  </si>
  <si>
    <t>Con contrato, precio en predio. Pago de 8 a 10 cuotas.</t>
  </si>
  <si>
    <t>Con contrato, precio en predio. Sin grado base.</t>
  </si>
  <si>
    <t>Con contrato, precio en predio, pago en 6 a 8 cuotas.</t>
  </si>
  <si>
    <t>Con contrato. Precio en predio. Pago en 8 a 10 cuotas.</t>
  </si>
  <si>
    <t>Con cotrato, precio en predio, pago en 8 a 10 cotas.</t>
  </si>
  <si>
    <t>Precio en predio. Con contrato. Pago de 8 a 10 cuotas.</t>
  </si>
  <si>
    <t>Con contrato. Precio en predio. Pago de 10 cuotas. Sin grado base.</t>
  </si>
  <si>
    <t>Con contrato, precio en predio. Pago de 10 cuotas. Sin grado base.</t>
  </si>
  <si>
    <t>Con contrato, precio en predio. Pago de 1 a 6 cuotas.</t>
  </si>
  <si>
    <t>Con contrato. Precio en predio. Pago de 1 a 6 cuotas.</t>
  </si>
  <si>
    <t>Con Contrato, precio en predio, pago en 1 a 6 cuotas.</t>
  </si>
  <si>
    <t>Con contrato. Precio en predio. Pago en 1 a 6 cuotas.</t>
  </si>
  <si>
    <t>AGUILERA Y BARRIOS LIMITADA</t>
  </si>
  <si>
    <t>Con contrato, precios en parra. Pago de 1 a 3 cuotas.</t>
  </si>
  <si>
    <t>Con contratos. Precios en predio. Pago en 1 a 3 cuotas.</t>
  </si>
  <si>
    <t>Con contrato. Precio en bodega. Pago de 1 a 3 cuotas.</t>
  </si>
  <si>
    <t>Con contrato, precio en parra, pago en 1 a 3 cuotas.</t>
  </si>
  <si>
    <t>Con contrato, precio en predio, pago en 1 a 3 cuotas.</t>
  </si>
  <si>
    <t>Con contrato, precio en bodega, pago en 1 a 3 cuotas.</t>
  </si>
  <si>
    <t>Con contrato. Precio en predio. Pago de 1 a 3 cuotas.</t>
  </si>
  <si>
    <t>Con contrato. Precio en bodega. Cuota de 1 a 3 cuotas.</t>
  </si>
  <si>
    <t>Hacienda Zuñiga SPA</t>
  </si>
  <si>
    <t>Con contrato, precio en predio, pago en 1 cuota.</t>
  </si>
  <si>
    <t>Sociedad Agroindustrial Cerrillos LTDA.</t>
  </si>
  <si>
    <t>Con contrato. Precio en predio. Pago en 1 a 3 cuotas.</t>
  </si>
  <si>
    <t>Talca</t>
  </si>
  <si>
    <t>Con contrato. Precio en predio. Pago al contado.</t>
  </si>
  <si>
    <t>VIÑA CASA DONOSO S.PA.</t>
  </si>
  <si>
    <t>Con contrato, precio en predio, pago en 3 a 10 cuotas.</t>
  </si>
  <si>
    <t>Con contrato. Precio en Predio. Pago de 3 a 10 cuotas.</t>
  </si>
  <si>
    <t>Con contrato, precio en predio. Pago de 3 a 10 cuotas.</t>
  </si>
  <si>
    <t>Con contrato, precio en bodega, pago en 3 a 10 cuotas.</t>
  </si>
  <si>
    <t>Portugais Bleu</t>
  </si>
  <si>
    <t>Teno</t>
  </si>
  <si>
    <t>VIÑA SANTA IRENE LTDA.</t>
  </si>
  <si>
    <t>Con contrato. Precio en bodega. Pago en 3 cuotas.</t>
  </si>
  <si>
    <t>Con contrato, precio en bodega, pago en 3 cuotas.</t>
  </si>
  <si>
    <t>Con contrato, precio en bodega, pago en 3 cuotas</t>
  </si>
  <si>
    <t>Villa Alegre</t>
  </si>
  <si>
    <t>Henrriquez Hnos. LTDA.( viña el Aromo).</t>
  </si>
  <si>
    <t>Con contrato, precio en predio, pago en 6 cuotas.</t>
  </si>
  <si>
    <t>Con contrato. Precio en predio. Pago en 6 cuotas.</t>
  </si>
  <si>
    <t>Con contrato, precio en predio, pago contado.</t>
  </si>
  <si>
    <t>Viña Saavedra</t>
  </si>
  <si>
    <t>Con contrato, precio en predio. Pago en 3 a 5 cuotas. Sin grado base.</t>
  </si>
  <si>
    <t>Con contrato, precio en predio , pago en 3 a 5 cuotas.</t>
  </si>
  <si>
    <t>Con contrato, precio en predio, pago en 3 a 5 cuotas.</t>
  </si>
  <si>
    <t>VALOR (US$ FOB)</t>
  </si>
  <si>
    <t>Con contrato. Precio en predio. Pago de 3 a 10 cuotas.</t>
  </si>
  <si>
    <t>Con Contrato. Precio en predio. Pago de 3 a 10 cuotas.</t>
  </si>
  <si>
    <t>Con contrato, precio en predio, pago en 1 a 6 cuotas.</t>
  </si>
  <si>
    <t>Precios de uva a productor. Región Metropolitana</t>
  </si>
  <si>
    <t>Precios de uva a productor. Región de Maule</t>
  </si>
  <si>
    <t>Cuadro 13. Precios de uva a productor. Región del Maule</t>
  </si>
  <si>
    <t>Precios de uva a productor. Región de Maule (continuación)</t>
  </si>
  <si>
    <t>Var %</t>
  </si>
  <si>
    <t>Part %</t>
  </si>
  <si>
    <t>Fuente: elaborado por ODEPA sobre la  base de antecedentes del Servicio Nacional de Aduanas</t>
  </si>
  <si>
    <t>Mayo  2023</t>
  </si>
  <si>
    <t>Avance a abril 2023</t>
  </si>
  <si>
    <t>ene - abril 23</t>
  </si>
  <si>
    <t>mayo 21 - abril 22</t>
  </si>
  <si>
    <t>mayo 22- abril 23</t>
  </si>
  <si>
    <t>ene - abril 22</t>
  </si>
  <si>
    <t>enero - abril</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</si>
  <si>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</si>
  <si>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VOLUMEN (MILES DE LITROS)</t>
  </si>
  <si>
    <t>VALOR (MILES DE US$ FOB)</t>
  </si>
  <si>
    <t>ENERO - ABRIL</t>
  </si>
  <si>
    <t>VOLUMEN (LITROS )</t>
  </si>
  <si>
    <t>Turquía</t>
  </si>
  <si>
    <t>Cuadro 23. Evolución de la superficie plantada con vides, período 2009 a 2020 (ha)</t>
  </si>
  <si>
    <t>COMERCIALIZADORA LA PATAGUA SPA(SECTOR EL MANZANO - RÁNQUIL)</t>
  </si>
  <si>
    <t>BENIGNO CEA RUBIO (SECTOR CERRO NEGRO - QUILLÓN)</t>
  </si>
  <si>
    <t>COOVICEN (SECTOR CERRO NEGRO - QUILLÓN)</t>
  </si>
  <si>
    <t>Con contrato. Precio en predio. Pago en 4 cuotas.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</si>
</sst>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0.0"/>
    <numFmt numFmtId="168" formatCode="0.0%"/>
    <numFmt numFmtId="169" formatCode="0.0"/>
    <numFmt numFmtId="170" formatCode="_-* #,##0.00\ _p_t_a_-;\-* #,##0.00\ _p_t_a_-;_-* &quot;-&quot;??\ _p_t_a_-;_-@_-"/>
    <numFmt numFmtId="171" formatCode="_-* #,##0_-;\-* #,##0_-;_-* &quot;-&quot;??_-;_-@_-"/>
    <numFmt numFmtId="172" formatCode="_ * #,##0.0_ ;_ * \-#,##0.0_ ;_ * &quot;-&quot;_ ;_ @_ "/>
    <numFmt numFmtId="173" formatCode="#,##0.000"/>
    <numFmt numFmtId="174" formatCode="_ * #,##0.00_ ;_ * \-#,##0.00_ ;_ * &quot;-&quot;_ ;_ @_ "/>
    <numFmt numFmtId="175" formatCode="0.000"/>
    <numFmt numFmtId="176" formatCode="0.0000"/>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i/>
      <sz val="11"/>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
      <sz val="11"/>
      <color rgb="FF000000"/>
      <name val="Calibri"/>
      <family val="2"/>
      <scheme val="minor"/>
    </font>
    <font>
      <b/>
      <sz val="9"/>
      <name val="Calibri"/>
      <family val="2"/>
      <scheme val="minor"/>
    </font>
    <font>
      <sz val="10"/>
      <color indexed="8"/>
      <name val="Calibri"/>
      <family val="2"/>
      <scheme val="minor"/>
    </font>
    <font>
      <i/>
      <sz val="10"/>
      <color indexed="8"/>
      <name val="Calibri"/>
      <family val="2"/>
      <scheme val="minor"/>
    </font>
    <font>
      <sz val="9"/>
      <color indexed="8"/>
      <name val="Calibri"/>
      <family val="2"/>
      <scheme val="minor"/>
    </font>
    <font>
      <u/>
      <sz val="10"/>
      <color theme="10"/>
      <name val="Calibri"/>
      <family val="2"/>
      <scheme val="minor"/>
    </font>
    <font>
      <i/>
      <sz val="9"/>
      <color indexed="8"/>
      <name val="Calibri"/>
      <family val="2"/>
      <scheme val="minor"/>
    </font>
    <font>
      <sz val="10"/>
      <color theme="0"/>
      <name val="Calibri"/>
      <family val="2"/>
      <scheme val="minor"/>
    </font>
    <font>
      <i/>
      <sz val="8"/>
      <name val="Arial"/>
      <family val="2"/>
    </font>
    <font>
      <i/>
      <sz val="10"/>
      <name val="Calibri"/>
      <family val="2"/>
      <scheme val="minor"/>
    </font>
    <font>
      <b/>
      <i/>
      <sz val="12"/>
      <color theme="1"/>
      <name val="Calibri"/>
      <family val="2"/>
      <scheme val="minor"/>
    </font>
    <font>
      <b/>
      <i/>
      <sz val="11"/>
      <color theme="1"/>
      <name val="Calibri"/>
      <family val="2"/>
      <scheme val="minor"/>
    </font>
  </fonts>
  <fills count="4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1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auto="1"/>
      </left>
      <right style="thin">
        <color auto="1"/>
      </right>
      <top style="thin">
        <color auto="1"/>
      </top>
      <bottom style="medium">
        <color auto="1"/>
      </bottom>
      <diagonal/>
    </border>
    <border>
      <left/>
      <right style="thin">
        <color indexed="64"/>
      </right>
      <top/>
      <bottom/>
      <diagonal/>
    </border>
    <border>
      <left style="medium">
        <color auto="1"/>
      </left>
      <right/>
      <top style="medium">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medium">
        <color indexed="64"/>
      </right>
      <top/>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style="hair">
        <color indexed="64"/>
      </bottom>
      <diagonal/>
    </border>
    <border>
      <left style="thin">
        <color indexed="64"/>
      </left>
      <right style="thin">
        <color auto="1"/>
      </right>
      <top/>
      <bottom style="hair">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thin">
        <color auto="1"/>
      </right>
      <top style="thin">
        <color indexed="64"/>
      </top>
      <bottom style="thin">
        <color auto="1"/>
      </bottom>
      <diagonal/>
    </border>
    <border>
      <left style="thin">
        <color auto="1"/>
      </left>
      <right/>
      <top style="thin">
        <color indexed="64"/>
      </top>
      <bottom style="thin">
        <color auto="1"/>
      </bottom>
      <diagonal/>
    </border>
    <border>
      <left/>
      <right/>
      <top style="thin">
        <color indexed="64"/>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auto="1"/>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auto="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style="thin">
        <color rgb="FF999999"/>
      </left>
      <right/>
      <top/>
      <bottom/>
      <diagonal/>
    </border>
    <border>
      <left style="medium">
        <color auto="1"/>
      </left>
      <right/>
      <top style="medium">
        <color auto="1"/>
      </top>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auto="1"/>
      </left>
      <right style="medium">
        <color indexed="64"/>
      </right>
      <top/>
      <bottom style="medium">
        <color indexed="64"/>
      </bottom>
      <diagonal/>
    </border>
    <border>
      <left/>
      <right style="thin">
        <color auto="1"/>
      </right>
      <top style="thin">
        <color auto="1"/>
      </top>
      <bottom style="medium">
        <color indexed="64"/>
      </bottom>
      <diagonal/>
    </border>
    <border>
      <left/>
      <right style="thin">
        <color auto="1"/>
      </right>
      <top style="medium">
        <color auto="1"/>
      </top>
      <bottom style="thin">
        <color auto="1"/>
      </bottom>
      <diagonal/>
    </border>
  </borders>
  <cellStyleXfs count="405">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4" applyNumberFormat="0" applyAlignment="0" applyProtection="0"/>
    <xf numFmtId="0" fontId="27" fillId="10" borderId="15" applyNumberFormat="0" applyAlignment="0" applyProtection="0"/>
    <xf numFmtId="0" fontId="28" fillId="10" borderId="14" applyNumberFormat="0" applyAlignment="0" applyProtection="0"/>
    <xf numFmtId="0" fontId="29" fillId="0" borderId="16" applyNumberFormat="0" applyFill="0" applyAlignment="0" applyProtection="0"/>
    <xf numFmtId="0" fontId="30" fillId="11" borderId="17" applyNumberFormat="0" applyAlignment="0" applyProtection="0"/>
    <xf numFmtId="0" fontId="31" fillId="0" borderId="0" applyNumberFormat="0" applyFill="0" applyBorder="0" applyAlignment="0" applyProtection="0"/>
    <xf numFmtId="0" fontId="1" fillId="12" borderId="18" applyNumberFormat="0" applyFont="0" applyAlignment="0" applyProtection="0"/>
    <xf numFmtId="0" fontId="32" fillId="0" borderId="0" applyNumberFormat="0" applyFill="0" applyBorder="0" applyAlignment="0" applyProtection="0"/>
    <xf numFmtId="0" fontId="2" fillId="0" borderId="19"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6"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33" fillId="20" borderId="0" applyNumberFormat="0" applyBorder="0" applyAlignment="0" applyProtection="0"/>
    <xf numFmtId="0" fontId="1" fillId="20" borderId="0" applyNumberFormat="0" applyBorder="0" applyAlignment="0" applyProtection="0"/>
    <xf numFmtId="0" fontId="33" fillId="24" borderId="0" applyNumberFormat="0" applyBorder="0" applyAlignment="0" applyProtection="0"/>
    <xf numFmtId="0" fontId="1" fillId="24" borderId="0" applyNumberFormat="0" applyBorder="0" applyAlignment="0" applyProtection="0"/>
    <xf numFmtId="0" fontId="33" fillId="28" borderId="0" applyNumberFormat="0" applyBorder="0" applyAlignment="0" applyProtection="0"/>
    <xf numFmtId="0" fontId="1" fillId="28"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33" fillId="36" borderId="0" applyNumberFormat="0" applyBorder="0" applyAlignment="0" applyProtection="0"/>
    <xf numFmtId="0" fontId="1" fillId="3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8" fillId="10" borderId="14" applyNumberFormat="0" applyAlignment="0" applyProtection="0"/>
    <xf numFmtId="0" fontId="30" fillId="11" borderId="17" applyNumberFormat="0" applyAlignment="0" applyProtection="0"/>
    <xf numFmtId="0" fontId="29" fillId="0" borderId="16" applyNumberFormat="0" applyFill="0" applyAlignment="0" applyProtection="0"/>
    <xf numFmtId="0" fontId="22" fillId="0" borderId="0" applyNumberFormat="0" applyFill="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6" fillId="9" borderId="14" applyNumberFormat="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39" fillId="0" borderId="0" applyNumberFormat="0" applyFill="0" applyBorder="0" applyAlignment="0" applyProtection="0">
      <alignment vertical="top"/>
      <protection locked="0"/>
    </xf>
    <xf numFmtId="0" fontId="45" fillId="0" borderId="0" applyNumberFormat="0" applyFill="0" applyBorder="0" applyAlignment="0" applyProtection="0"/>
    <xf numFmtId="0" fontId="47" fillId="7" borderId="0" applyNumberFormat="0" applyBorder="0" applyAlignment="0" applyProtection="0"/>
    <xf numFmtId="0" fontId="24" fillId="7" borderId="0" applyNumberFormat="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0" fontId="48" fillId="8" borderId="0" applyNumberFormat="0" applyBorder="0" applyAlignment="0" applyProtection="0"/>
    <xf numFmtId="0" fontId="49" fillId="8" borderId="0" applyNumberFormat="0" applyBorder="0" applyAlignment="0" applyProtection="0"/>
    <xf numFmtId="0" fontId="25"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9" fontId="3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7" fillId="0" borderId="0" applyBorder="0" applyProtection="0">
      <alignment horizontal="left" vertical="top"/>
      <protection locked="0"/>
    </xf>
    <xf numFmtId="0" fontId="27" fillId="10" borderId="1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19" fillId="0" borderId="0" applyNumberFormat="0" applyFill="0" applyBorder="0" applyAlignment="0" applyProtection="0"/>
    <xf numFmtId="0" fontId="50" fillId="0" borderId="19" applyNumberFormat="0" applyFill="0" applyAlignment="0" applyProtection="0"/>
    <xf numFmtId="0" fontId="2" fillId="0" borderId="19" applyNumberFormat="0" applyFill="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46" fillId="0" borderId="0" applyNumberFormat="0" applyFill="0" applyBorder="0" applyAlignment="0" applyProtection="0"/>
  </cellStyleXfs>
  <cellXfs count="545">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2" fillId="0" borderId="0" xfId="2" applyFont="1"/>
    <xf numFmtId="0" fontId="12" fillId="0" borderId="0" xfId="2" applyFont="1" applyAlignment="1">
      <alignment horizontal="left"/>
    </xf>
    <xf numFmtId="0" fontId="2" fillId="0" borderId="0" xfId="0" applyFont="1"/>
    <xf numFmtId="0" fontId="8" fillId="0" borderId="0" xfId="0" applyFont="1"/>
    <xf numFmtId="0" fontId="11" fillId="0" borderId="0" xfId="2" applyFont="1" applyAlignment="1">
      <alignment horizontal="left"/>
    </xf>
    <xf numFmtId="0" fontId="17" fillId="0" borderId="0" xfId="0" applyFont="1"/>
    <xf numFmtId="9" fontId="18" fillId="0" borderId="0" xfId="1" applyFont="1"/>
    <xf numFmtId="0" fontId="8" fillId="4" borderId="8" xfId="0" applyFont="1" applyFill="1" applyBorder="1"/>
    <xf numFmtId="0" fontId="8" fillId="4" borderId="0" xfId="0" applyFont="1" applyFill="1"/>
    <xf numFmtId="3" fontId="8" fillId="5" borderId="8" xfId="0" applyNumberFormat="1" applyFont="1" applyFill="1" applyBorder="1"/>
    <xf numFmtId="3" fontId="8" fillId="5" borderId="0" xfId="0" applyNumberFormat="1" applyFont="1" applyFill="1"/>
    <xf numFmtId="3" fontId="8" fillId="5" borderId="9" xfId="0" applyNumberFormat="1" applyFont="1" applyFill="1" applyBorder="1"/>
    <xf numFmtId="3" fontId="8" fillId="5" borderId="10" xfId="0" applyNumberFormat="1" applyFont="1" applyFill="1" applyBorder="1"/>
    <xf numFmtId="2" fontId="8" fillId="5" borderId="10" xfId="0" applyNumberFormat="1" applyFont="1" applyFill="1" applyBorder="1"/>
    <xf numFmtId="169" fontId="0" fillId="0" borderId="0" xfId="0" applyNumberFormat="1"/>
    <xf numFmtId="3" fontId="0" fillId="0" borderId="0" xfId="0" applyNumberFormat="1"/>
    <xf numFmtId="169" fontId="12" fillId="0" borderId="0" xfId="46" applyNumberFormat="1" applyFont="1"/>
    <xf numFmtId="0" fontId="12" fillId="0" borderId="0" xfId="47" applyFont="1"/>
    <xf numFmtId="169" fontId="12" fillId="0" borderId="0" xfId="47" applyNumberFormat="1" applyFont="1"/>
    <xf numFmtId="0" fontId="12" fillId="0" borderId="0" xfId="0" applyFont="1"/>
    <xf numFmtId="169" fontId="12" fillId="0" borderId="0" xfId="0" applyNumberFormat="1" applyFont="1"/>
    <xf numFmtId="169" fontId="8" fillId="0" borderId="0" xfId="0" applyNumberFormat="1" applyFont="1"/>
    <xf numFmtId="2" fontId="12" fillId="0" borderId="0" xfId="0" applyNumberFormat="1" applyFont="1"/>
    <xf numFmtId="3" fontId="12" fillId="0" borderId="0" xfId="0" applyNumberFormat="1" applyFont="1"/>
    <xf numFmtId="3" fontId="8" fillId="0" borderId="0" xfId="0" applyNumberFormat="1" applyFont="1"/>
    <xf numFmtId="167" fontId="12" fillId="0" borderId="0" xfId="0" applyNumberFormat="1" applyFont="1"/>
    <xf numFmtId="41" fontId="55" fillId="0" borderId="0" xfId="4" applyFont="1"/>
    <xf numFmtId="41" fontId="51" fillId="0" borderId="0" xfId="4" applyFont="1"/>
    <xf numFmtId="3" fontId="55" fillId="0" borderId="0" xfId="49" applyNumberFormat="1" applyFont="1"/>
    <xf numFmtId="169" fontId="55" fillId="0" borderId="0" xfId="49" applyNumberFormat="1" applyFont="1"/>
    <xf numFmtId="165" fontId="55" fillId="0" borderId="0" xfId="111" applyFont="1"/>
    <xf numFmtId="165" fontId="51" fillId="0" borderId="0" xfId="111" applyFont="1"/>
    <xf numFmtId="0" fontId="55" fillId="0" borderId="0" xfId="49" applyFont="1" applyAlignment="1">
      <alignment horizontal="right"/>
    </xf>
    <xf numFmtId="0" fontId="55" fillId="0" borderId="0" xfId="49" applyFont="1"/>
    <xf numFmtId="0" fontId="51" fillId="0" borderId="0" xfId="49" applyFont="1"/>
    <xf numFmtId="0" fontId="34" fillId="0" borderId="0" xfId="49" applyFont="1" applyAlignment="1">
      <alignment horizontal="left" vertical="center" wrapText="1"/>
    </xf>
    <xf numFmtId="3" fontId="8" fillId="0" borderId="0" xfId="49" applyNumberFormat="1" applyFont="1"/>
    <xf numFmtId="9" fontId="36" fillId="0" borderId="0" xfId="1" applyFont="1"/>
    <xf numFmtId="168" fontId="0" fillId="0" borderId="0" xfId="337" applyNumberFormat="1" applyFont="1"/>
    <xf numFmtId="3" fontId="0" fillId="0" borderId="0" xfId="49" applyNumberFormat="1" applyFont="1"/>
    <xf numFmtId="0" fontId="0" fillId="0" borderId="0" xfId="49" applyFont="1"/>
    <xf numFmtId="0" fontId="36" fillId="0" borderId="0" xfId="49"/>
    <xf numFmtId="0" fontId="52" fillId="37" borderId="22" xfId="49" applyFont="1" applyFill="1" applyBorder="1" applyAlignment="1">
      <alignment horizontal="center" vertical="top" wrapText="1"/>
    </xf>
    <xf numFmtId="0" fontId="52" fillId="37" borderId="23" xfId="49" applyFont="1" applyFill="1" applyBorder="1" applyAlignment="1">
      <alignment horizontal="center" vertical="top" wrapText="1"/>
    </xf>
    <xf numFmtId="0" fontId="52" fillId="0" borderId="24" xfId="49" applyFont="1" applyBorder="1" applyAlignment="1">
      <alignment horizontal="center" vertical="top" wrapText="1"/>
    </xf>
    <xf numFmtId="3" fontId="52" fillId="0" borderId="25" xfId="49" applyNumberFormat="1" applyFont="1" applyBorder="1" applyAlignment="1">
      <alignment horizontal="center" vertical="top" wrapText="1"/>
    </xf>
    <xf numFmtId="3" fontId="52" fillId="0" borderId="25" xfId="49" applyNumberFormat="1" applyFont="1" applyBorder="1" applyAlignment="1">
      <alignment horizontal="center" wrapText="1"/>
    </xf>
    <xf numFmtId="168" fontId="36" fillId="0" borderId="0" xfId="49" applyNumberFormat="1"/>
    <xf numFmtId="168" fontId="36" fillId="0" borderId="0" xfId="337" applyNumberFormat="1"/>
    <xf numFmtId="0" fontId="8" fillId="0" borderId="0" xfId="49" applyFont="1"/>
    <xf numFmtId="2" fontId="0" fillId="0" borderId="0" xfId="0" applyNumberFormat="1"/>
    <xf numFmtId="41" fontId="0" fillId="0" borderId="0" xfId="0" applyNumberFormat="1"/>
    <xf numFmtId="168" fontId="0" fillId="0" borderId="0" xfId="1" applyNumberFormat="1" applyFont="1"/>
    <xf numFmtId="0" fontId="58" fillId="0" borderId="0" xfId="0" applyFont="1" applyAlignment="1">
      <alignment horizontal="justify" vertical="center" wrapText="1"/>
    </xf>
    <xf numFmtId="41" fontId="0" fillId="0" borderId="0" xfId="4" applyFont="1"/>
    <xf numFmtId="172" fontId="0" fillId="0" borderId="0" xfId="0" applyNumberFormat="1"/>
    <xf numFmtId="167" fontId="12" fillId="0" borderId="5" xfId="0" applyNumberFormat="1" applyFont="1" applyBorder="1" applyAlignment="1">
      <alignment horizontal="right" vertical="center"/>
    </xf>
    <xf numFmtId="168" fontId="13" fillId="0" borderId="7" xfId="3" applyNumberFormat="1" applyFont="1" applyBorder="1" applyAlignment="1">
      <alignment horizontal="right" vertical="center"/>
    </xf>
    <xf numFmtId="14" fontId="0" fillId="0" borderId="0" xfId="0" applyNumberFormat="1"/>
    <xf numFmtId="172" fontId="0" fillId="0" borderId="0" xfId="4" applyNumberFormat="1" applyFont="1"/>
    <xf numFmtId="9" fontId="0" fillId="0" borderId="0" xfId="1" applyFont="1"/>
    <xf numFmtId="167" fontId="8" fillId="0" borderId="0" xfId="0" applyNumberFormat="1" applyFont="1"/>
    <xf numFmtId="173" fontId="8" fillId="0" borderId="0" xfId="0" applyNumberFormat="1" applyFont="1"/>
    <xf numFmtId="41" fontId="0" fillId="0" borderId="0" xfId="4" applyFont="1" applyBorder="1"/>
    <xf numFmtId="174" fontId="0" fillId="0" borderId="0" xfId="4" applyNumberFormat="1" applyFont="1" applyBorder="1"/>
    <xf numFmtId="41" fontId="0" fillId="0" borderId="0" xfId="4" applyFont="1" applyFill="1" applyBorder="1" applyAlignment="1">
      <alignment horizontal="right"/>
    </xf>
    <xf numFmtId="0" fontId="35" fillId="0" borderId="0" xfId="0" applyFont="1"/>
    <xf numFmtId="2" fontId="35" fillId="0" borderId="0" xfId="0" applyNumberFormat="1" applyFont="1"/>
    <xf numFmtId="41" fontId="35" fillId="0" borderId="0" xfId="4" applyFont="1" applyBorder="1"/>
    <xf numFmtId="41" fontId="35" fillId="0" borderId="0" xfId="4" applyFont="1"/>
    <xf numFmtId="17" fontId="0" fillId="0" borderId="0" xfId="0" applyNumberFormat="1"/>
    <xf numFmtId="10" fontId="0" fillId="0" borderId="0" xfId="1" applyNumberFormat="1" applyFont="1"/>
    <xf numFmtId="168" fontId="0" fillId="0" borderId="0" xfId="0" applyNumberFormat="1"/>
    <xf numFmtId="174" fontId="0" fillId="0" borderId="0" xfId="4" applyNumberFormat="1" applyFont="1" applyFill="1" applyBorder="1"/>
    <xf numFmtId="0" fontId="46" fillId="0" borderId="0" xfId="404" applyAlignment="1">
      <alignment horizontal="center"/>
    </xf>
    <xf numFmtId="0" fontId="46" fillId="0" borderId="0" xfId="404" applyFill="1" applyAlignment="1">
      <alignment horizontal="center"/>
    </xf>
    <xf numFmtId="41" fontId="12" fillId="0" borderId="0" xfId="4" applyFont="1"/>
    <xf numFmtId="41" fontId="8" fillId="0" borderId="0" xfId="4" applyFont="1"/>
    <xf numFmtId="172" fontId="12" fillId="0" borderId="0" xfId="4" applyNumberFormat="1" applyFont="1"/>
    <xf numFmtId="174" fontId="0" fillId="0" borderId="0" xfId="4" applyNumberFormat="1" applyFont="1"/>
    <xf numFmtId="17" fontId="0" fillId="39" borderId="0" xfId="0" applyNumberFormat="1" applyFill="1"/>
    <xf numFmtId="41" fontId="0" fillId="39" borderId="0" xfId="4" applyFont="1" applyFill="1" applyBorder="1" applyAlignment="1">
      <alignment horizontal="right"/>
    </xf>
    <xf numFmtId="167" fontId="12" fillId="0" borderId="6" xfId="0" applyNumberFormat="1" applyFont="1" applyBorder="1" applyAlignment="1">
      <alignment horizontal="right" vertical="center"/>
    </xf>
    <xf numFmtId="167" fontId="13" fillId="2" borderId="26" xfId="0" applyNumberFormat="1" applyFont="1" applyFill="1" applyBorder="1" applyAlignment="1">
      <alignment horizontal="right" vertical="center"/>
    </xf>
    <xf numFmtId="167" fontId="12" fillId="0" borderId="42" xfId="0" applyNumberFormat="1" applyFont="1" applyBorder="1" applyAlignment="1">
      <alignment horizontal="right" vertical="center"/>
    </xf>
    <xf numFmtId="0" fontId="13" fillId="2" borderId="44" xfId="0" applyFont="1" applyFill="1" applyBorder="1" applyAlignment="1">
      <alignment vertical="center"/>
    </xf>
    <xf numFmtId="167" fontId="13" fillId="2" borderId="44" xfId="0" applyNumberFormat="1" applyFont="1" applyFill="1" applyBorder="1" applyAlignment="1">
      <alignment horizontal="right" vertical="center"/>
    </xf>
    <xf numFmtId="4" fontId="12" fillId="0" borderId="5" xfId="0" applyNumberFormat="1" applyFont="1" applyBorder="1" applyAlignment="1">
      <alignment horizontal="right" vertical="center"/>
    </xf>
    <xf numFmtId="0" fontId="2" fillId="0" borderId="35" xfId="0" applyFont="1" applyBorder="1"/>
    <xf numFmtId="165" fontId="0" fillId="0" borderId="0" xfId="0" applyNumberFormat="1"/>
    <xf numFmtId="0" fontId="2" fillId="0" borderId="33" xfId="0" applyFont="1" applyBorder="1"/>
    <xf numFmtId="0" fontId="11" fillId="0" borderId="33" xfId="2" applyFont="1" applyBorder="1" applyAlignment="1">
      <alignment horizontal="left"/>
    </xf>
    <xf numFmtId="3" fontId="9" fillId="3" borderId="32" xfId="0" applyNumberFormat="1" applyFont="1" applyFill="1" applyBorder="1"/>
    <xf numFmtId="3" fontId="9" fillId="3" borderId="34" xfId="0" applyNumberFormat="1" applyFont="1" applyFill="1" applyBorder="1"/>
    <xf numFmtId="0" fontId="8" fillId="3" borderId="34" xfId="0" applyFont="1" applyFill="1" applyBorder="1"/>
    <xf numFmtId="0" fontId="0" fillId="0" borderId="35" xfId="0" applyBorder="1"/>
    <xf numFmtId="0" fontId="2" fillId="0" borderId="35" xfId="49" applyFont="1" applyBorder="1" applyAlignment="1">
      <alignment horizontal="center"/>
    </xf>
    <xf numFmtId="0" fontId="11" fillId="0" borderId="35" xfId="49" applyFont="1" applyBorder="1" applyAlignment="1">
      <alignment horizontal="center"/>
    </xf>
    <xf numFmtId="3" fontId="35" fillId="0" borderId="35" xfId="49" applyNumberFormat="1" applyFont="1" applyBorder="1"/>
    <xf numFmtId="3" fontId="1" fillId="0" borderId="35" xfId="49" applyNumberFormat="1" applyFont="1" applyBorder="1"/>
    <xf numFmtId="3" fontId="11" fillId="0" borderId="35" xfId="49" applyNumberFormat="1" applyFont="1" applyBorder="1"/>
    <xf numFmtId="3" fontId="2" fillId="0" borderId="35" xfId="49" applyNumberFormat="1" applyFont="1" applyBorder="1"/>
    <xf numFmtId="0" fontId="8" fillId="0" borderId="35" xfId="49" applyFont="1" applyBorder="1"/>
    <xf numFmtId="3" fontId="8" fillId="0" borderId="35" xfId="49" applyNumberFormat="1" applyFont="1" applyBorder="1"/>
    <xf numFmtId="0" fontId="9" fillId="0" borderId="35" xfId="49" applyFont="1" applyBorder="1" applyAlignment="1">
      <alignment horizontal="center" vertical="center"/>
    </xf>
    <xf numFmtId="0" fontId="35" fillId="0" borderId="35" xfId="49" applyFont="1" applyBorder="1"/>
    <xf numFmtId="0" fontId="35" fillId="0" borderId="35" xfId="49" applyFont="1" applyBorder="1" applyAlignment="1">
      <alignment horizontal="center" vertical="center"/>
    </xf>
    <xf numFmtId="3" fontId="35" fillId="0" borderId="35" xfId="49" applyNumberFormat="1" applyFont="1" applyBorder="1" applyAlignment="1">
      <alignment vertical="center"/>
    </xf>
    <xf numFmtId="0" fontId="35" fillId="0" borderId="35" xfId="49" applyFont="1" applyBorder="1" applyAlignment="1">
      <alignment vertical="center" wrapText="1"/>
    </xf>
    <xf numFmtId="0" fontId="35" fillId="0" borderId="35" xfId="49" applyFont="1" applyBorder="1" applyAlignment="1">
      <alignment horizontal="center" vertical="center" wrapText="1"/>
    </xf>
    <xf numFmtId="0" fontId="53" fillId="0" borderId="35" xfId="49" applyFont="1" applyBorder="1"/>
    <xf numFmtId="3" fontId="35" fillId="0" borderId="35" xfId="49" applyNumberFormat="1" applyFont="1" applyBorder="1" applyAlignment="1">
      <alignment horizontal="right"/>
    </xf>
    <xf numFmtId="0" fontId="35" fillId="0" borderId="35" xfId="49" applyFont="1" applyBorder="1" applyAlignment="1">
      <alignment vertical="center"/>
    </xf>
    <xf numFmtId="167" fontId="35" fillId="0" borderId="35" xfId="49" applyNumberFormat="1" applyFont="1" applyBorder="1" applyAlignment="1">
      <alignment horizontal="right"/>
    </xf>
    <xf numFmtId="0" fontId="43" fillId="0" borderId="35" xfId="49" applyFont="1" applyBorder="1"/>
    <xf numFmtId="41" fontId="0" fillId="0" borderId="0" xfId="4" applyFont="1" applyFill="1" applyBorder="1"/>
    <xf numFmtId="0" fontId="0" fillId="0" borderId="20" xfId="0" applyBorder="1" applyAlignment="1">
      <alignment horizontal="center"/>
    </xf>
    <xf numFmtId="0" fontId="0" fillId="0" borderId="30" xfId="0" applyBorder="1"/>
    <xf numFmtId="0" fontId="0" fillId="0" borderId="48" xfId="0" applyBorder="1"/>
    <xf numFmtId="0" fontId="0" fillId="0" borderId="49" xfId="0" applyBorder="1" applyAlignment="1">
      <alignment horizontal="center"/>
    </xf>
    <xf numFmtId="0" fontId="0" fillId="0" borderId="51" xfId="0" applyBorder="1" applyAlignment="1">
      <alignment horizontal="center"/>
    </xf>
    <xf numFmtId="0" fontId="0" fillId="0" borderId="50" xfId="0" applyBorder="1" applyAlignment="1">
      <alignment horizontal="center"/>
    </xf>
    <xf numFmtId="169" fontId="0" fillId="0" borderId="8" xfId="0" applyNumberFormat="1" applyBorder="1"/>
    <xf numFmtId="9" fontId="0" fillId="0" borderId="27" xfId="1" applyFont="1" applyBorder="1" applyAlignment="1"/>
    <xf numFmtId="169" fontId="0" fillId="0" borderId="9" xfId="0" applyNumberFormat="1" applyBorder="1"/>
    <xf numFmtId="169" fontId="0" fillId="0" borderId="10" xfId="0" applyNumberFormat="1" applyBorder="1"/>
    <xf numFmtId="9" fontId="0" fillId="0" borderId="20" xfId="1" applyFont="1" applyBorder="1" applyAlignment="1"/>
    <xf numFmtId="175" fontId="0" fillId="0" borderId="9" xfId="0" applyNumberFormat="1" applyBorder="1"/>
    <xf numFmtId="176" fontId="0" fillId="0" borderId="10" xfId="0" applyNumberFormat="1" applyBorder="1"/>
    <xf numFmtId="175" fontId="0" fillId="0" borderId="10" xfId="0" applyNumberFormat="1" applyBorder="1"/>
    <xf numFmtId="0" fontId="0" fillId="0" borderId="21" xfId="0" applyBorder="1"/>
    <xf numFmtId="0" fontId="0" fillId="0" borderId="9" xfId="0" applyBorder="1" applyAlignment="1">
      <alignment horizontal="center"/>
    </xf>
    <xf numFmtId="0" fontId="0" fillId="0" borderId="10" xfId="0" applyBorder="1" applyAlignment="1">
      <alignment horizontal="center"/>
    </xf>
    <xf numFmtId="0" fontId="0" fillId="0" borderId="49" xfId="0" applyBorder="1"/>
    <xf numFmtId="169" fontId="0" fillId="0" borderId="51" xfId="0" applyNumberFormat="1" applyBorder="1"/>
    <xf numFmtId="9" fontId="0" fillId="0" borderId="50" xfId="1" applyFont="1" applyBorder="1" applyAlignment="1"/>
    <xf numFmtId="0" fontId="0" fillId="0" borderId="8" xfId="0" applyBorder="1"/>
    <xf numFmtId="0" fontId="0" fillId="0" borderId="9" xfId="0" applyBorder="1"/>
    <xf numFmtId="169" fontId="0" fillId="0" borderId="49" xfId="0" applyNumberFormat="1" applyBorder="1"/>
    <xf numFmtId="0" fontId="35" fillId="0" borderId="0" xfId="49" applyFont="1"/>
    <xf numFmtId="0" fontId="35" fillId="0" borderId="0" xfId="49" applyFont="1" applyAlignment="1">
      <alignment horizontal="right"/>
    </xf>
    <xf numFmtId="169" fontId="0" fillId="0" borderId="0" xfId="49" applyNumberFormat="1" applyFont="1"/>
    <xf numFmtId="169" fontId="35" fillId="0" borderId="0" xfId="49" applyNumberFormat="1" applyFont="1"/>
    <xf numFmtId="2" fontId="35" fillId="0" borderId="0" xfId="49" applyNumberFormat="1" applyFont="1"/>
    <xf numFmtId="172" fontId="12" fillId="0" borderId="0" xfId="4" applyNumberFormat="1" applyFont="1" applyBorder="1"/>
    <xf numFmtId="174" fontId="12" fillId="0" borderId="0" xfId="4" applyNumberFormat="1" applyFont="1" applyBorder="1"/>
    <xf numFmtId="41" fontId="8" fillId="0" borderId="0" xfId="4" applyFont="1" applyBorder="1"/>
    <xf numFmtId="41" fontId="12" fillId="0" borderId="0" xfId="4" applyFont="1" applyBorder="1"/>
    <xf numFmtId="0" fontId="0" fillId="0" borderId="0" xfId="0" applyAlignment="1">
      <alignment wrapText="1"/>
    </xf>
    <xf numFmtId="0" fontId="61" fillId="0" borderId="0" xfId="0" applyFont="1" applyAlignment="1">
      <alignment horizontal="left" vertical="center" wrapText="1"/>
    </xf>
    <xf numFmtId="0" fontId="63" fillId="0" borderId="0" xfId="0" applyFont="1" applyAlignment="1">
      <alignment horizontal="left" vertical="center" wrapText="1"/>
    </xf>
    <xf numFmtId="0" fontId="9" fillId="0" borderId="0" xfId="0" quotePrefix="1" applyFont="1" applyAlignment="1">
      <alignment horizontal="center" vertical="center" wrapText="1"/>
    </xf>
    <xf numFmtId="3" fontId="9" fillId="0" borderId="0" xfId="0" quotePrefix="1" applyNumberFormat="1" applyFont="1" applyAlignment="1">
      <alignment horizontal="center" vertical="center" wrapText="1"/>
    </xf>
    <xf numFmtId="14" fontId="9" fillId="0" borderId="0" xfId="0" quotePrefix="1" applyNumberFormat="1" applyFont="1" applyAlignment="1">
      <alignment horizontal="center" vertical="center" wrapText="1"/>
    </xf>
    <xf numFmtId="0" fontId="34" fillId="0" borderId="0" xfId="0" applyFont="1" applyAlignment="1">
      <alignment horizontal="left" vertical="center" wrapText="1"/>
    </xf>
    <xf numFmtId="0" fontId="13" fillId="38" borderId="69" xfId="0" applyFont="1" applyFill="1" applyBorder="1" applyAlignment="1">
      <alignment horizontal="center" vertical="center" wrapText="1"/>
    </xf>
    <xf numFmtId="0" fontId="13" fillId="38" borderId="70" xfId="0" applyFont="1" applyFill="1" applyBorder="1" applyAlignment="1">
      <alignment horizontal="center" vertical="center" wrapText="1"/>
    </xf>
    <xf numFmtId="0" fontId="13" fillId="38" borderId="71" xfId="0" applyFont="1" applyFill="1" applyBorder="1" applyAlignment="1">
      <alignment horizontal="center" vertical="center" wrapText="1"/>
    </xf>
    <xf numFmtId="1" fontId="8" fillId="0" borderId="72" xfId="0" applyNumberFormat="1" applyFont="1" applyBorder="1" applyAlignment="1">
      <alignment horizontal="left" vertical="center" wrapText="1"/>
    </xf>
    <xf numFmtId="3" fontId="8" fillId="0" borderId="73" xfId="0" applyNumberFormat="1" applyFont="1" applyBorder="1" applyAlignment="1">
      <alignment horizontal="right" vertical="center" wrapText="1"/>
    </xf>
    <xf numFmtId="3" fontId="8" fillId="0" borderId="74" xfId="0" applyNumberFormat="1" applyFont="1" applyBorder="1" applyAlignment="1">
      <alignment horizontal="right" vertical="center" wrapText="1"/>
    </xf>
    <xf numFmtId="1" fontId="8" fillId="0" borderId="75" xfId="0" applyNumberFormat="1" applyFont="1" applyBorder="1" applyAlignment="1">
      <alignment horizontal="left" vertical="center" wrapText="1"/>
    </xf>
    <xf numFmtId="3" fontId="8" fillId="0" borderId="76" xfId="0" applyNumberFormat="1" applyFont="1" applyBorder="1" applyAlignment="1">
      <alignment horizontal="right" vertical="center" wrapText="1"/>
    </xf>
    <xf numFmtId="1" fontId="8" fillId="0" borderId="77" xfId="0" applyNumberFormat="1" applyFont="1" applyBorder="1" applyAlignment="1">
      <alignment horizontal="left" vertical="center" wrapText="1"/>
    </xf>
    <xf numFmtId="3" fontId="8" fillId="0" borderId="78" xfId="0" applyNumberFormat="1" applyFont="1" applyBorder="1" applyAlignment="1">
      <alignment horizontal="right" vertical="center" wrapText="1"/>
    </xf>
    <xf numFmtId="3" fontId="8" fillId="0" borderId="79" xfId="0" applyNumberFormat="1" applyFont="1" applyBorder="1" applyAlignment="1">
      <alignment horizontal="right" vertical="center" wrapText="1"/>
    </xf>
    <xf numFmtId="0" fontId="1" fillId="0" borderId="55" xfId="49" applyFont="1" applyBorder="1" applyAlignment="1">
      <alignment horizontal="right" vertical="center"/>
    </xf>
    <xf numFmtId="3" fontId="1" fillId="0" borderId="55" xfId="49" applyNumberFormat="1" applyFont="1" applyBorder="1" applyAlignment="1">
      <alignment horizontal="right" vertical="center"/>
    </xf>
    <xf numFmtId="3" fontId="2" fillId="0" borderId="55" xfId="49" applyNumberFormat="1" applyFont="1" applyBorder="1" applyAlignment="1">
      <alignment horizontal="right" vertical="center"/>
    </xf>
    <xf numFmtId="167" fontId="1" fillId="0" borderId="55" xfId="49" applyNumberFormat="1" applyFont="1" applyBorder="1" applyAlignment="1">
      <alignment horizontal="right" vertical="center"/>
    </xf>
    <xf numFmtId="168" fontId="1" fillId="0" borderId="57" xfId="337" applyNumberFormat="1" applyFont="1" applyBorder="1" applyAlignment="1">
      <alignment horizontal="right" vertical="center"/>
    </xf>
    <xf numFmtId="3" fontId="2" fillId="0" borderId="58" xfId="49" applyNumberFormat="1" applyFont="1" applyBorder="1" applyAlignment="1">
      <alignment horizontal="right" vertical="center"/>
    </xf>
    <xf numFmtId="168" fontId="1" fillId="0" borderId="59" xfId="337" applyNumberFormat="1" applyFont="1" applyBorder="1" applyAlignment="1">
      <alignment horizontal="right" vertical="center"/>
    </xf>
    <xf numFmtId="0" fontId="1" fillId="0" borderId="58" xfId="49" applyFont="1" applyBorder="1" applyAlignment="1">
      <alignment horizontal="center" vertical="center"/>
    </xf>
    <xf numFmtId="3" fontId="2" fillId="0" borderId="82" xfId="49" applyNumberFormat="1" applyFont="1" applyBorder="1" applyAlignment="1">
      <alignment horizontal="right" vertical="center"/>
    </xf>
    <xf numFmtId="168" fontId="1" fillId="0" borderId="83" xfId="337" applyNumberFormat="1" applyFont="1" applyBorder="1" applyAlignment="1">
      <alignment horizontal="right" vertical="center"/>
    </xf>
    <xf numFmtId="0" fontId="1" fillId="0" borderId="53" xfId="49" applyFont="1" applyBorder="1" applyAlignment="1">
      <alignment horizontal="right" vertical="center"/>
    </xf>
    <xf numFmtId="3" fontId="1" fillId="0" borderId="53" xfId="49" applyNumberFormat="1" applyFont="1" applyBorder="1" applyAlignment="1">
      <alignment horizontal="right" vertical="center"/>
    </xf>
    <xf numFmtId="3" fontId="2" fillId="0" borderId="53" xfId="49" applyNumberFormat="1" applyFont="1" applyBorder="1" applyAlignment="1">
      <alignment horizontal="right" vertical="center"/>
    </xf>
    <xf numFmtId="168" fontId="1" fillId="0" borderId="62" xfId="337" applyNumberFormat="1" applyFont="1" applyBorder="1" applyAlignment="1">
      <alignment horizontal="right" vertical="center"/>
    </xf>
    <xf numFmtId="3" fontId="1" fillId="0" borderId="58" xfId="49" applyNumberFormat="1" applyFont="1" applyBorder="1" applyAlignment="1">
      <alignment horizontal="right" vertical="center"/>
    </xf>
    <xf numFmtId="0" fontId="1" fillId="0" borderId="61" xfId="49" applyFont="1" applyBorder="1" applyAlignment="1">
      <alignment horizontal="center" vertical="center"/>
    </xf>
    <xf numFmtId="0" fontId="1" fillId="0" borderId="54" xfId="49" applyFont="1" applyBorder="1" applyAlignment="1">
      <alignment horizontal="right" vertical="center"/>
    </xf>
    <xf numFmtId="0" fontId="1" fillId="0" borderId="60" xfId="49" applyFont="1" applyBorder="1" applyAlignment="1">
      <alignment horizontal="right" vertical="center"/>
    </xf>
    <xf numFmtId="3" fontId="1" fillId="0" borderId="60" xfId="49" applyNumberFormat="1" applyFont="1" applyBorder="1" applyAlignment="1">
      <alignment horizontal="right" vertical="center"/>
    </xf>
    <xf numFmtId="3" fontId="1" fillId="0" borderId="61" xfId="49" applyNumberFormat="1" applyFont="1" applyBorder="1" applyAlignment="1">
      <alignment horizontal="right" vertical="center"/>
    </xf>
    <xf numFmtId="3" fontId="2" fillId="0" borderId="84" xfId="49" applyNumberFormat="1" applyFont="1" applyBorder="1" applyAlignment="1">
      <alignment horizontal="right" vertical="center"/>
    </xf>
    <xf numFmtId="3" fontId="1" fillId="0" borderId="54" xfId="49" applyNumberFormat="1" applyFont="1" applyBorder="1" applyAlignment="1">
      <alignment horizontal="right" vertical="center"/>
    </xf>
    <xf numFmtId="167" fontId="1" fillId="0" borderId="60" xfId="49" applyNumberFormat="1" applyFont="1" applyBorder="1" applyAlignment="1">
      <alignment horizontal="right" vertical="center"/>
    </xf>
    <xf numFmtId="0" fontId="1" fillId="0" borderId="62" xfId="49" applyFont="1" applyBorder="1" applyAlignment="1">
      <alignment horizontal="right" vertical="center" wrapText="1"/>
    </xf>
    <xf numFmtId="0" fontId="1" fillId="0" borderId="57" xfId="49" applyFont="1" applyBorder="1" applyAlignment="1">
      <alignment horizontal="right" vertical="center" wrapText="1"/>
    </xf>
    <xf numFmtId="9" fontId="1" fillId="0" borderId="57" xfId="1" applyFont="1" applyBorder="1" applyAlignment="1">
      <alignment horizontal="right" vertical="center"/>
    </xf>
    <xf numFmtId="9" fontId="1" fillId="0" borderId="59" xfId="1" applyFont="1" applyBorder="1" applyAlignment="1">
      <alignment horizontal="right" vertical="center"/>
    </xf>
    <xf numFmtId="168" fontId="1" fillId="0" borderId="83" xfId="1" applyNumberFormat="1" applyFont="1" applyBorder="1" applyAlignment="1">
      <alignment horizontal="right" vertical="center"/>
    </xf>
    <xf numFmtId="3" fontId="2" fillId="0" borderId="54" xfId="49" applyNumberFormat="1" applyFont="1" applyBorder="1" applyAlignment="1">
      <alignment horizontal="right" vertical="center"/>
    </xf>
    <xf numFmtId="3" fontId="2" fillId="0" borderId="60" xfId="49" applyNumberFormat="1" applyFont="1" applyBorder="1" applyAlignment="1">
      <alignment horizontal="right" vertical="center"/>
    </xf>
    <xf numFmtId="3" fontId="2" fillId="0" borderId="61" xfId="49" applyNumberFormat="1" applyFont="1" applyBorder="1" applyAlignment="1">
      <alignment horizontal="right" vertical="center"/>
    </xf>
    <xf numFmtId="168" fontId="1" fillId="0" borderId="57" xfId="337" quotePrefix="1" applyNumberFormat="1" applyFont="1" applyBorder="1" applyAlignment="1">
      <alignment horizontal="right" vertical="center"/>
    </xf>
    <xf numFmtId="0" fontId="1" fillId="0" borderId="52" xfId="49" applyFont="1" applyBorder="1" applyAlignment="1">
      <alignment horizontal="left" vertical="center"/>
    </xf>
    <xf numFmtId="0" fontId="1" fillId="0" borderId="65" xfId="49" applyFont="1" applyBorder="1" applyAlignment="1">
      <alignment horizontal="left" vertical="center"/>
    </xf>
    <xf numFmtId="0" fontId="0" fillId="0" borderId="65" xfId="49" applyFont="1" applyBorder="1" applyAlignment="1">
      <alignment horizontal="left" vertical="center"/>
    </xf>
    <xf numFmtId="0" fontId="1" fillId="0" borderId="66" xfId="49" applyFont="1" applyBorder="1" applyAlignment="1">
      <alignment horizontal="left" vertical="center"/>
    </xf>
    <xf numFmtId="0" fontId="2" fillId="0" borderId="80" xfId="49" applyFont="1" applyBorder="1" applyAlignment="1">
      <alignment horizontal="left" vertical="center"/>
    </xf>
    <xf numFmtId="0" fontId="66" fillId="0" borderId="0" xfId="49" applyFont="1"/>
    <xf numFmtId="41" fontId="8" fillId="0" borderId="55" xfId="4" applyFont="1" applyBorder="1" applyAlignment="1"/>
    <xf numFmtId="41" fontId="8" fillId="0" borderId="57" xfId="4" applyFont="1" applyBorder="1" applyAlignment="1"/>
    <xf numFmtId="0" fontId="8" fillId="0" borderId="65" xfId="49" applyFont="1" applyBorder="1" applyAlignment="1">
      <alignment horizontal="left" vertical="center"/>
    </xf>
    <xf numFmtId="0" fontId="8" fillId="0" borderId="65" xfId="49" applyFont="1" applyBorder="1"/>
    <xf numFmtId="0" fontId="8" fillId="0" borderId="66" xfId="49" applyFont="1" applyBorder="1"/>
    <xf numFmtId="0" fontId="8" fillId="0" borderId="68" xfId="49" applyFont="1" applyBorder="1" applyAlignment="1">
      <alignment horizontal="left" vertical="center"/>
    </xf>
    <xf numFmtId="41" fontId="8" fillId="0" borderId="56" xfId="4" applyFont="1" applyBorder="1" applyAlignment="1"/>
    <xf numFmtId="41" fontId="8" fillId="0" borderId="81" xfId="4" applyFont="1" applyBorder="1" applyAlignment="1"/>
    <xf numFmtId="9" fontId="8" fillId="0" borderId="55" xfId="49" applyNumberFormat="1" applyFont="1" applyBorder="1"/>
    <xf numFmtId="9" fontId="8" fillId="0" borderId="57" xfId="49" applyNumberFormat="1" applyFont="1" applyBorder="1"/>
    <xf numFmtId="9" fontId="8" fillId="0" borderId="58" xfId="49" applyNumberFormat="1" applyFont="1" applyBorder="1"/>
    <xf numFmtId="9" fontId="8" fillId="0" borderId="59" xfId="49" applyNumberFormat="1" applyFont="1" applyBorder="1"/>
    <xf numFmtId="9" fontId="8" fillId="0" borderId="56" xfId="49" applyNumberFormat="1" applyFont="1" applyBorder="1"/>
    <xf numFmtId="9" fontId="8" fillId="0" borderId="81" xfId="49" applyNumberFormat="1" applyFont="1" applyBorder="1"/>
    <xf numFmtId="3" fontId="8" fillId="0" borderId="67" xfId="49" applyNumberFormat="1" applyFont="1" applyBorder="1"/>
    <xf numFmtId="3" fontId="8" fillId="0" borderId="60" xfId="49" applyNumberFormat="1" applyFont="1" applyBorder="1"/>
    <xf numFmtId="3" fontId="8" fillId="0" borderId="61" xfId="49" applyNumberFormat="1" applyFont="1" applyBorder="1"/>
    <xf numFmtId="0" fontId="8" fillId="0" borderId="68" xfId="49" applyFont="1" applyBorder="1"/>
    <xf numFmtId="0" fontId="8" fillId="0" borderId="66" xfId="49" applyFont="1" applyBorder="1" applyAlignment="1">
      <alignment horizontal="left" vertical="center"/>
    </xf>
    <xf numFmtId="0" fontId="8" fillId="0" borderId="61" xfId="49" applyFont="1" applyBorder="1" applyAlignment="1">
      <alignment horizontal="center" vertical="center"/>
    </xf>
    <xf numFmtId="0" fontId="8" fillId="0" borderId="59" xfId="49" applyFont="1" applyBorder="1" applyAlignment="1">
      <alignment horizontal="center" vertical="center" wrapText="1"/>
    </xf>
    <xf numFmtId="0" fontId="8" fillId="0" borderId="58" xfId="49" applyFont="1" applyBorder="1" applyAlignment="1">
      <alignment horizontal="center" vertical="center" wrapText="1"/>
    </xf>
    <xf numFmtId="0" fontId="35" fillId="0" borderId="85" xfId="49" applyFont="1" applyBorder="1" applyAlignment="1">
      <alignment horizontal="center" vertical="center" wrapText="1"/>
    </xf>
    <xf numFmtId="0" fontId="15" fillId="0" borderId="0" xfId="49" applyFont="1" applyAlignment="1">
      <alignment horizontal="left"/>
    </xf>
    <xf numFmtId="0" fontId="31" fillId="0" borderId="0" xfId="0" applyFont="1"/>
    <xf numFmtId="0" fontId="46" fillId="0" borderId="0" xfId="404"/>
    <xf numFmtId="168" fontId="35" fillId="0" borderId="35" xfId="337" applyNumberFormat="1" applyFont="1" applyFill="1" applyBorder="1" applyAlignment="1">
      <alignment horizontal="center"/>
    </xf>
    <xf numFmtId="9" fontId="35" fillId="0" borderId="35" xfId="337" applyFont="1" applyFill="1" applyBorder="1" applyAlignment="1">
      <alignment horizontal="center"/>
    </xf>
    <xf numFmtId="9" fontId="35" fillId="0" borderId="35" xfId="1" applyFont="1" applyFill="1" applyBorder="1" applyAlignment="1">
      <alignment horizontal="center"/>
    </xf>
    <xf numFmtId="0" fontId="34" fillId="0" borderId="0" xfId="0" applyFont="1"/>
    <xf numFmtId="0" fontId="54" fillId="0" borderId="0" xfId="49" applyFont="1" applyAlignment="1">
      <alignment vertical="center"/>
    </xf>
    <xf numFmtId="0" fontId="12" fillId="0" borderId="0" xfId="49" applyFont="1"/>
    <xf numFmtId="41" fontId="12" fillId="0" borderId="0" xfId="4" applyFont="1" applyFill="1" applyBorder="1"/>
    <xf numFmtId="0" fontId="9" fillId="0" borderId="0" xfId="49" applyFont="1" applyAlignment="1">
      <alignment horizontal="center"/>
    </xf>
    <xf numFmtId="0" fontId="8" fillId="0" borderId="0" xfId="49" applyFont="1" applyAlignment="1">
      <alignment horizontal="left"/>
    </xf>
    <xf numFmtId="0" fontId="0" fillId="0" borderId="80" xfId="0" applyBorder="1"/>
    <xf numFmtId="0" fontId="12" fillId="0" borderId="88" xfId="49" applyFont="1" applyBorder="1"/>
    <xf numFmtId="0" fontId="12" fillId="0" borderId="89" xfId="49" applyFont="1" applyBorder="1"/>
    <xf numFmtId="0" fontId="12" fillId="0" borderId="90" xfId="49" applyFont="1" applyBorder="1"/>
    <xf numFmtId="0" fontId="12" fillId="0" borderId="8" xfId="49" applyFont="1" applyBorder="1"/>
    <xf numFmtId="3" fontId="12" fillId="0" borderId="27" xfId="49" applyNumberFormat="1" applyFont="1" applyBorder="1"/>
    <xf numFmtId="165" fontId="12" fillId="0" borderId="27" xfId="111" applyFont="1" applyBorder="1"/>
    <xf numFmtId="0" fontId="8" fillId="0" borderId="0" xfId="49" applyFont="1" applyAlignment="1">
      <alignment horizontal="center" vertical="center"/>
    </xf>
    <xf numFmtId="0" fontId="8" fillId="0" borderId="0" xfId="49" applyFont="1" applyAlignment="1">
      <alignment horizontal="center"/>
    </xf>
    <xf numFmtId="41" fontId="8" fillId="0" borderId="0" xfId="4" applyFont="1" applyBorder="1" applyAlignment="1"/>
    <xf numFmtId="41" fontId="8" fillId="0" borderId="99" xfId="4" applyFont="1" applyBorder="1" applyAlignment="1"/>
    <xf numFmtId="41" fontId="8" fillId="0" borderId="97" xfId="4" applyFont="1" applyBorder="1" applyAlignment="1"/>
    <xf numFmtId="41" fontId="8" fillId="0" borderId="103" xfId="4" applyFont="1" applyBorder="1" applyAlignment="1"/>
    <xf numFmtId="41" fontId="8" fillId="0" borderId="104" xfId="4" applyFont="1" applyBorder="1" applyAlignment="1"/>
    <xf numFmtId="41" fontId="8" fillId="0" borderId="63" xfId="4" applyFont="1" applyBorder="1" applyAlignment="1"/>
    <xf numFmtId="41" fontId="8" fillId="0" borderId="101" xfId="4" applyFont="1" applyBorder="1" applyAlignment="1"/>
    <xf numFmtId="41" fontId="8" fillId="0" borderId="92" xfId="4" applyFont="1" applyBorder="1"/>
    <xf numFmtId="0" fontId="8" fillId="0" borderId="64" xfId="49" applyFont="1" applyBorder="1" applyAlignment="1">
      <alignment horizontal="center" vertical="center"/>
    </xf>
    <xf numFmtId="0" fontId="8" fillId="0" borderId="108" xfId="49" applyFont="1" applyBorder="1" applyAlignment="1">
      <alignment horizontal="center"/>
    </xf>
    <xf numFmtId="0" fontId="8" fillId="0" borderId="109" xfId="49" applyFont="1" applyBorder="1" applyAlignment="1">
      <alignment horizontal="center"/>
    </xf>
    <xf numFmtId="0" fontId="8" fillId="0" borderId="110" xfId="49" applyFont="1" applyBorder="1" applyAlignment="1">
      <alignment horizontal="center"/>
    </xf>
    <xf numFmtId="0" fontId="8" fillId="0" borderId="113" xfId="49" applyFont="1" applyBorder="1" applyAlignment="1">
      <alignment horizontal="center"/>
    </xf>
    <xf numFmtId="0" fontId="8" fillId="0" borderId="87" xfId="49" applyFont="1" applyBorder="1" applyAlignment="1">
      <alignment horizontal="center"/>
    </xf>
    <xf numFmtId="0" fontId="8" fillId="0" borderId="85" xfId="49" applyFont="1" applyBorder="1" applyAlignment="1">
      <alignment horizontal="center"/>
    </xf>
    <xf numFmtId="41" fontId="8" fillId="0" borderId="82" xfId="4" applyFont="1" applyBorder="1"/>
    <xf numFmtId="41" fontId="8" fillId="0" borderId="83" xfId="4" applyFont="1" applyBorder="1"/>
    <xf numFmtId="41" fontId="8" fillId="0" borderId="105" xfId="4" applyFont="1" applyBorder="1"/>
    <xf numFmtId="41" fontId="8" fillId="0" borderId="64" xfId="4" applyFont="1" applyBorder="1" applyAlignment="1"/>
    <xf numFmtId="41" fontId="8" fillId="0" borderId="58" xfId="4" applyFont="1" applyBorder="1" applyAlignment="1"/>
    <xf numFmtId="41" fontId="8" fillId="0" borderId="59" xfId="4" applyFont="1" applyBorder="1" applyAlignment="1"/>
    <xf numFmtId="41" fontId="8" fillId="0" borderId="106" xfId="4" applyFont="1" applyBorder="1"/>
    <xf numFmtId="41" fontId="8" fillId="0" borderId="107" xfId="4" applyFont="1" applyBorder="1"/>
    <xf numFmtId="41" fontId="8" fillId="0" borderId="98" xfId="4" applyFont="1" applyBorder="1" applyAlignment="1"/>
    <xf numFmtId="41" fontId="8" fillId="0" borderId="98" xfId="4" applyFont="1" applyBorder="1" applyAlignment="1">
      <alignment horizontal="center"/>
    </xf>
    <xf numFmtId="41" fontId="8" fillId="0" borderId="102" xfId="4" applyFont="1" applyBorder="1" applyAlignment="1">
      <alignment horizontal="center"/>
    </xf>
    <xf numFmtId="0" fontId="8" fillId="0" borderId="86" xfId="49" applyFont="1" applyBorder="1" applyAlignment="1">
      <alignment horizontal="center"/>
    </xf>
    <xf numFmtId="41" fontId="8" fillId="0" borderId="114" xfId="4" applyFont="1" applyBorder="1" applyAlignment="1"/>
    <xf numFmtId="41" fontId="8" fillId="0" borderId="115" xfId="4" applyFont="1" applyBorder="1" applyAlignment="1"/>
    <xf numFmtId="41" fontId="8" fillId="0" borderId="112" xfId="4" applyFont="1" applyBorder="1" applyAlignment="1"/>
    <xf numFmtId="41" fontId="8" fillId="0" borderId="108" xfId="4" applyFont="1" applyBorder="1"/>
    <xf numFmtId="41" fontId="8" fillId="0" borderId="113" xfId="4" applyFont="1" applyBorder="1"/>
    <xf numFmtId="41" fontId="8" fillId="0" borderId="87" xfId="4" applyFont="1" applyBorder="1"/>
    <xf numFmtId="41" fontId="8" fillId="0" borderId="85" xfId="0" applyNumberFormat="1" applyFont="1" applyBorder="1"/>
    <xf numFmtId="0" fontId="8" fillId="0" borderId="0" xfId="49" applyFont="1" applyAlignment="1">
      <alignment vertical="center"/>
    </xf>
    <xf numFmtId="41" fontId="8" fillId="0" borderId="9" xfId="4" applyFont="1" applyBorder="1" applyAlignment="1"/>
    <xf numFmtId="41" fontId="8" fillId="0" borderId="92" xfId="4" applyFont="1" applyBorder="1" applyAlignment="1"/>
    <xf numFmtId="41" fontId="8" fillId="0" borderId="85" xfId="4" applyFont="1" applyBorder="1" applyAlignment="1"/>
    <xf numFmtId="9" fontId="8" fillId="0" borderId="99" xfId="49" applyNumberFormat="1" applyFont="1" applyBorder="1"/>
    <xf numFmtId="9" fontId="8" fillId="0" borderId="97" xfId="49" applyNumberFormat="1" applyFont="1" applyBorder="1"/>
    <xf numFmtId="9" fontId="8" fillId="0" borderId="98" xfId="49" applyNumberFormat="1" applyFont="1" applyBorder="1"/>
    <xf numFmtId="3" fontId="8" fillId="0" borderId="64" xfId="49" applyNumberFormat="1" applyFont="1" applyBorder="1"/>
    <xf numFmtId="9" fontId="8" fillId="0" borderId="83" xfId="49" applyNumberFormat="1" applyFont="1" applyBorder="1"/>
    <xf numFmtId="3" fontId="12" fillId="0" borderId="0" xfId="49" applyNumberFormat="1" applyFont="1"/>
    <xf numFmtId="171" fontId="12" fillId="0" borderId="0" xfId="49" applyNumberFormat="1" applyFont="1"/>
    <xf numFmtId="0" fontId="12" fillId="0" borderId="9" xfId="49" applyFont="1" applyBorder="1"/>
    <xf numFmtId="3" fontId="12" fillId="0" borderId="92" xfId="49" applyNumberFormat="1" applyFont="1" applyBorder="1"/>
    <xf numFmtId="3" fontId="12" fillId="0" borderId="107" xfId="49" applyNumberFormat="1" applyFont="1" applyBorder="1"/>
    <xf numFmtId="3" fontId="8" fillId="0" borderId="111" xfId="49" applyNumberFormat="1" applyFont="1" applyBorder="1"/>
    <xf numFmtId="3" fontId="8" fillId="0" borderId="115" xfId="49" applyNumberFormat="1" applyFont="1" applyBorder="1"/>
    <xf numFmtId="9" fontId="8" fillId="0" borderId="100" xfId="49" applyNumberFormat="1" applyFont="1" applyBorder="1"/>
    <xf numFmtId="9" fontId="8" fillId="0" borderId="104" xfId="49" applyNumberFormat="1" applyFont="1" applyBorder="1"/>
    <xf numFmtId="9" fontId="8" fillId="0" borderId="0" xfId="49" applyNumberFormat="1" applyFont="1"/>
    <xf numFmtId="9" fontId="8" fillId="0" borderId="82" xfId="49" applyNumberFormat="1" applyFont="1" applyBorder="1"/>
    <xf numFmtId="0" fontId="8" fillId="0" borderId="0" xfId="0" quotePrefix="1" applyFont="1" applyAlignment="1">
      <alignment vertical="center" wrapText="1"/>
    </xf>
    <xf numFmtId="4" fontId="12" fillId="0" borderId="116" xfId="0" applyNumberFormat="1" applyFont="1" applyBorder="1" applyAlignment="1">
      <alignment horizontal="right" vertical="center"/>
    </xf>
    <xf numFmtId="4" fontId="12" fillId="0" borderId="94" xfId="0" applyNumberFormat="1" applyFont="1" applyBorder="1" applyAlignment="1">
      <alignment horizontal="right" vertical="center"/>
    </xf>
    <xf numFmtId="168" fontId="13" fillId="0" borderId="118" xfId="3" applyNumberFormat="1" applyFont="1" applyBorder="1" applyAlignment="1">
      <alignment horizontal="right" vertical="center"/>
    </xf>
    <xf numFmtId="168" fontId="13" fillId="2" borderId="121" xfId="3" applyNumberFormat="1" applyFont="1" applyFill="1" applyBorder="1" applyAlignment="1">
      <alignment horizontal="right" vertical="center"/>
    </xf>
    <xf numFmtId="168" fontId="13" fillId="0" borderId="7" xfId="1" applyNumberFormat="1" applyFont="1" applyBorder="1" applyAlignment="1">
      <alignment horizontal="right" vertical="center"/>
    </xf>
    <xf numFmtId="167" fontId="12" fillId="0" borderId="116" xfId="0" applyNumberFormat="1" applyFont="1" applyBorder="1" applyAlignment="1">
      <alignment horizontal="right" vertical="center"/>
    </xf>
    <xf numFmtId="167" fontId="12" fillId="0" borderId="94" xfId="0" applyNumberFormat="1" applyFont="1" applyBorder="1" applyAlignment="1">
      <alignment horizontal="right" vertical="center"/>
    </xf>
    <xf numFmtId="168" fontId="13" fillId="0" borderId="118" xfId="1" applyNumberFormat="1" applyFont="1" applyBorder="1" applyAlignment="1">
      <alignment horizontal="right" vertical="center"/>
    </xf>
    <xf numFmtId="167" fontId="13" fillId="2" borderId="120" xfId="0" applyNumberFormat="1" applyFont="1" applyFill="1" applyBorder="1" applyAlignment="1">
      <alignment horizontal="right" vertical="center"/>
    </xf>
    <xf numFmtId="0" fontId="34" fillId="0" borderId="0" xfId="0" applyFont="1" applyAlignment="1">
      <alignment horizontal="left"/>
    </xf>
    <xf numFmtId="0" fontId="8" fillId="0" borderId="0" xfId="0" applyFont="1" applyAlignment="1">
      <alignment vertical="center" wrapText="1"/>
    </xf>
    <xf numFmtId="0" fontId="46" fillId="0" borderId="0" xfId="404" quotePrefix="1"/>
    <xf numFmtId="0" fontId="0" fillId="0" borderId="0" xfId="0" applyAlignment="1">
      <alignment horizontal="center" vertical="center"/>
    </xf>
    <xf numFmtId="0" fontId="9" fillId="0" borderId="21" xfId="49" applyFont="1" applyBorder="1" applyAlignment="1">
      <alignment horizontal="center" vertical="center"/>
    </xf>
    <xf numFmtId="168" fontId="13" fillId="0" borderId="38" xfId="3" applyNumberFormat="1" applyFont="1" applyBorder="1" applyAlignment="1">
      <alignment horizontal="right" vertical="center"/>
    </xf>
    <xf numFmtId="167" fontId="12" fillId="0" borderId="119" xfId="0" applyNumberFormat="1" applyFont="1" applyBorder="1" applyAlignment="1">
      <alignment horizontal="right" vertical="center"/>
    </xf>
    <xf numFmtId="168" fontId="13" fillId="0" borderId="125" xfId="3" applyNumberFormat="1" applyFont="1" applyBorder="1" applyAlignment="1">
      <alignment horizontal="right" vertical="center"/>
    </xf>
    <xf numFmtId="168" fontId="13" fillId="2" borderId="126" xfId="3" applyNumberFormat="1" applyFont="1" applyFill="1" applyBorder="1" applyAlignment="1">
      <alignment horizontal="right" vertical="center"/>
    </xf>
    <xf numFmtId="167" fontId="13" fillId="2" borderId="120" xfId="3" applyNumberFormat="1" applyFont="1" applyFill="1" applyBorder="1" applyAlignment="1">
      <alignment horizontal="right" vertical="center"/>
    </xf>
    <xf numFmtId="4" fontId="12" fillId="0" borderId="6" xfId="0" applyNumberFormat="1" applyFont="1" applyBorder="1" applyAlignment="1">
      <alignment horizontal="right" vertical="center"/>
    </xf>
    <xf numFmtId="4" fontId="13" fillId="2" borderId="120" xfId="0" applyNumberFormat="1" applyFont="1" applyFill="1" applyBorder="1" applyAlignment="1">
      <alignment horizontal="right" vertical="center"/>
    </xf>
    <xf numFmtId="168" fontId="13" fillId="40" borderId="121" xfId="3" applyNumberFormat="1" applyFont="1" applyFill="1" applyBorder="1" applyAlignment="1">
      <alignment horizontal="right" vertical="center"/>
    </xf>
    <xf numFmtId="168" fontId="13" fillId="0" borderId="127" xfId="3" applyNumberFormat="1" applyFont="1" applyBorder="1" applyAlignment="1">
      <alignment horizontal="right" vertical="center"/>
    </xf>
    <xf numFmtId="168" fontId="13" fillId="0" borderId="86" xfId="3" applyNumberFormat="1" applyFont="1" applyBorder="1" applyAlignment="1">
      <alignment horizontal="right" vertical="center"/>
    </xf>
    <xf numFmtId="168" fontId="13" fillId="40" borderId="122" xfId="3" applyNumberFormat="1" applyFont="1" applyFill="1" applyBorder="1" applyAlignment="1">
      <alignment horizontal="right" vertical="center"/>
    </xf>
    <xf numFmtId="0" fontId="38" fillId="0" borderId="0" xfId="49" applyFont="1" applyAlignment="1">
      <alignment horizontal="left"/>
    </xf>
    <xf numFmtId="14" fontId="8" fillId="0" borderId="0" xfId="0" applyNumberFormat="1" applyFont="1" applyAlignment="1">
      <alignment vertical="center" wrapText="1"/>
    </xf>
    <xf numFmtId="3" fontId="8" fillId="0" borderId="0" xfId="0" quotePrefix="1" applyNumberFormat="1" applyFont="1" applyAlignment="1">
      <alignment horizontal="center" vertical="center" wrapText="1"/>
    </xf>
    <xf numFmtId="14" fontId="8" fillId="0" borderId="0" xfId="0" applyNumberFormat="1" applyFont="1" applyAlignment="1">
      <alignment horizontal="center" vertical="center" wrapText="1"/>
    </xf>
    <xf numFmtId="0" fontId="9" fillId="0" borderId="128" xfId="0" quotePrefix="1" applyFont="1" applyBorder="1" applyAlignment="1">
      <alignment horizontal="center" vertical="center" wrapText="1"/>
    </xf>
    <xf numFmtId="3" fontId="9" fillId="0" borderId="128" xfId="0" quotePrefix="1" applyNumberFormat="1" applyFont="1" applyBorder="1" applyAlignment="1">
      <alignment horizontal="center" vertical="center" wrapText="1"/>
    </xf>
    <xf numFmtId="14" fontId="9" fillId="0" borderId="128" xfId="0" quotePrefix="1" applyNumberFormat="1" applyFont="1" applyBorder="1" applyAlignment="1">
      <alignment horizontal="center" vertical="center" wrapText="1"/>
    </xf>
    <xf numFmtId="17" fontId="13" fillId="0" borderId="40" xfId="0" applyNumberFormat="1" applyFont="1" applyBorder="1" applyAlignment="1">
      <alignment horizontal="center" vertical="center" wrapText="1"/>
    </xf>
    <xf numFmtId="17" fontId="13" fillId="0" borderId="41" xfId="0" applyNumberFormat="1" applyFont="1" applyBorder="1" applyAlignment="1">
      <alignment horizontal="center" vertical="center" wrapText="1"/>
    </xf>
    <xf numFmtId="17" fontId="13" fillId="0" borderId="21" xfId="0" applyNumberFormat="1" applyFont="1" applyBorder="1" applyAlignment="1">
      <alignment horizontal="center" vertical="center" wrapText="1"/>
    </xf>
    <xf numFmtId="0" fontId="0" fillId="0" borderId="42" xfId="0" applyBorder="1" applyAlignment="1">
      <alignment vertical="center"/>
    </xf>
    <xf numFmtId="0" fontId="13" fillId="0" borderId="128" xfId="0" applyFont="1" applyBorder="1"/>
    <xf numFmtId="0" fontId="12" fillId="0" borderId="128" xfId="0" applyFont="1" applyBorder="1"/>
    <xf numFmtId="0" fontId="13" fillId="0" borderId="128" xfId="0" applyFont="1" applyBorder="1" applyAlignment="1">
      <alignment horizontal="left" wrapText="1"/>
    </xf>
    <xf numFmtId="0" fontId="12" fillId="0" borderId="128" xfId="0" applyFont="1" applyBorder="1" applyAlignment="1">
      <alignment vertical="distributed"/>
    </xf>
    <xf numFmtId="0" fontId="68" fillId="0" borderId="128" xfId="0" applyFont="1" applyBorder="1" applyAlignment="1">
      <alignment vertical="distributed"/>
    </xf>
    <xf numFmtId="1" fontId="51" fillId="0" borderId="0" xfId="4" applyNumberFormat="1" applyFont="1"/>
    <xf numFmtId="0" fontId="69" fillId="0" borderId="0" xfId="0" applyFont="1" applyAlignment="1">
      <alignment horizontal="center"/>
    </xf>
    <xf numFmtId="0" fontId="70" fillId="0" borderId="0" xfId="0" applyFont="1" applyAlignment="1">
      <alignment horizontal="center"/>
    </xf>
    <xf numFmtId="0" fontId="0" fillId="0" borderId="131" xfId="0" applyBorder="1" applyAlignment="1">
      <alignment horizontal="center" vertical="top"/>
    </xf>
    <xf numFmtId="0" fontId="0" fillId="0" borderId="129" xfId="0" applyBorder="1" applyAlignment="1">
      <alignment horizontal="center" vertical="top"/>
    </xf>
    <xf numFmtId="3" fontId="0" fillId="0" borderId="128" xfId="0" applyNumberFormat="1" applyBorder="1"/>
    <xf numFmtId="0" fontId="0" fillId="0" borderId="128" xfId="0" applyBorder="1" applyAlignment="1">
      <alignment horizontal="center" vertical="center"/>
    </xf>
    <xf numFmtId="0" fontId="0" fillId="0" borderId="128" xfId="0" applyBorder="1"/>
    <xf numFmtId="0" fontId="8" fillId="0" borderId="128" xfId="0" applyFont="1" applyBorder="1" applyAlignment="1">
      <alignment vertical="center" wrapText="1"/>
    </xf>
    <xf numFmtId="14" fontId="8" fillId="0" borderId="128" xfId="0" applyNumberFormat="1" applyFont="1" applyBorder="1" applyAlignment="1">
      <alignment vertical="center" wrapText="1"/>
    </xf>
    <xf numFmtId="0" fontId="0" fillId="0" borderId="129" xfId="0" applyBorder="1" applyAlignment="1">
      <alignment horizontal="center" vertical="center"/>
    </xf>
    <xf numFmtId="0" fontId="64" fillId="0" borderId="0" xfId="404" applyFont="1" applyBorder="1" applyAlignment="1">
      <alignment horizontal="left" vertical="center" wrapText="1"/>
    </xf>
    <xf numFmtId="0" fontId="13" fillId="0" borderId="129" xfId="0" quotePrefix="1" applyFont="1" applyBorder="1" applyAlignment="1">
      <alignment horizontal="center"/>
    </xf>
    <xf numFmtId="0" fontId="13" fillId="0" borderId="129" xfId="0" applyFont="1" applyBorder="1" applyAlignment="1">
      <alignment horizontal="center"/>
    </xf>
    <xf numFmtId="3" fontId="13" fillId="0" borderId="80" xfId="0" applyNumberFormat="1" applyFont="1" applyBorder="1" applyAlignment="1">
      <alignment vertical="center" wrapText="1"/>
    </xf>
    <xf numFmtId="0" fontId="12" fillId="0" borderId="133" xfId="0" applyFont="1" applyBorder="1"/>
    <xf numFmtId="0" fontId="12" fillId="0" borderId="134" xfId="0" applyFont="1" applyBorder="1"/>
    <xf numFmtId="0" fontId="12" fillId="0" borderId="135" xfId="0" applyFont="1" applyBorder="1"/>
    <xf numFmtId="167" fontId="13" fillId="0" borderId="80" xfId="0" applyNumberFormat="1" applyFont="1" applyBorder="1" applyAlignment="1">
      <alignment vertical="center"/>
    </xf>
    <xf numFmtId="0" fontId="12" fillId="0" borderId="134" xfId="0" applyFont="1" applyBorder="1" applyAlignment="1">
      <alignment vertical="center"/>
    </xf>
    <xf numFmtId="0" fontId="12" fillId="0" borderId="135" xfId="0" applyFont="1" applyBorder="1" applyAlignment="1">
      <alignment vertical="center"/>
    </xf>
    <xf numFmtId="3" fontId="13" fillId="0" borderId="128" xfId="0" applyNumberFormat="1" applyFont="1" applyBorder="1" applyAlignment="1">
      <alignment vertical="center"/>
    </xf>
    <xf numFmtId="167" fontId="13" fillId="0" borderId="128" xfId="0" applyNumberFormat="1" applyFont="1" applyBorder="1" applyAlignment="1">
      <alignment vertical="center"/>
    </xf>
    <xf numFmtId="3" fontId="12" fillId="0" borderId="128" xfId="0" applyNumberFormat="1" applyFont="1" applyBorder="1" applyAlignment="1">
      <alignment vertical="center"/>
    </xf>
    <xf numFmtId="167" fontId="12" fillId="0" borderId="128" xfId="0" applyNumberFormat="1" applyFont="1" applyBorder="1" applyAlignment="1">
      <alignment vertical="center"/>
    </xf>
    <xf numFmtId="0" fontId="0" fillId="0" borderId="131" xfId="0" applyBorder="1" applyAlignment="1">
      <alignment horizontal="center" vertical="center"/>
    </xf>
    <xf numFmtId="0" fontId="8" fillId="0" borderId="128" xfId="0" quotePrefix="1" applyFont="1" applyBorder="1" applyAlignment="1">
      <alignment vertical="center" wrapText="1"/>
    </xf>
    <xf numFmtId="3" fontId="8" fillId="0" borderId="128" xfId="0" quotePrefix="1" applyNumberFormat="1" applyFont="1" applyBorder="1" applyAlignment="1">
      <alignment vertical="center" wrapText="1"/>
    </xf>
    <xf numFmtId="0" fontId="8" fillId="0" borderId="129" xfId="0" applyFont="1" applyBorder="1" applyAlignment="1">
      <alignment vertical="center" wrapText="1"/>
    </xf>
    <xf numFmtId="14" fontId="8" fillId="0" borderId="129" xfId="0" applyNumberFormat="1" applyFont="1" applyBorder="1" applyAlignment="1">
      <alignment vertical="center" wrapText="1"/>
    </xf>
    <xf numFmtId="0" fontId="64" fillId="0" borderId="0" xfId="404" applyFont="1" applyAlignment="1">
      <alignment vertical="center"/>
    </xf>
    <xf numFmtId="0" fontId="64" fillId="0" borderId="0" xfId="404" applyFont="1" applyAlignment="1">
      <alignment vertical="center" wrapText="1"/>
    </xf>
    <xf numFmtId="0" fontId="8" fillId="0" borderId="123" xfId="0" applyFont="1" applyBorder="1" applyAlignment="1">
      <alignment vertical="center" wrapText="1"/>
    </xf>
    <xf numFmtId="167" fontId="12" fillId="0" borderId="55" xfId="49" applyNumberFormat="1" applyFont="1" applyBorder="1" applyAlignment="1">
      <alignment horizontal="right" vertical="center"/>
    </xf>
    <xf numFmtId="167" fontId="12" fillId="0" borderId="57" xfId="49" applyNumberFormat="1" applyFont="1" applyBorder="1" applyAlignment="1">
      <alignment horizontal="right" vertical="center"/>
    </xf>
    <xf numFmtId="167" fontId="12" fillId="0" borderId="60" xfId="49" applyNumberFormat="1" applyFont="1" applyBorder="1" applyAlignment="1">
      <alignment horizontal="right" vertical="center"/>
    </xf>
    <xf numFmtId="167" fontId="12" fillId="0" borderId="67" xfId="49" applyNumberFormat="1" applyFont="1" applyBorder="1" applyAlignment="1">
      <alignment horizontal="right" vertical="center"/>
    </xf>
    <xf numFmtId="167" fontId="12" fillId="0" borderId="56" xfId="49" applyNumberFormat="1" applyFont="1" applyBorder="1" applyAlignment="1">
      <alignment horizontal="right" vertical="center"/>
    </xf>
    <xf numFmtId="167" fontId="12" fillId="0" borderId="81" xfId="49" applyNumberFormat="1" applyFont="1" applyBorder="1" applyAlignment="1">
      <alignment horizontal="right" vertical="center"/>
    </xf>
    <xf numFmtId="0" fontId="13" fillId="0" borderId="64" xfId="49" applyFont="1" applyBorder="1" applyAlignment="1">
      <alignment horizontal="center" vertical="center"/>
    </xf>
    <xf numFmtId="0" fontId="13" fillId="0" borderId="58" xfId="49" applyFont="1" applyBorder="1" applyAlignment="1">
      <alignment horizontal="center" vertical="center"/>
    </xf>
    <xf numFmtId="0" fontId="13" fillId="0" borderId="59" xfId="49" applyFont="1" applyBorder="1" applyAlignment="1">
      <alignment horizontal="center" vertical="center"/>
    </xf>
    <xf numFmtId="167" fontId="12" fillId="0" borderId="139" xfId="49" applyNumberFormat="1" applyFont="1" applyBorder="1" applyAlignment="1">
      <alignment horizontal="right" vertical="center"/>
    </xf>
    <xf numFmtId="167" fontId="12" fillId="0" borderId="140" xfId="49" applyNumberFormat="1" applyFont="1" applyBorder="1" applyAlignment="1">
      <alignment horizontal="right" vertical="center"/>
    </xf>
    <xf numFmtId="167" fontId="12" fillId="0" borderId="138" xfId="49" applyNumberFormat="1" applyFont="1" applyBorder="1" applyAlignment="1">
      <alignment horizontal="right" vertical="center"/>
    </xf>
    <xf numFmtId="3" fontId="13" fillId="0" borderId="141" xfId="49" applyNumberFormat="1" applyFont="1" applyBorder="1" applyAlignment="1">
      <alignment horizontal="right" vertical="center"/>
    </xf>
    <xf numFmtId="3" fontId="13" fillId="0" borderId="109" xfId="49" applyNumberFormat="1" applyFont="1" applyBorder="1" applyAlignment="1">
      <alignment horizontal="right" vertical="center"/>
    </xf>
    <xf numFmtId="3" fontId="13" fillId="0" borderId="110" xfId="49" applyNumberFormat="1" applyFont="1" applyBorder="1" applyAlignment="1">
      <alignment horizontal="right" vertical="center"/>
    </xf>
    <xf numFmtId="0" fontId="13" fillId="0" borderId="61" xfId="49" applyFont="1" applyBorder="1" applyAlignment="1">
      <alignment horizontal="center" vertical="center"/>
    </xf>
    <xf numFmtId="167" fontId="12" fillId="0" borderId="103" xfId="49" applyNumberFormat="1" applyFont="1" applyBorder="1" applyAlignment="1">
      <alignment horizontal="right" vertical="center"/>
    </xf>
    <xf numFmtId="167" fontId="12" fillId="0" borderId="63" xfId="49" applyNumberFormat="1" applyFont="1" applyBorder="1" applyAlignment="1">
      <alignment horizontal="right" vertical="center"/>
    </xf>
    <xf numFmtId="167" fontId="12" fillId="0" borderId="137" xfId="49" applyNumberFormat="1" applyFont="1" applyBorder="1" applyAlignment="1">
      <alignment horizontal="right" vertical="center"/>
    </xf>
    <xf numFmtId="3" fontId="13" fillId="0" borderId="108" xfId="49" applyNumberFormat="1" applyFont="1" applyBorder="1" applyAlignment="1">
      <alignment horizontal="right" vertical="center"/>
    </xf>
    <xf numFmtId="0" fontId="0" fillId="0" borderId="119" xfId="0" applyBorder="1" applyAlignment="1">
      <alignment vertical="center"/>
    </xf>
    <xf numFmtId="167" fontId="12" fillId="0" borderId="80" xfId="0" applyNumberFormat="1" applyFont="1" applyBorder="1" applyAlignment="1">
      <alignment horizontal="right" vertical="center"/>
    </xf>
    <xf numFmtId="168" fontId="13" fillId="0" borderId="41" xfId="1" applyNumberFormat="1" applyFont="1" applyBorder="1" applyAlignment="1">
      <alignment horizontal="right" vertical="center"/>
    </xf>
    <xf numFmtId="17" fontId="13" fillId="0" borderId="26" xfId="0" applyNumberFormat="1" applyFont="1" applyBorder="1" applyAlignment="1">
      <alignment horizontal="center" vertical="center" wrapText="1"/>
    </xf>
    <xf numFmtId="17" fontId="13" fillId="0" borderId="143" xfId="0" applyNumberFormat="1" applyFont="1" applyBorder="1" applyAlignment="1">
      <alignment horizontal="center" vertical="center" wrapText="1"/>
    </xf>
    <xf numFmtId="17" fontId="13" fillId="0" borderId="144" xfId="0" applyNumberFormat="1" applyFont="1" applyBorder="1" applyAlignment="1">
      <alignment horizontal="center" vertical="center" wrapText="1"/>
    </xf>
    <xf numFmtId="4" fontId="13" fillId="40" borderId="26" xfId="0" applyNumberFormat="1" applyFont="1" applyFill="1" applyBorder="1" applyAlignment="1">
      <alignment horizontal="right" vertical="center"/>
    </xf>
    <xf numFmtId="4" fontId="13" fillId="40" borderId="120" xfId="0" applyNumberFormat="1" applyFont="1" applyFill="1" applyBorder="1" applyAlignment="1">
      <alignment horizontal="right" vertical="center"/>
    </xf>
    <xf numFmtId="168" fontId="13" fillId="40" borderId="122" xfId="1" applyNumberFormat="1" applyFont="1" applyFill="1" applyBorder="1" applyAlignment="1">
      <alignment horizontal="right" vertical="center"/>
    </xf>
    <xf numFmtId="167" fontId="12" fillId="0" borderId="107" xfId="0" applyNumberFormat="1" applyFont="1" applyBorder="1" applyAlignment="1">
      <alignment horizontal="right" vertical="center"/>
    </xf>
    <xf numFmtId="167" fontId="12" fillId="0" borderId="135" xfId="0" applyNumberFormat="1" applyFont="1" applyBorder="1" applyAlignment="1">
      <alignment horizontal="right" vertical="center"/>
    </xf>
    <xf numFmtId="4" fontId="12" fillId="0" borderId="135" xfId="0" applyNumberFormat="1" applyFont="1" applyBorder="1" applyAlignment="1">
      <alignment horizontal="right" vertical="center"/>
    </xf>
    <xf numFmtId="167" fontId="13" fillId="2" borderId="145" xfId="0" applyNumberFormat="1" applyFont="1" applyFill="1" applyBorder="1" applyAlignment="1">
      <alignment horizontal="right" vertical="center"/>
    </xf>
    <xf numFmtId="4" fontId="12" fillId="0" borderId="119" xfId="0" applyNumberFormat="1" applyFont="1" applyBorder="1" applyAlignment="1">
      <alignment horizontal="right" vertical="center"/>
    </xf>
    <xf numFmtId="167" fontId="12" fillId="0" borderId="146" xfId="0" applyNumberFormat="1" applyFont="1" applyBorder="1" applyAlignment="1">
      <alignment horizontal="right" vertical="center"/>
    </xf>
    <xf numFmtId="4" fontId="12" fillId="0" borderId="146" xfId="0" applyNumberFormat="1" applyFont="1" applyBorder="1" applyAlignment="1">
      <alignment horizontal="right" vertical="center"/>
    </xf>
    <xf numFmtId="4" fontId="13" fillId="2" borderId="145" xfId="0" applyNumberFormat="1" applyFont="1" applyFill="1" applyBorder="1" applyAlignment="1">
      <alignment horizontal="right" vertical="center"/>
    </xf>
    <xf numFmtId="4" fontId="12" fillId="0" borderId="42" xfId="0" applyNumberFormat="1" applyFont="1" applyBorder="1" applyAlignment="1">
      <alignment horizontal="right" vertical="center"/>
    </xf>
    <xf numFmtId="4" fontId="13" fillId="2" borderId="44" xfId="0" applyNumberFormat="1" applyFont="1" applyFill="1" applyBorder="1" applyAlignment="1">
      <alignment horizontal="right" vertical="center"/>
    </xf>
    <xf numFmtId="0" fontId="11" fillId="0" borderId="0" xfId="0" applyFont="1" applyAlignment="1">
      <alignment horizontal="center" vertical="center"/>
    </xf>
    <xf numFmtId="3" fontId="11" fillId="0" borderId="1"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3" fillId="0" borderId="124" xfId="0" applyNumberFormat="1" applyFont="1" applyBorder="1" applyAlignment="1">
      <alignment horizontal="center" vertical="center"/>
    </xf>
    <xf numFmtId="3" fontId="13" fillId="0" borderId="37" xfId="0" applyNumberFormat="1" applyFont="1" applyBorder="1" applyAlignment="1">
      <alignment horizontal="center" vertical="center"/>
    </xf>
    <xf numFmtId="3" fontId="13" fillId="0" borderId="38" xfId="0" applyNumberFormat="1" applyFont="1" applyBorder="1" applyAlignment="1">
      <alignment horizontal="center" vertical="center"/>
    </xf>
    <xf numFmtId="3" fontId="13" fillId="0" borderId="28"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29" xfId="0" applyNumberFormat="1" applyFont="1" applyBorder="1" applyAlignment="1">
      <alignment horizontal="center" vertical="center"/>
    </xf>
    <xf numFmtId="3" fontId="13" fillId="0" borderId="43" xfId="0" applyNumberFormat="1" applyFont="1" applyBorder="1" applyAlignment="1">
      <alignment horizontal="center" vertical="center"/>
    </xf>
    <xf numFmtId="3" fontId="13" fillId="0" borderId="91" xfId="0" applyNumberFormat="1" applyFont="1" applyBorder="1" applyAlignment="1">
      <alignment horizontal="center" vertical="center"/>
    </xf>
    <xf numFmtId="3" fontId="13" fillId="0" borderId="117" xfId="0" applyNumberFormat="1" applyFont="1" applyBorder="1" applyAlignment="1">
      <alignment horizontal="center"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8" xfId="0" applyFont="1" applyBorder="1" applyAlignment="1">
      <alignment horizontal="left" wrapText="1"/>
    </xf>
    <xf numFmtId="0" fontId="15" fillId="0" borderId="0" xfId="0" applyFont="1" applyAlignment="1">
      <alignment horizontal="left" wrapText="1"/>
    </xf>
    <xf numFmtId="0" fontId="0" fillId="0" borderId="4"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13" fillId="0" borderId="124" xfId="0" applyFont="1" applyBorder="1" applyAlignment="1">
      <alignment horizontal="center" vertical="center"/>
    </xf>
    <xf numFmtId="0" fontId="13" fillId="0" borderId="142" xfId="0" applyFont="1" applyBorder="1" applyAlignment="1">
      <alignment horizontal="center" vertical="center"/>
    </xf>
    <xf numFmtId="0" fontId="0" fillId="0" borderId="0" xfId="0" applyAlignment="1">
      <alignment horizontal="left"/>
    </xf>
    <xf numFmtId="0" fontId="2" fillId="0" borderId="48" xfId="0" applyFont="1" applyBorder="1" applyAlignment="1">
      <alignment horizontal="center" wrapText="1"/>
    </xf>
    <xf numFmtId="0" fontId="2" fillId="0" borderId="48"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35" fillId="0" borderId="31" xfId="0" applyFont="1" applyBorder="1" applyAlignment="1">
      <alignment horizontal="left" vertical="center"/>
    </xf>
    <xf numFmtId="0" fontId="35" fillId="0" borderId="30" xfId="0" applyFont="1" applyBorder="1" applyAlignment="1">
      <alignment horizontal="left" vertical="center"/>
    </xf>
    <xf numFmtId="0" fontId="9" fillId="0" borderId="9" xfId="0" applyFont="1" applyBorder="1" applyAlignment="1">
      <alignment horizontal="center"/>
    </xf>
    <xf numFmtId="0" fontId="9" fillId="0" borderId="92" xfId="0" applyFont="1" applyBorder="1" applyAlignment="1">
      <alignment horizontal="center"/>
    </xf>
    <xf numFmtId="0" fontId="13" fillId="0" borderId="129" xfId="0" applyFont="1" applyBorder="1" applyAlignment="1">
      <alignment horizontal="left" vertical="center"/>
    </xf>
    <xf numFmtId="0" fontId="13" fillId="0" borderId="21" xfId="0" applyFont="1" applyBorder="1" applyAlignment="1">
      <alignment horizontal="left" vertical="center"/>
    </xf>
    <xf numFmtId="0" fontId="13" fillId="0" borderId="80" xfId="0" applyFont="1" applyBorder="1" applyAlignment="1">
      <alignment horizontal="left" vertical="center"/>
    </xf>
    <xf numFmtId="0" fontId="37" fillId="0" borderId="92" xfId="0" applyFont="1" applyBorder="1" applyAlignment="1">
      <alignment horizontal="left"/>
    </xf>
    <xf numFmtId="0" fontId="13" fillId="0" borderId="128" xfId="0" applyFont="1" applyBorder="1" applyAlignment="1">
      <alignment horizontal="center"/>
    </xf>
    <xf numFmtId="0" fontId="13" fillId="0" borderId="128" xfId="0" quotePrefix="1" applyFont="1" applyBorder="1" applyAlignment="1">
      <alignment horizontal="center" vertical="center"/>
    </xf>
    <xf numFmtId="0" fontId="12" fillId="0" borderId="129" xfId="0" applyFont="1" applyBorder="1" applyAlignment="1">
      <alignment horizontal="center" vertical="center"/>
    </xf>
    <xf numFmtId="0" fontId="34" fillId="0" borderId="0" xfId="0" applyFont="1" applyAlignment="1">
      <alignment horizontal="left"/>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0" fillId="0" borderId="0" xfId="0"/>
    <xf numFmtId="0" fontId="0" fillId="0" borderId="129" xfId="0" applyBorder="1" applyAlignment="1">
      <alignment horizontal="center" vertical="center"/>
    </xf>
    <xf numFmtId="0" fontId="0" fillId="0" borderId="21" xfId="0" applyBorder="1" applyAlignment="1">
      <alignment horizontal="center" vertical="center"/>
    </xf>
    <xf numFmtId="0" fontId="0" fillId="0" borderId="80" xfId="0" applyBorder="1" applyAlignment="1">
      <alignment horizontal="center" vertical="center"/>
    </xf>
    <xf numFmtId="0" fontId="0" fillId="0" borderId="130" xfId="0" applyBorder="1" applyAlignment="1">
      <alignment horizontal="center" vertical="top"/>
    </xf>
    <xf numFmtId="0" fontId="0" fillId="0" borderId="131" xfId="0" applyBorder="1" applyAlignment="1">
      <alignment horizontal="center" vertical="top"/>
    </xf>
    <xf numFmtId="0" fontId="0" fillId="0" borderId="132" xfId="0" applyBorder="1" applyAlignment="1">
      <alignment horizontal="center" vertical="top"/>
    </xf>
    <xf numFmtId="0" fontId="0" fillId="0" borderId="130" xfId="0" applyBorder="1" applyAlignment="1">
      <alignment horizontal="center" vertical="center"/>
    </xf>
    <xf numFmtId="0" fontId="0" fillId="0" borderId="0" xfId="0" applyAlignment="1">
      <alignment horizontal="center" vertical="center"/>
    </xf>
    <xf numFmtId="0" fontId="0" fillId="0" borderId="131" xfId="0" applyBorder="1" applyAlignment="1">
      <alignment horizontal="center" vertical="center"/>
    </xf>
    <xf numFmtId="0" fontId="0" fillId="0" borderId="8" xfId="0" applyBorder="1" applyAlignment="1">
      <alignment horizontal="center" vertical="center"/>
    </xf>
    <xf numFmtId="0" fontId="0" fillId="0" borderId="132" xfId="0" applyBorder="1" applyAlignment="1">
      <alignment horizontal="center" vertical="center"/>
    </xf>
    <xf numFmtId="0" fontId="59" fillId="0" borderId="8" xfId="0" applyFont="1" applyBorder="1" applyAlignment="1">
      <alignment horizontal="center" vertical="center"/>
    </xf>
    <xf numFmtId="0" fontId="59" fillId="0" borderId="0" xfId="0" applyFont="1" applyAlignment="1">
      <alignment horizontal="center" vertical="center"/>
    </xf>
    <xf numFmtId="0" fontId="59" fillId="0" borderId="27" xfId="0" applyFont="1" applyBorder="1" applyAlignment="1">
      <alignment horizontal="center" vertical="center"/>
    </xf>
    <xf numFmtId="0" fontId="64" fillId="0" borderId="0" xfId="404" applyFont="1" applyBorder="1" applyAlignment="1">
      <alignment horizontal="left" vertical="center" wrapText="1"/>
    </xf>
    <xf numFmtId="0" fontId="11" fillId="0" borderId="128" xfId="0" applyFont="1" applyBorder="1" applyAlignment="1">
      <alignment horizontal="center" vertical="center" wrapText="1"/>
    </xf>
    <xf numFmtId="0" fontId="61" fillId="0" borderId="0" xfId="0" applyFont="1" applyAlignment="1">
      <alignment horizontal="left" vertical="center" wrapText="1"/>
    </xf>
    <xf numFmtId="0" fontId="63" fillId="0" borderId="0" xfId="0" applyFont="1" applyAlignment="1">
      <alignment horizontal="left" vertical="center" wrapText="1"/>
    </xf>
    <xf numFmtId="0" fontId="34" fillId="0" borderId="0" xfId="0" applyFont="1" applyAlignment="1">
      <alignment horizontal="left" vertical="center" wrapText="1"/>
    </xf>
    <xf numFmtId="0" fontId="13" fillId="0" borderId="0" xfId="0" applyFont="1" applyAlignment="1">
      <alignment horizontal="left" vertical="center" wrapText="1"/>
    </xf>
    <xf numFmtId="0" fontId="8" fillId="0" borderId="0" xfId="0" applyFont="1" applyAlignment="1">
      <alignment horizontal="left"/>
    </xf>
    <xf numFmtId="0" fontId="54" fillId="0" borderId="0" xfId="49" applyFont="1" applyAlignment="1">
      <alignment horizontal="left" vertical="center"/>
    </xf>
    <xf numFmtId="0" fontId="1" fillId="0" borderId="52" xfId="49" applyFont="1" applyBorder="1" applyAlignment="1">
      <alignment horizontal="center" vertical="center"/>
    </xf>
    <xf numFmtId="0" fontId="1" fillId="0" borderId="66" xfId="49" applyFont="1" applyBorder="1" applyAlignment="1">
      <alignment horizontal="center" vertical="center"/>
    </xf>
    <xf numFmtId="0" fontId="0" fillId="0" borderId="62" xfId="49" applyFont="1" applyBorder="1" applyAlignment="1">
      <alignment horizontal="center" vertical="center" wrapText="1"/>
    </xf>
    <xf numFmtId="0" fontId="1" fillId="0" borderId="59" xfId="49" applyFont="1" applyBorder="1" applyAlignment="1">
      <alignment horizontal="center" vertical="center" wrapText="1"/>
    </xf>
    <xf numFmtId="0" fontId="2" fillId="0" borderId="0" xfId="49" applyFont="1" applyAlignment="1">
      <alignment horizontal="center" vertical="center"/>
    </xf>
    <xf numFmtId="0" fontId="1" fillId="0" borderId="54" xfId="49" applyFont="1" applyBorder="1" applyAlignment="1">
      <alignment horizontal="center" vertical="center"/>
    </xf>
    <xf numFmtId="0" fontId="1" fillId="0" borderId="53" xfId="49" applyFont="1" applyBorder="1" applyAlignment="1">
      <alignment horizontal="center" vertical="center"/>
    </xf>
    <xf numFmtId="0" fontId="2" fillId="0" borderId="0" xfId="49" applyFont="1" applyAlignment="1">
      <alignment horizontal="center"/>
    </xf>
    <xf numFmtId="0" fontId="11" fillId="0" borderId="35" xfId="49" applyFont="1" applyBorder="1" applyAlignment="1">
      <alignment horizontal="center" vertical="center" wrapText="1"/>
    </xf>
    <xf numFmtId="0" fontId="16" fillId="0" borderId="0" xfId="49" applyFont="1" applyAlignment="1">
      <alignment horizontal="left" vertical="center"/>
    </xf>
    <xf numFmtId="0" fontId="11" fillId="0" borderId="35" xfId="49" applyFont="1" applyBorder="1" applyAlignment="1">
      <alignment horizontal="center" vertical="center"/>
    </xf>
    <xf numFmtId="0" fontId="9" fillId="0" borderId="0" xfId="49" applyFont="1" applyAlignment="1">
      <alignment horizontal="center"/>
    </xf>
    <xf numFmtId="0" fontId="8" fillId="0" borderId="0" xfId="49" applyFont="1" applyAlignment="1">
      <alignment horizontal="left"/>
    </xf>
    <xf numFmtId="0" fontId="8" fillId="0" borderId="88" xfId="49" applyFont="1" applyBorder="1" applyAlignment="1">
      <alignment horizontal="center" vertical="center"/>
    </xf>
    <xf numFmtId="0" fontId="8" fillId="0" borderId="89" xfId="49" applyFont="1" applyBorder="1" applyAlignment="1">
      <alignment horizontal="center" vertical="center"/>
    </xf>
    <xf numFmtId="0" fontId="8" fillId="0" borderId="90" xfId="49" applyFont="1" applyBorder="1" applyAlignment="1">
      <alignment horizontal="center" vertical="center"/>
    </xf>
    <xf numFmtId="0" fontId="8" fillId="0" borderId="93" xfId="49" applyFont="1" applyBorder="1" applyAlignment="1">
      <alignment horizontal="center" vertical="center"/>
    </xf>
    <xf numFmtId="0" fontId="8" fillId="0" borderId="80" xfId="49" applyFont="1" applyBorder="1" applyAlignment="1">
      <alignment horizontal="center" vertical="center"/>
    </xf>
    <xf numFmtId="0" fontId="38" fillId="0" borderId="0" xfId="49" applyFont="1" applyAlignment="1">
      <alignment horizontal="left"/>
    </xf>
    <xf numFmtId="0" fontId="8" fillId="0" borderId="52" xfId="49" applyFont="1" applyBorder="1" applyAlignment="1">
      <alignment horizontal="center" vertical="center"/>
    </xf>
    <xf numFmtId="0" fontId="8" fillId="0" borderId="66" xfId="49" applyFont="1" applyBorder="1" applyAlignment="1">
      <alignment horizontal="center" vertical="center"/>
    </xf>
    <xf numFmtId="0" fontId="8" fillId="0" borderId="111" xfId="49" applyFont="1" applyBorder="1" applyAlignment="1">
      <alignment horizontal="center" vertical="center"/>
    </xf>
    <xf numFmtId="0" fontId="8" fillId="0" borderId="100" xfId="49" applyFont="1" applyBorder="1" applyAlignment="1">
      <alignment horizontal="center" vertical="center"/>
    </xf>
    <xf numFmtId="0" fontId="8" fillId="0" borderId="95" xfId="49" applyFont="1" applyBorder="1" applyAlignment="1">
      <alignment horizontal="center" vertical="center"/>
    </xf>
    <xf numFmtId="0" fontId="8" fillId="0" borderId="54" xfId="49" applyFont="1" applyBorder="1" applyAlignment="1">
      <alignment horizontal="center" vertical="center"/>
    </xf>
    <xf numFmtId="0" fontId="8" fillId="0" borderId="96" xfId="49" applyFont="1" applyBorder="1" applyAlignment="1">
      <alignment horizontal="center" vertical="center"/>
    </xf>
    <xf numFmtId="0" fontId="34" fillId="0" borderId="0" xfId="49" applyFont="1" applyAlignment="1">
      <alignment horizontal="left" vertical="center" wrapText="1"/>
    </xf>
    <xf numFmtId="0" fontId="15" fillId="0" borderId="0" xfId="49" applyFont="1" applyAlignment="1">
      <alignment horizontal="left" vertical="center"/>
    </xf>
    <xf numFmtId="0" fontId="12" fillId="0" borderId="63" xfId="49" applyFont="1" applyBorder="1" applyAlignment="1">
      <alignment horizontal="left" vertical="center"/>
    </xf>
    <xf numFmtId="0" fontId="12" fillId="0" borderId="57" xfId="49" applyFont="1" applyBorder="1" applyAlignment="1">
      <alignment horizontal="left" vertical="center"/>
    </xf>
    <xf numFmtId="0" fontId="9" fillId="0" borderId="0" xfId="49" applyFont="1" applyAlignment="1">
      <alignment horizontal="center" wrapText="1"/>
    </xf>
    <xf numFmtId="0" fontId="13" fillId="0" borderId="136" xfId="49" applyFont="1" applyBorder="1" applyAlignment="1">
      <alignment horizontal="center" vertical="center"/>
    </xf>
    <xf numFmtId="0" fontId="13" fillId="0" borderId="62" xfId="49" applyFont="1" applyBorder="1" applyAlignment="1">
      <alignment horizontal="center" vertical="center"/>
    </xf>
    <xf numFmtId="0" fontId="13" fillId="0" borderId="63" xfId="49" applyFont="1" applyBorder="1" applyAlignment="1">
      <alignment horizontal="center" vertical="center"/>
    </xf>
    <xf numFmtId="0" fontId="13" fillId="0" borderId="57" xfId="49" applyFont="1" applyBorder="1" applyAlignment="1">
      <alignment horizontal="center" vertical="center"/>
    </xf>
    <xf numFmtId="0" fontId="13" fillId="0" borderId="54" xfId="49" applyFont="1" applyBorder="1" applyAlignment="1">
      <alignment horizontal="center" vertical="center" wrapText="1"/>
    </xf>
    <xf numFmtId="0" fontId="13" fillId="0" borderId="53" xfId="49" applyFont="1" applyBorder="1" applyAlignment="1">
      <alignment horizontal="center" vertical="center" wrapText="1"/>
    </xf>
    <xf numFmtId="0" fontId="13" fillId="0" borderId="62" xfId="49" applyFont="1" applyBorder="1" applyAlignment="1">
      <alignment horizontal="center" vertical="center" wrapText="1"/>
    </xf>
    <xf numFmtId="0" fontId="13" fillId="0" borderId="136" xfId="49" applyFont="1" applyBorder="1" applyAlignment="1">
      <alignment horizontal="center" vertical="center" wrapText="1"/>
    </xf>
    <xf numFmtId="0" fontId="13" fillId="0" borderId="108" xfId="49" applyFont="1" applyBorder="1" applyAlignment="1">
      <alignment horizontal="left" vertical="center"/>
    </xf>
    <xf numFmtId="0" fontId="13" fillId="0" borderId="110" xfId="49" applyFont="1" applyBorder="1" applyAlignment="1">
      <alignment horizontal="left" vertical="center"/>
    </xf>
    <xf numFmtId="0" fontId="12" fillId="0" borderId="137" xfId="49" applyFont="1" applyBorder="1" applyAlignment="1">
      <alignment horizontal="left" vertical="center"/>
    </xf>
    <xf numFmtId="0" fontId="12" fillId="0" borderId="138" xfId="49" applyFont="1" applyBorder="1" applyAlignment="1">
      <alignment horizontal="left" vertical="center"/>
    </xf>
    <xf numFmtId="0" fontId="9" fillId="0" borderId="0" xfId="49" applyFont="1" applyAlignment="1">
      <alignment horizontal="center" vertical="center"/>
    </xf>
    <xf numFmtId="0" fontId="8" fillId="0" borderId="35" xfId="49" applyFont="1" applyBorder="1" applyAlignment="1">
      <alignment horizontal="center"/>
    </xf>
    <xf numFmtId="0" fontId="11" fillId="0" borderId="35" xfId="49" applyFont="1" applyBorder="1" applyAlignment="1">
      <alignment horizontal="left" vertical="center"/>
    </xf>
    <xf numFmtId="0" fontId="11" fillId="0" borderId="0" xfId="49" applyFont="1" applyAlignment="1">
      <alignment horizontal="center" vertical="center"/>
    </xf>
    <xf numFmtId="0" fontId="16" fillId="0" borderId="0" xfId="49" applyFont="1" applyAlignment="1">
      <alignment horizontal="left"/>
    </xf>
    <xf numFmtId="0" fontId="15" fillId="0" borderId="0" xfId="49" applyFont="1" applyAlignment="1">
      <alignment horizontal="left"/>
    </xf>
    <xf numFmtId="0" fontId="60" fillId="0" borderId="0" xfId="49" applyFont="1" applyAlignment="1">
      <alignment horizontal="left" wrapText="1"/>
    </xf>
    <xf numFmtId="0" fontId="0" fillId="0" borderId="0" xfId="0" applyAlignment="1">
      <alignment horizontal="center" vertical="top"/>
    </xf>
    <xf numFmtId="0" fontId="0" fillId="0" borderId="8" xfId="0" applyBorder="1" applyAlignment="1">
      <alignment horizontal="center" vertical="top"/>
    </xf>
    <xf numFmtId="0" fontId="15" fillId="0" borderId="0" xfId="280" applyFont="1" applyAlignment="1">
      <alignment horizontal="left"/>
    </xf>
    <xf numFmtId="0" fontId="34" fillId="0" borderId="0" xfId="49" applyFont="1" applyAlignment="1">
      <alignment horizontal="justify" vertical="top" wrapText="1"/>
    </xf>
  </cellXfs>
  <cellStyles count="405">
    <cellStyle name="20% - Énfasis1" xfId="23" builtinId="30" customBuiltin="1"/>
    <cellStyle name="20% - Énfasis1 2" xfId="50" xr:uid="{00000000-0005-0000-0000-000001000000}"/>
    <cellStyle name="20% - Énfasis1 3" xfId="51" xr:uid="{00000000-0005-0000-0000-000002000000}"/>
    <cellStyle name="20% - Énfasis2" xfId="27" builtinId="34" customBuiltin="1"/>
    <cellStyle name="20% - Énfasis2 2" xfId="52" xr:uid="{00000000-0005-0000-0000-000004000000}"/>
    <cellStyle name="20% - Énfasis2 3" xfId="53" xr:uid="{00000000-0005-0000-0000-000005000000}"/>
    <cellStyle name="20% - Énfasis3" xfId="31" builtinId="38" customBuiltin="1"/>
    <cellStyle name="20% - Énfasis3 2" xfId="54" xr:uid="{00000000-0005-0000-0000-000007000000}"/>
    <cellStyle name="20% - Énfasis3 3" xfId="55" xr:uid="{00000000-0005-0000-0000-000008000000}"/>
    <cellStyle name="20% - Énfasis4" xfId="35" builtinId="42" customBuiltin="1"/>
    <cellStyle name="20% - Énfasis4 2" xfId="56" xr:uid="{00000000-0005-0000-0000-00000A000000}"/>
    <cellStyle name="20% - Énfasis4 3" xfId="57" xr:uid="{00000000-0005-0000-0000-00000B000000}"/>
    <cellStyle name="20% - Énfasis5" xfId="39" builtinId="46" customBuiltin="1"/>
    <cellStyle name="20% - Énfasis5 2" xfId="58" xr:uid="{00000000-0005-0000-0000-00000D000000}"/>
    <cellStyle name="20% - Énfasis5 3" xfId="59" xr:uid="{00000000-0005-0000-0000-00000E000000}"/>
    <cellStyle name="20% - Énfasis6" xfId="43" builtinId="50" customBuiltin="1"/>
    <cellStyle name="20% - Énfasis6 2" xfId="60" xr:uid="{00000000-0005-0000-0000-000010000000}"/>
    <cellStyle name="20% - Énfasis6 3" xfId="61" xr:uid="{00000000-0005-0000-0000-000011000000}"/>
    <cellStyle name="40% - Énfasis1" xfId="24" builtinId="31" customBuiltin="1"/>
    <cellStyle name="40% - Énfasis1 2" xfId="62" xr:uid="{00000000-0005-0000-0000-000013000000}"/>
    <cellStyle name="40% - Énfasis1 3" xfId="63" xr:uid="{00000000-0005-0000-0000-000014000000}"/>
    <cellStyle name="40% - Énfasis2" xfId="28" builtinId="35" customBuiltin="1"/>
    <cellStyle name="40% - Énfasis2 2" xfId="64" xr:uid="{00000000-0005-0000-0000-000016000000}"/>
    <cellStyle name="40% - Énfasis2 3" xfId="65" xr:uid="{00000000-0005-0000-0000-000017000000}"/>
    <cellStyle name="40% - Énfasis3" xfId="32" builtinId="39" customBuiltin="1"/>
    <cellStyle name="40% - Énfasis3 2" xfId="66" xr:uid="{00000000-0005-0000-0000-000019000000}"/>
    <cellStyle name="40% - Énfasis3 3" xfId="67" xr:uid="{00000000-0005-0000-0000-00001A000000}"/>
    <cellStyle name="40% - Énfasis4" xfId="36" builtinId="43" customBuiltin="1"/>
    <cellStyle name="40% - Énfasis4 2" xfId="68" xr:uid="{00000000-0005-0000-0000-00001C000000}"/>
    <cellStyle name="40% - Énfasis4 3" xfId="69" xr:uid="{00000000-0005-0000-0000-00001D000000}"/>
    <cellStyle name="40% - Énfasis5" xfId="40" builtinId="47" customBuiltin="1"/>
    <cellStyle name="40% - Énfasis5 2" xfId="70" xr:uid="{00000000-0005-0000-0000-00001F000000}"/>
    <cellStyle name="40% - Énfasis5 3" xfId="71" xr:uid="{00000000-0005-0000-0000-000020000000}"/>
    <cellStyle name="40% - Énfasis6" xfId="44" builtinId="51" customBuiltin="1"/>
    <cellStyle name="40% - Énfasis6 2" xfId="72" xr:uid="{00000000-0005-0000-0000-000022000000}"/>
    <cellStyle name="40% - Énfasis6 3" xfId="73" xr:uid="{00000000-0005-0000-0000-000023000000}"/>
    <cellStyle name="60% - Énfasis1" xfId="25" builtinId="32" customBuiltin="1"/>
    <cellStyle name="60% - Énfasis1 2" xfId="74" xr:uid="{00000000-0005-0000-0000-000025000000}"/>
    <cellStyle name="60% - Énfasis1 3" xfId="75" xr:uid="{00000000-0005-0000-0000-000026000000}"/>
    <cellStyle name="60% - Énfasis2" xfId="29" builtinId="36" customBuiltin="1"/>
    <cellStyle name="60% - Énfasis2 2" xfId="76" xr:uid="{00000000-0005-0000-0000-000028000000}"/>
    <cellStyle name="60% - Énfasis2 3" xfId="77" xr:uid="{00000000-0005-0000-0000-000029000000}"/>
    <cellStyle name="60% - Énfasis3" xfId="33" builtinId="40" customBuiltin="1"/>
    <cellStyle name="60% - Énfasis3 2" xfId="78" xr:uid="{00000000-0005-0000-0000-00002B000000}"/>
    <cellStyle name="60% - Énfasis3 3" xfId="79" xr:uid="{00000000-0005-0000-0000-00002C000000}"/>
    <cellStyle name="60% - Énfasis4" xfId="37" builtinId="44" customBuiltin="1"/>
    <cellStyle name="60% - Énfasis4 2" xfId="80" xr:uid="{00000000-0005-0000-0000-00002E000000}"/>
    <cellStyle name="60% - Énfasis4 3" xfId="81" xr:uid="{00000000-0005-0000-0000-00002F000000}"/>
    <cellStyle name="60% - Énfasis5" xfId="41" builtinId="48" customBuiltin="1"/>
    <cellStyle name="60% - Énfasis5 2" xfId="82" xr:uid="{00000000-0005-0000-0000-000031000000}"/>
    <cellStyle name="60% - Énfasis5 3" xfId="83" xr:uid="{00000000-0005-0000-0000-000032000000}"/>
    <cellStyle name="60% - Énfasis6" xfId="45" builtinId="52" customBuiltin="1"/>
    <cellStyle name="60% - Énfasis6 2" xfId="84" xr:uid="{00000000-0005-0000-0000-000034000000}"/>
    <cellStyle name="60% - Énfasis6 3" xfId="85" xr:uid="{00000000-0005-0000-0000-000035000000}"/>
    <cellStyle name="Buena 2" xfId="86" xr:uid="{00000000-0005-0000-0000-000036000000}"/>
    <cellStyle name="Bueno" xfId="10" builtinId="26" customBuiltin="1"/>
    <cellStyle name="Bueno 2" xfId="87" xr:uid="{00000000-0005-0000-0000-000038000000}"/>
    <cellStyle name="Cálculo" xfId="15" builtinId="22" customBuiltin="1"/>
    <cellStyle name="Cálculo 2" xfId="88" xr:uid="{00000000-0005-0000-0000-00003A000000}"/>
    <cellStyle name="Celda de comprobación" xfId="17" builtinId="23" customBuiltin="1"/>
    <cellStyle name="Celda de comprobación 2" xfId="89" xr:uid="{00000000-0005-0000-0000-00003C000000}"/>
    <cellStyle name="Celda vinculada" xfId="16" builtinId="24" customBuiltin="1"/>
    <cellStyle name="Celda vinculada 2" xfId="90" xr:uid="{00000000-0005-0000-0000-00003E000000}"/>
    <cellStyle name="Encabezado 1" xfId="6" builtinId="16" customBuiltin="1"/>
    <cellStyle name="Encabezado 4" xfId="9" builtinId="19" customBuiltin="1"/>
    <cellStyle name="Encabezado 4 2" xfId="91" xr:uid="{00000000-0005-0000-0000-000040000000}"/>
    <cellStyle name="Énfasis1" xfId="22" builtinId="29" customBuiltin="1"/>
    <cellStyle name="Énfasis1 2" xfId="92" xr:uid="{00000000-0005-0000-0000-000042000000}"/>
    <cellStyle name="Énfasis2" xfId="26" builtinId="33" customBuiltin="1"/>
    <cellStyle name="Énfasis2 2" xfId="93" xr:uid="{00000000-0005-0000-0000-000044000000}"/>
    <cellStyle name="Énfasis3" xfId="30" builtinId="37" customBuiltin="1"/>
    <cellStyle name="Énfasis3 2" xfId="94" xr:uid="{00000000-0005-0000-0000-000046000000}"/>
    <cellStyle name="Énfasis4" xfId="34" builtinId="41" customBuiltin="1"/>
    <cellStyle name="Énfasis4 2" xfId="95" xr:uid="{00000000-0005-0000-0000-000048000000}"/>
    <cellStyle name="Énfasis5" xfId="38" builtinId="45" customBuiltin="1"/>
    <cellStyle name="Énfasis5 2" xfId="96" xr:uid="{00000000-0005-0000-0000-00004A000000}"/>
    <cellStyle name="Énfasis6" xfId="42" builtinId="49" customBuiltin="1"/>
    <cellStyle name="Énfasis6 2" xfId="97" xr:uid="{00000000-0005-0000-0000-00004C000000}"/>
    <cellStyle name="Entrada" xfId="13" builtinId="20" customBuiltin="1"/>
    <cellStyle name="Entrada 2" xfId="98" xr:uid="{00000000-0005-0000-0000-00004E000000}"/>
    <cellStyle name="Hipervínculo" xfId="404" builtinId="8"/>
    <cellStyle name="Hipervínculo 2" xfId="99" xr:uid="{00000000-0005-0000-0000-00004F000000}"/>
    <cellStyle name="Hipervínculo 2 2" xfId="100" xr:uid="{00000000-0005-0000-0000-000050000000}"/>
    <cellStyle name="Hipervínculo 3" xfId="101" xr:uid="{00000000-0005-0000-0000-000051000000}"/>
    <cellStyle name="Hipervínculo 4" xfId="102" xr:uid="{00000000-0005-0000-0000-000052000000}"/>
    <cellStyle name="Incorrecto" xfId="11" builtinId="27" customBuiltin="1"/>
    <cellStyle name="Incorrecto 2" xfId="104" xr:uid="{00000000-0005-0000-0000-000054000000}"/>
    <cellStyle name="Incorrecto 3" xfId="103" xr:uid="{00000000-0005-0000-0000-000055000000}"/>
    <cellStyle name="Millares [0]" xfId="4" builtinId="6"/>
    <cellStyle name="Millares [0] 2" xfId="48" xr:uid="{00000000-0005-0000-0000-000058000000}"/>
    <cellStyle name="Millares [0] 2 2" xfId="108" xr:uid="{00000000-0005-0000-0000-000059000000}"/>
    <cellStyle name="Millares [0] 2 2 2" xfId="109" xr:uid="{00000000-0005-0000-0000-00005A000000}"/>
    <cellStyle name="Millares [0] 2 3" xfId="110" xr:uid="{00000000-0005-0000-0000-00005B000000}"/>
    <cellStyle name="Millares [0] 2 4" xfId="107" xr:uid="{00000000-0005-0000-0000-00005C000000}"/>
    <cellStyle name="Millares [0] 2 5" xfId="375" xr:uid="{58125B69-8FB1-45EF-931F-27B3913D5F78}"/>
    <cellStyle name="Millares [0] 3" xfId="111" xr:uid="{00000000-0005-0000-0000-00005D000000}"/>
    <cellStyle name="Millares [0] 3 2" xfId="112" xr:uid="{00000000-0005-0000-0000-00005E000000}"/>
    <cellStyle name="Millares [0] 4" xfId="113" xr:uid="{00000000-0005-0000-0000-00005F000000}"/>
    <cellStyle name="Millares [0] 5" xfId="114" xr:uid="{00000000-0005-0000-0000-000060000000}"/>
    <cellStyle name="Millares [0] 5 2" xfId="376" xr:uid="{53BB5434-0E81-4FA3-8F25-7A5279C593AF}"/>
    <cellStyle name="Millares [0] 6" xfId="106" xr:uid="{00000000-0005-0000-0000-000061000000}"/>
    <cellStyle name="Millares [0] 7" xfId="373" xr:uid="{104975EF-394F-4F82-ACDA-52BBB331DFA9}"/>
    <cellStyle name="Millares 10" xfId="115" xr:uid="{00000000-0005-0000-0000-000062000000}"/>
    <cellStyle name="Millares 10 2" xfId="116" xr:uid="{00000000-0005-0000-0000-000063000000}"/>
    <cellStyle name="Millares 10 3" xfId="117" xr:uid="{00000000-0005-0000-0000-000064000000}"/>
    <cellStyle name="Millares 10 3 2" xfId="378" xr:uid="{C90F4C69-8825-4F39-A02F-5D4293DD8633}"/>
    <cellStyle name="Millares 10 4" xfId="377" xr:uid="{C19B014F-F779-48B9-8F4D-DD2C86BB4A58}"/>
    <cellStyle name="Millares 11" xfId="118" xr:uid="{00000000-0005-0000-0000-000065000000}"/>
    <cellStyle name="Millares 11 2" xfId="119" xr:uid="{00000000-0005-0000-0000-000066000000}"/>
    <cellStyle name="Millares 11 3" xfId="120" xr:uid="{00000000-0005-0000-0000-000067000000}"/>
    <cellStyle name="Millares 11 3 2" xfId="380" xr:uid="{88B89D6E-8263-41AC-B74A-B0BD0810C05B}"/>
    <cellStyle name="Millares 11 4" xfId="379" xr:uid="{15F052BE-CDF0-4ACD-85ED-9127A44E3484}"/>
    <cellStyle name="Millares 12" xfId="121" xr:uid="{00000000-0005-0000-0000-000068000000}"/>
    <cellStyle name="Millares 12 2" xfId="122" xr:uid="{00000000-0005-0000-0000-000069000000}"/>
    <cellStyle name="Millares 12 2 2" xfId="123" xr:uid="{00000000-0005-0000-0000-00006A000000}"/>
    <cellStyle name="Millares 12 3" xfId="124" xr:uid="{00000000-0005-0000-0000-00006B000000}"/>
    <cellStyle name="Millares 13" xfId="125" xr:uid="{00000000-0005-0000-0000-00006C000000}"/>
    <cellStyle name="Millares 13 2" xfId="126" xr:uid="{00000000-0005-0000-0000-00006D000000}"/>
    <cellStyle name="Millares 13 3" xfId="127" xr:uid="{00000000-0005-0000-0000-00006E000000}"/>
    <cellStyle name="Millares 13 3 2" xfId="382" xr:uid="{0F1B913A-12EF-4E00-91B5-7E92A184C4F3}"/>
    <cellStyle name="Millares 13 4" xfId="381" xr:uid="{D71F3F58-917F-4AFD-9634-63F406C2BF5D}"/>
    <cellStyle name="Millares 14" xfId="128" xr:uid="{00000000-0005-0000-0000-00006F000000}"/>
    <cellStyle name="Millares 14 2" xfId="129" xr:uid="{00000000-0005-0000-0000-000070000000}"/>
    <cellStyle name="Millares 14 3" xfId="130" xr:uid="{00000000-0005-0000-0000-000071000000}"/>
    <cellStyle name="Millares 14 3 2" xfId="384" xr:uid="{6E61372C-D67F-4E03-AFFF-6D3ADEF554A9}"/>
    <cellStyle name="Millares 14 4" xfId="383" xr:uid="{856984C3-53A3-48B8-A404-B5A4F84CDEB0}"/>
    <cellStyle name="Millares 15" xfId="131" xr:uid="{00000000-0005-0000-0000-000072000000}"/>
    <cellStyle name="Millares 15 2" xfId="132" xr:uid="{00000000-0005-0000-0000-000073000000}"/>
    <cellStyle name="Millares 15 3" xfId="133" xr:uid="{00000000-0005-0000-0000-000074000000}"/>
    <cellStyle name="Millares 15 3 2" xfId="386" xr:uid="{A81FE4AB-FFFB-4BE4-ABCF-E883F33795B9}"/>
    <cellStyle name="Millares 15 4" xfId="385" xr:uid="{975A474A-2B9C-41D5-A439-C8FBC741BB48}"/>
    <cellStyle name="Millares 16" xfId="134" xr:uid="{00000000-0005-0000-0000-000075000000}"/>
    <cellStyle name="Millares 16 2" xfId="135" xr:uid="{00000000-0005-0000-0000-000076000000}"/>
    <cellStyle name="Millares 16 3" xfId="136" xr:uid="{00000000-0005-0000-0000-000077000000}"/>
    <cellStyle name="Millares 16 3 2" xfId="388" xr:uid="{9D710906-9EF1-460D-B2FB-9888CB2A718C}"/>
    <cellStyle name="Millares 16 4" xfId="387" xr:uid="{C179BEFD-AC78-457E-A900-ED459E24E047}"/>
    <cellStyle name="Millares 17" xfId="137" xr:uid="{00000000-0005-0000-0000-000078000000}"/>
    <cellStyle name="Millares 17 2" xfId="138" xr:uid="{00000000-0005-0000-0000-000079000000}"/>
    <cellStyle name="Millares 18" xfId="139" xr:uid="{00000000-0005-0000-0000-00007A000000}"/>
    <cellStyle name="Millares 18 2" xfId="140" xr:uid="{00000000-0005-0000-0000-00007B000000}"/>
    <cellStyle name="Millares 19" xfId="141" xr:uid="{00000000-0005-0000-0000-00007C000000}"/>
    <cellStyle name="Millares 19 2" xfId="142" xr:uid="{00000000-0005-0000-0000-00007D000000}"/>
    <cellStyle name="Millares 2" xfId="143" xr:uid="{00000000-0005-0000-0000-00007E000000}"/>
    <cellStyle name="Millares 2 2" xfId="144" xr:uid="{00000000-0005-0000-0000-00007F000000}"/>
    <cellStyle name="Millares 2 2 2" xfId="145" xr:uid="{00000000-0005-0000-0000-000080000000}"/>
    <cellStyle name="Millares 20" xfId="146" xr:uid="{00000000-0005-0000-0000-000081000000}"/>
    <cellStyle name="Millares 20 2" xfId="147" xr:uid="{00000000-0005-0000-0000-000082000000}"/>
    <cellStyle name="Millares 21" xfId="148" xr:uid="{00000000-0005-0000-0000-000083000000}"/>
    <cellStyle name="Millares 21 2" xfId="149" xr:uid="{00000000-0005-0000-0000-000084000000}"/>
    <cellStyle name="Millares 22" xfId="150" xr:uid="{00000000-0005-0000-0000-000085000000}"/>
    <cellStyle name="Millares 22 2" xfId="151" xr:uid="{00000000-0005-0000-0000-000086000000}"/>
    <cellStyle name="Millares 23" xfId="152" xr:uid="{00000000-0005-0000-0000-000087000000}"/>
    <cellStyle name="Millares 23 2" xfId="153" xr:uid="{00000000-0005-0000-0000-000088000000}"/>
    <cellStyle name="Millares 24" xfId="154" xr:uid="{00000000-0005-0000-0000-000089000000}"/>
    <cellStyle name="Millares 24 2" xfId="155" xr:uid="{00000000-0005-0000-0000-00008A000000}"/>
    <cellStyle name="Millares 25" xfId="156" xr:uid="{00000000-0005-0000-0000-00008B000000}"/>
    <cellStyle name="Millares 25 2" xfId="157" xr:uid="{00000000-0005-0000-0000-00008C000000}"/>
    <cellStyle name="Millares 26" xfId="158" xr:uid="{00000000-0005-0000-0000-00008D000000}"/>
    <cellStyle name="Millares 26 2" xfId="159" xr:uid="{00000000-0005-0000-0000-00008E000000}"/>
    <cellStyle name="Millares 27" xfId="160" xr:uid="{00000000-0005-0000-0000-00008F000000}"/>
    <cellStyle name="Millares 27 2" xfId="161" xr:uid="{00000000-0005-0000-0000-000090000000}"/>
    <cellStyle name="Millares 28" xfId="162" xr:uid="{00000000-0005-0000-0000-000091000000}"/>
    <cellStyle name="Millares 28 2" xfId="163" xr:uid="{00000000-0005-0000-0000-000092000000}"/>
    <cellStyle name="Millares 29" xfId="164" xr:uid="{00000000-0005-0000-0000-000093000000}"/>
    <cellStyle name="Millares 29 2" xfId="165" xr:uid="{00000000-0005-0000-0000-000094000000}"/>
    <cellStyle name="Millares 3" xfId="166" xr:uid="{00000000-0005-0000-0000-000095000000}"/>
    <cellStyle name="Millares 3 2" xfId="167" xr:uid="{00000000-0005-0000-0000-000096000000}"/>
    <cellStyle name="Millares 3 3" xfId="168" xr:uid="{00000000-0005-0000-0000-000097000000}"/>
    <cellStyle name="Millares 3 4" xfId="169" xr:uid="{00000000-0005-0000-0000-000098000000}"/>
    <cellStyle name="Millares 3 4 2" xfId="390" xr:uid="{CBE3884B-E3E1-4195-A7EF-F08756B09008}"/>
    <cellStyle name="Millares 3 5" xfId="389" xr:uid="{E97C16DB-64B1-405E-ABDB-AF83EBDE09FB}"/>
    <cellStyle name="Millares 30" xfId="170" xr:uid="{00000000-0005-0000-0000-000099000000}"/>
    <cellStyle name="Millares 30 2" xfId="171" xr:uid="{00000000-0005-0000-0000-00009A000000}"/>
    <cellStyle name="Millares 31" xfId="172" xr:uid="{00000000-0005-0000-0000-00009B000000}"/>
    <cellStyle name="Millares 31 2" xfId="173" xr:uid="{00000000-0005-0000-0000-00009C000000}"/>
    <cellStyle name="Millares 32" xfId="174" xr:uid="{00000000-0005-0000-0000-00009D000000}"/>
    <cellStyle name="Millares 32 2" xfId="175" xr:uid="{00000000-0005-0000-0000-00009E000000}"/>
    <cellStyle name="Millares 33" xfId="176" xr:uid="{00000000-0005-0000-0000-00009F000000}"/>
    <cellStyle name="Millares 33 2" xfId="177" xr:uid="{00000000-0005-0000-0000-0000A0000000}"/>
    <cellStyle name="Millares 34" xfId="178" xr:uid="{00000000-0005-0000-0000-0000A1000000}"/>
    <cellStyle name="Millares 34 2" xfId="179" xr:uid="{00000000-0005-0000-0000-0000A2000000}"/>
    <cellStyle name="Millares 35" xfId="180" xr:uid="{00000000-0005-0000-0000-0000A3000000}"/>
    <cellStyle name="Millares 35 2" xfId="181" xr:uid="{00000000-0005-0000-0000-0000A4000000}"/>
    <cellStyle name="Millares 36" xfId="182" xr:uid="{00000000-0005-0000-0000-0000A5000000}"/>
    <cellStyle name="Millares 36 2" xfId="183" xr:uid="{00000000-0005-0000-0000-0000A6000000}"/>
    <cellStyle name="Millares 37" xfId="184" xr:uid="{00000000-0005-0000-0000-0000A7000000}"/>
    <cellStyle name="Millares 37 2" xfId="185" xr:uid="{00000000-0005-0000-0000-0000A8000000}"/>
    <cellStyle name="Millares 38" xfId="186" xr:uid="{00000000-0005-0000-0000-0000A9000000}"/>
    <cellStyle name="Millares 38 2" xfId="187" xr:uid="{00000000-0005-0000-0000-0000AA000000}"/>
    <cellStyle name="Millares 39" xfId="188" xr:uid="{00000000-0005-0000-0000-0000AB000000}"/>
    <cellStyle name="Millares 39 2" xfId="189" xr:uid="{00000000-0005-0000-0000-0000AC000000}"/>
    <cellStyle name="Millares 4" xfId="190" xr:uid="{00000000-0005-0000-0000-0000AD000000}"/>
    <cellStyle name="Millares 4 2" xfId="191" xr:uid="{00000000-0005-0000-0000-0000AE000000}"/>
    <cellStyle name="Millares 4 3" xfId="192" xr:uid="{00000000-0005-0000-0000-0000AF000000}"/>
    <cellStyle name="Millares 4 3 2" xfId="392" xr:uid="{5F1F8DC6-C4C2-49F8-A3B6-8CE59A181E26}"/>
    <cellStyle name="Millares 4 4" xfId="391" xr:uid="{E3A3F787-FA09-43AD-8865-15BAC4988AF6}"/>
    <cellStyle name="Millares 40" xfId="193" xr:uid="{00000000-0005-0000-0000-0000B0000000}"/>
    <cellStyle name="Millares 40 2" xfId="194" xr:uid="{00000000-0005-0000-0000-0000B1000000}"/>
    <cellStyle name="Millares 41" xfId="195" xr:uid="{00000000-0005-0000-0000-0000B2000000}"/>
    <cellStyle name="Millares 41 2" xfId="196" xr:uid="{00000000-0005-0000-0000-0000B3000000}"/>
    <cellStyle name="Millares 42" xfId="197" xr:uid="{00000000-0005-0000-0000-0000B4000000}"/>
    <cellStyle name="Millares 42 2" xfId="198" xr:uid="{00000000-0005-0000-0000-0000B5000000}"/>
    <cellStyle name="Millares 43" xfId="199" xr:uid="{00000000-0005-0000-0000-0000B6000000}"/>
    <cellStyle name="Millares 43 2" xfId="200" xr:uid="{00000000-0005-0000-0000-0000B7000000}"/>
    <cellStyle name="Millares 44" xfId="201" xr:uid="{00000000-0005-0000-0000-0000B8000000}"/>
    <cellStyle name="Millares 44 2" xfId="202" xr:uid="{00000000-0005-0000-0000-0000B9000000}"/>
    <cellStyle name="Millares 45" xfId="203" xr:uid="{00000000-0005-0000-0000-0000BA000000}"/>
    <cellStyle name="Millares 45 2" xfId="204" xr:uid="{00000000-0005-0000-0000-0000BB000000}"/>
    <cellStyle name="Millares 46" xfId="205" xr:uid="{00000000-0005-0000-0000-0000BC000000}"/>
    <cellStyle name="Millares 47" xfId="206" xr:uid="{00000000-0005-0000-0000-0000BD000000}"/>
    <cellStyle name="Millares 47 2" xfId="207" xr:uid="{00000000-0005-0000-0000-0000BE000000}"/>
    <cellStyle name="Millares 47 2 2" xfId="208" xr:uid="{00000000-0005-0000-0000-0000BF000000}"/>
    <cellStyle name="Millares 47 3" xfId="209" xr:uid="{00000000-0005-0000-0000-0000C0000000}"/>
    <cellStyle name="Millares 48" xfId="210" xr:uid="{00000000-0005-0000-0000-0000C1000000}"/>
    <cellStyle name="Millares 48 2" xfId="211" xr:uid="{00000000-0005-0000-0000-0000C2000000}"/>
    <cellStyle name="Millares 48 2 2" xfId="212" xr:uid="{00000000-0005-0000-0000-0000C3000000}"/>
    <cellStyle name="Millares 48 3" xfId="213" xr:uid="{00000000-0005-0000-0000-0000C4000000}"/>
    <cellStyle name="Millares 49" xfId="214" xr:uid="{00000000-0005-0000-0000-0000C5000000}"/>
    <cellStyle name="Millares 49 2" xfId="215" xr:uid="{00000000-0005-0000-0000-0000C6000000}"/>
    <cellStyle name="Millares 49 2 2" xfId="216" xr:uid="{00000000-0005-0000-0000-0000C7000000}"/>
    <cellStyle name="Millares 49 3" xfId="217" xr:uid="{00000000-0005-0000-0000-0000C8000000}"/>
    <cellStyle name="Millares 5" xfId="218" xr:uid="{00000000-0005-0000-0000-0000C9000000}"/>
    <cellStyle name="Millares 5 2" xfId="219" xr:uid="{00000000-0005-0000-0000-0000CA000000}"/>
    <cellStyle name="Millares 5 3" xfId="220" xr:uid="{00000000-0005-0000-0000-0000CB000000}"/>
    <cellStyle name="Millares 5 3 2" xfId="394" xr:uid="{94278EAA-949C-4C63-9F77-88089104DDCF}"/>
    <cellStyle name="Millares 5 4" xfId="393" xr:uid="{690BA986-FF36-41B1-B322-FADE1F56459B}"/>
    <cellStyle name="Millares 50" xfId="221" xr:uid="{00000000-0005-0000-0000-0000CC000000}"/>
    <cellStyle name="Millares 50 2" xfId="222" xr:uid="{00000000-0005-0000-0000-0000CD000000}"/>
    <cellStyle name="Millares 50 2 2" xfId="223" xr:uid="{00000000-0005-0000-0000-0000CE000000}"/>
    <cellStyle name="Millares 50 3" xfId="224" xr:uid="{00000000-0005-0000-0000-0000CF000000}"/>
    <cellStyle name="Millares 51" xfId="225" xr:uid="{00000000-0005-0000-0000-0000D0000000}"/>
    <cellStyle name="Millares 52" xfId="226" xr:uid="{00000000-0005-0000-0000-0000D1000000}"/>
    <cellStyle name="Millares 53" xfId="227" xr:uid="{00000000-0005-0000-0000-0000D2000000}"/>
    <cellStyle name="Millares 54" xfId="228" xr:uid="{00000000-0005-0000-0000-0000D3000000}"/>
    <cellStyle name="Millares 54 2" xfId="229" xr:uid="{00000000-0005-0000-0000-0000D4000000}"/>
    <cellStyle name="Millares 55" xfId="230" xr:uid="{00000000-0005-0000-0000-0000D5000000}"/>
    <cellStyle name="Millares 55 2" xfId="231" xr:uid="{00000000-0005-0000-0000-0000D6000000}"/>
    <cellStyle name="Millares 56" xfId="232" xr:uid="{00000000-0005-0000-0000-0000D7000000}"/>
    <cellStyle name="Millares 56 2" xfId="233" xr:uid="{00000000-0005-0000-0000-0000D8000000}"/>
    <cellStyle name="Millares 57" xfId="234" xr:uid="{00000000-0005-0000-0000-0000D9000000}"/>
    <cellStyle name="Millares 57 2" xfId="235" xr:uid="{00000000-0005-0000-0000-0000DA000000}"/>
    <cellStyle name="Millares 58" xfId="236" xr:uid="{00000000-0005-0000-0000-0000DB000000}"/>
    <cellStyle name="Millares 58 2" xfId="237" xr:uid="{00000000-0005-0000-0000-0000DC000000}"/>
    <cellStyle name="Millares 59" xfId="238" xr:uid="{00000000-0005-0000-0000-0000DD000000}"/>
    <cellStyle name="Millares 6" xfId="239" xr:uid="{00000000-0005-0000-0000-0000DE000000}"/>
    <cellStyle name="Millares 6 2" xfId="240" xr:uid="{00000000-0005-0000-0000-0000DF000000}"/>
    <cellStyle name="Millares 6 3" xfId="241" xr:uid="{00000000-0005-0000-0000-0000E0000000}"/>
    <cellStyle name="Millares 6 3 2" xfId="396" xr:uid="{85D7D73D-E13F-4E76-B48A-05008B9EFF2C}"/>
    <cellStyle name="Millares 6 4" xfId="395" xr:uid="{73FCEC60-3EE9-4C60-A417-AC6D3CC7460C}"/>
    <cellStyle name="Millares 60" xfId="242" xr:uid="{00000000-0005-0000-0000-0000E1000000}"/>
    <cellStyle name="Millares 61" xfId="243" xr:uid="{00000000-0005-0000-0000-0000E2000000}"/>
    <cellStyle name="Millares 62" xfId="244" xr:uid="{00000000-0005-0000-0000-0000E3000000}"/>
    <cellStyle name="Millares 63" xfId="245" xr:uid="{00000000-0005-0000-0000-0000E4000000}"/>
    <cellStyle name="Millares 64" xfId="246" xr:uid="{00000000-0005-0000-0000-0000E5000000}"/>
    <cellStyle name="Millares 65" xfId="247" xr:uid="{00000000-0005-0000-0000-0000E6000000}"/>
    <cellStyle name="Millares 66" xfId="248" xr:uid="{00000000-0005-0000-0000-0000E7000000}"/>
    <cellStyle name="Millares 67" xfId="249" xr:uid="{00000000-0005-0000-0000-0000E8000000}"/>
    <cellStyle name="Millares 68" xfId="250" xr:uid="{00000000-0005-0000-0000-0000E9000000}"/>
    <cellStyle name="Millares 69" xfId="105" xr:uid="{00000000-0005-0000-0000-0000EA000000}"/>
    <cellStyle name="Millares 7" xfId="251" xr:uid="{00000000-0005-0000-0000-0000EB000000}"/>
    <cellStyle name="Millares 7 2" xfId="252" xr:uid="{00000000-0005-0000-0000-0000EC000000}"/>
    <cellStyle name="Millares 7 3" xfId="253" xr:uid="{00000000-0005-0000-0000-0000ED000000}"/>
    <cellStyle name="Millares 7 3 2" xfId="398" xr:uid="{7F66E4A8-0CE9-4A6F-B279-1BF3E09A7CFC}"/>
    <cellStyle name="Millares 7 4" xfId="397" xr:uid="{16F47124-74C6-46C4-9069-F94CC4CC6628}"/>
    <cellStyle name="Millares 70" xfId="360" xr:uid="{00000000-0005-0000-0000-0000EE000000}"/>
    <cellStyle name="Millares 71" xfId="367" xr:uid="{00000000-0005-0000-0000-0000EF000000}"/>
    <cellStyle name="Millares 72" xfId="359" xr:uid="{00000000-0005-0000-0000-0000F0000000}"/>
    <cellStyle name="Millares 73" xfId="366" xr:uid="{00000000-0005-0000-0000-0000F1000000}"/>
    <cellStyle name="Millares 74" xfId="356" xr:uid="{00000000-0005-0000-0000-0000F2000000}"/>
    <cellStyle name="Millares 75" xfId="354" xr:uid="{00000000-0005-0000-0000-0000F3000000}"/>
    <cellStyle name="Millares 76" xfId="355" xr:uid="{00000000-0005-0000-0000-0000F4000000}"/>
    <cellStyle name="Millares 77" xfId="362" xr:uid="{00000000-0005-0000-0000-0000F5000000}"/>
    <cellStyle name="Millares 78" xfId="358" xr:uid="{00000000-0005-0000-0000-0000F6000000}"/>
    <cellStyle name="Millares 79" xfId="369" xr:uid="{00000000-0005-0000-0000-0000F7000000}"/>
    <cellStyle name="Millares 8" xfId="254" xr:uid="{00000000-0005-0000-0000-0000F8000000}"/>
    <cellStyle name="Millares 8 2" xfId="255" xr:uid="{00000000-0005-0000-0000-0000F9000000}"/>
    <cellStyle name="Millares 8 3" xfId="256" xr:uid="{00000000-0005-0000-0000-0000FA000000}"/>
    <cellStyle name="Millares 8 3 2" xfId="400" xr:uid="{C083892E-B4E9-43E1-9E90-CD7E5AAE62B3}"/>
    <cellStyle name="Millares 8 4" xfId="399" xr:uid="{56B0DD6C-B223-407F-AF25-69D8AB6D4C0A}"/>
    <cellStyle name="Millares 80" xfId="361" xr:uid="{00000000-0005-0000-0000-0000FB000000}"/>
    <cellStyle name="Millares 81" xfId="365" xr:uid="{00000000-0005-0000-0000-0000FC000000}"/>
    <cellStyle name="Millares 82" xfId="370" xr:uid="{00000000-0005-0000-0000-0000FD000000}"/>
    <cellStyle name="Millares 83" xfId="363" xr:uid="{00000000-0005-0000-0000-0000FE000000}"/>
    <cellStyle name="Millares 84" xfId="371" xr:uid="{00000000-0005-0000-0000-0000FF000000}"/>
    <cellStyle name="Millares 85" xfId="364" xr:uid="{00000000-0005-0000-0000-000000010000}"/>
    <cellStyle name="Millares 86" xfId="357" xr:uid="{00000000-0005-0000-0000-000001010000}"/>
    <cellStyle name="Millares 87" xfId="368" xr:uid="{00000000-0005-0000-0000-000002010000}"/>
    <cellStyle name="Millares 88" xfId="372" xr:uid="{CFA5BA45-A266-4F24-ACD7-53A355490D5B}"/>
    <cellStyle name="Millares 89" xfId="374" xr:uid="{D978A259-5C53-4C18-882E-54F0E6F1B87F}"/>
    <cellStyle name="Millares 9" xfId="257" xr:uid="{00000000-0005-0000-0000-000003010000}"/>
    <cellStyle name="Millares 9 2" xfId="258" xr:uid="{00000000-0005-0000-0000-000004010000}"/>
    <cellStyle name="Millares 9 3" xfId="259" xr:uid="{00000000-0005-0000-0000-000005010000}"/>
    <cellStyle name="Millares 9 3 2" xfId="402" xr:uid="{78A06723-271A-456D-A69D-21090856E09C}"/>
    <cellStyle name="Millares 9 4" xfId="401" xr:uid="{5F53B37E-DEA0-4B06-8995-2299BB9C6FF0}"/>
    <cellStyle name="Millares 90" xfId="403" xr:uid="{543CF51B-B352-435C-ABFE-74F51E90D565}"/>
    <cellStyle name="Neutral" xfId="12" builtinId="28" customBuiltin="1"/>
    <cellStyle name="Neutral 2" xfId="261" xr:uid="{00000000-0005-0000-0000-000007010000}"/>
    <cellStyle name="Neutral 3" xfId="262" xr:uid="{00000000-0005-0000-0000-000008010000}"/>
    <cellStyle name="Neutral 4" xfId="260" xr:uid="{00000000-0005-0000-0000-000009010000}"/>
    <cellStyle name="Normal" xfId="0" builtinId="0"/>
    <cellStyle name="Normal 10" xfId="2" xr:uid="{00000000-0005-0000-0000-00000B010000}"/>
    <cellStyle name="Normal 11" xfId="263" xr:uid="{00000000-0005-0000-0000-00000C010000}"/>
    <cellStyle name="Normal 11 2" xfId="264" xr:uid="{00000000-0005-0000-0000-00000D010000}"/>
    <cellStyle name="Normal 12" xfId="47" xr:uid="{00000000-0005-0000-0000-00000E010000}"/>
    <cellStyle name="Normal 12 2" xfId="265" xr:uid="{00000000-0005-0000-0000-00000F010000}"/>
    <cellStyle name="Normal 13" xfId="266" xr:uid="{00000000-0005-0000-0000-000010010000}"/>
    <cellStyle name="Normal 13 2" xfId="267" xr:uid="{00000000-0005-0000-0000-000011010000}"/>
    <cellStyle name="Normal 14" xfId="268" xr:uid="{00000000-0005-0000-0000-000012010000}"/>
    <cellStyle name="Normal 14 2" xfId="269" xr:uid="{00000000-0005-0000-0000-000013010000}"/>
    <cellStyle name="Normal 15" xfId="270" xr:uid="{00000000-0005-0000-0000-000014010000}"/>
    <cellStyle name="Normal 15 2" xfId="271" xr:uid="{00000000-0005-0000-0000-000015010000}"/>
    <cellStyle name="Normal 16" xfId="272" xr:uid="{00000000-0005-0000-0000-000016010000}"/>
    <cellStyle name="Normal 16 2" xfId="273" xr:uid="{00000000-0005-0000-0000-000017010000}"/>
    <cellStyle name="Normal 17" xfId="274" xr:uid="{00000000-0005-0000-0000-000018010000}"/>
    <cellStyle name="Normal 17 2" xfId="275" xr:uid="{00000000-0005-0000-0000-000019010000}"/>
    <cellStyle name="Normal 18" xfId="276" xr:uid="{00000000-0005-0000-0000-00001A010000}"/>
    <cellStyle name="Normal 18 2" xfId="277" xr:uid="{00000000-0005-0000-0000-00001B010000}"/>
    <cellStyle name="Normal 19" xfId="278" xr:uid="{00000000-0005-0000-0000-00001C010000}"/>
    <cellStyle name="Normal 19 2" xfId="279" xr:uid="{00000000-0005-0000-0000-00001D010000}"/>
    <cellStyle name="Normal 2" xfId="280" xr:uid="{00000000-0005-0000-0000-00001E010000}"/>
    <cellStyle name="Normal 2 2" xfId="281" xr:uid="{00000000-0005-0000-0000-00001F010000}"/>
    <cellStyle name="Normal 2 2 2" xfId="282" xr:uid="{00000000-0005-0000-0000-000020010000}"/>
    <cellStyle name="Normal 2 3" xfId="283" xr:uid="{00000000-0005-0000-0000-000021010000}"/>
    <cellStyle name="Normal 2 3 2" xfId="284" xr:uid="{00000000-0005-0000-0000-000022010000}"/>
    <cellStyle name="Normal 20" xfId="285" xr:uid="{00000000-0005-0000-0000-000023010000}"/>
    <cellStyle name="Normal 20 2" xfId="286" xr:uid="{00000000-0005-0000-0000-000024010000}"/>
    <cellStyle name="Normal 21" xfId="46" xr:uid="{00000000-0005-0000-0000-000025010000}"/>
    <cellStyle name="Normal 22" xfId="49" xr:uid="{00000000-0005-0000-0000-000026010000}"/>
    <cellStyle name="Normal 3" xfId="287" xr:uid="{00000000-0005-0000-0000-000027010000}"/>
    <cellStyle name="Normal 3 2" xfId="288" xr:uid="{00000000-0005-0000-0000-000028010000}"/>
    <cellStyle name="Normal 3 2 2" xfId="289" xr:uid="{00000000-0005-0000-0000-000029010000}"/>
    <cellStyle name="Normal 3 3" xfId="290" xr:uid="{00000000-0005-0000-0000-00002A010000}"/>
    <cellStyle name="Normal 4" xfId="291" xr:uid="{00000000-0005-0000-0000-00002B010000}"/>
    <cellStyle name="Normal 4 2" xfId="292" xr:uid="{00000000-0005-0000-0000-00002C010000}"/>
    <cellStyle name="Normal 4 2 2" xfId="293" xr:uid="{00000000-0005-0000-0000-00002D010000}"/>
    <cellStyle name="Normal 4 3" xfId="294" xr:uid="{00000000-0005-0000-0000-00002E010000}"/>
    <cellStyle name="Normal 4 4" xfId="295" xr:uid="{00000000-0005-0000-0000-00002F010000}"/>
    <cellStyle name="Normal 4 5" xfId="296" xr:uid="{00000000-0005-0000-0000-000030010000}"/>
    <cellStyle name="Normal 5" xfId="297" xr:uid="{00000000-0005-0000-0000-000031010000}"/>
    <cellStyle name="Normal 5 2" xfId="298" xr:uid="{00000000-0005-0000-0000-000032010000}"/>
    <cellStyle name="Normal 5 2 2" xfId="299" xr:uid="{00000000-0005-0000-0000-000033010000}"/>
    <cellStyle name="Normal 5 3" xfId="300" xr:uid="{00000000-0005-0000-0000-000034010000}"/>
    <cellStyle name="Normal 6" xfId="301" xr:uid="{00000000-0005-0000-0000-000035010000}"/>
    <cellStyle name="Normal 6 2" xfId="302" xr:uid="{00000000-0005-0000-0000-000036010000}"/>
    <cellStyle name="Normal 7" xfId="303" xr:uid="{00000000-0005-0000-0000-000037010000}"/>
    <cellStyle name="Normal 7 2" xfId="304" xr:uid="{00000000-0005-0000-0000-000038010000}"/>
    <cellStyle name="Normal 8" xfId="305" xr:uid="{00000000-0005-0000-0000-000039010000}"/>
    <cellStyle name="Normal 8 2" xfId="306" xr:uid="{00000000-0005-0000-0000-00003A010000}"/>
    <cellStyle name="Normal 9" xfId="307" xr:uid="{00000000-0005-0000-0000-00003B010000}"/>
    <cellStyle name="Normal 9 2" xfId="308" xr:uid="{00000000-0005-0000-0000-00003C010000}"/>
    <cellStyle name="Notas" xfId="19" builtinId="10" customBuiltin="1"/>
    <cellStyle name="Notas 10" xfId="309" xr:uid="{00000000-0005-0000-0000-00003E010000}"/>
    <cellStyle name="Notas 10 2" xfId="310" xr:uid="{00000000-0005-0000-0000-00003F010000}"/>
    <cellStyle name="Notas 11" xfId="311" xr:uid="{00000000-0005-0000-0000-000040010000}"/>
    <cellStyle name="Notas 11 2" xfId="312" xr:uid="{00000000-0005-0000-0000-000041010000}"/>
    <cellStyle name="Notas 12" xfId="313" xr:uid="{00000000-0005-0000-0000-000042010000}"/>
    <cellStyle name="Notas 12 2" xfId="314" xr:uid="{00000000-0005-0000-0000-000043010000}"/>
    <cellStyle name="Notas 13" xfId="315" xr:uid="{00000000-0005-0000-0000-000044010000}"/>
    <cellStyle name="Notas 13 2" xfId="316" xr:uid="{00000000-0005-0000-0000-000045010000}"/>
    <cellStyle name="Notas 14" xfId="317" xr:uid="{00000000-0005-0000-0000-000046010000}"/>
    <cellStyle name="Notas 14 2" xfId="318" xr:uid="{00000000-0005-0000-0000-000047010000}"/>
    <cellStyle name="Notas 15" xfId="319" xr:uid="{00000000-0005-0000-0000-000048010000}"/>
    <cellStyle name="Notas 15 2" xfId="320" xr:uid="{00000000-0005-0000-0000-000049010000}"/>
    <cellStyle name="Notas 2" xfId="321" xr:uid="{00000000-0005-0000-0000-00004A010000}"/>
    <cellStyle name="Notas 2 2" xfId="322" xr:uid="{00000000-0005-0000-0000-00004B010000}"/>
    <cellStyle name="Notas 3" xfId="323" xr:uid="{00000000-0005-0000-0000-00004C010000}"/>
    <cellStyle name="Notas 3 2" xfId="324" xr:uid="{00000000-0005-0000-0000-00004D010000}"/>
    <cellStyle name="Notas 4" xfId="325" xr:uid="{00000000-0005-0000-0000-00004E010000}"/>
    <cellStyle name="Notas 4 2" xfId="326" xr:uid="{00000000-0005-0000-0000-00004F010000}"/>
    <cellStyle name="Notas 5" xfId="327" xr:uid="{00000000-0005-0000-0000-000050010000}"/>
    <cellStyle name="Notas 5 2" xfId="328" xr:uid="{00000000-0005-0000-0000-000051010000}"/>
    <cellStyle name="Notas 6" xfId="329" xr:uid="{00000000-0005-0000-0000-000052010000}"/>
    <cellStyle name="Notas 6 2" xfId="330" xr:uid="{00000000-0005-0000-0000-000053010000}"/>
    <cellStyle name="Notas 7" xfId="331" xr:uid="{00000000-0005-0000-0000-000054010000}"/>
    <cellStyle name="Notas 7 2" xfId="332" xr:uid="{00000000-0005-0000-0000-000055010000}"/>
    <cellStyle name="Notas 8" xfId="333" xr:uid="{00000000-0005-0000-0000-000056010000}"/>
    <cellStyle name="Notas 8 2" xfId="334" xr:uid="{00000000-0005-0000-0000-000057010000}"/>
    <cellStyle name="Notas 9" xfId="335" xr:uid="{00000000-0005-0000-0000-000058010000}"/>
    <cellStyle name="Notas 9 2" xfId="336" xr:uid="{00000000-0005-0000-0000-000059010000}"/>
    <cellStyle name="Porcentaje" xfId="1" builtinId="5"/>
    <cellStyle name="Porcentaje 2" xfId="3" xr:uid="{00000000-0005-0000-0000-00005B010000}"/>
    <cellStyle name="Porcentaje 2 2" xfId="338" xr:uid="{00000000-0005-0000-0000-00005C010000}"/>
    <cellStyle name="Porcentaje 2 2 2" xfId="339" xr:uid="{00000000-0005-0000-0000-00005D010000}"/>
    <cellStyle name="Porcentaje 3" xfId="340" xr:uid="{00000000-0005-0000-0000-00005E010000}"/>
    <cellStyle name="Porcentaje 3 2" xfId="341" xr:uid="{00000000-0005-0000-0000-00005F010000}"/>
    <cellStyle name="Porcentaje 4" xfId="342" xr:uid="{00000000-0005-0000-0000-000060010000}"/>
    <cellStyle name="Porcentaje 5" xfId="337" xr:uid="{00000000-0005-0000-0000-000061010000}"/>
    <cellStyle name="Porcentual 2" xfId="343" xr:uid="{00000000-0005-0000-0000-000062010000}"/>
    <cellStyle name="Porcentual_Productos Sice" xfId="344" xr:uid="{00000000-0005-0000-0000-000063010000}"/>
    <cellStyle name="Salida" xfId="14" builtinId="21" customBuiltin="1"/>
    <cellStyle name="Salida 2" xfId="345" xr:uid="{00000000-0005-0000-0000-000065010000}"/>
    <cellStyle name="Texto de advertencia" xfId="18" builtinId="11" customBuiltin="1"/>
    <cellStyle name="Texto de advertencia 2" xfId="346" xr:uid="{00000000-0005-0000-0000-000067010000}"/>
    <cellStyle name="Texto explicativo" xfId="20" builtinId="53" customBuiltin="1"/>
    <cellStyle name="Texto explicativo 2" xfId="347" xr:uid="{00000000-0005-0000-0000-000069010000}"/>
    <cellStyle name="Título" xfId="5" builtinId="15" customBuiltin="1"/>
    <cellStyle name="Título 1 2" xfId="348" xr:uid="{00000000-0005-0000-0000-00006C010000}"/>
    <cellStyle name="Título 2" xfId="7" builtinId="17" customBuiltin="1"/>
    <cellStyle name="Título 2 2" xfId="349" xr:uid="{00000000-0005-0000-0000-00006E010000}"/>
    <cellStyle name="Título 3" xfId="8" builtinId="18" customBuiltin="1"/>
    <cellStyle name="Título 3 2" xfId="350" xr:uid="{00000000-0005-0000-0000-000070010000}"/>
    <cellStyle name="Título 4" xfId="351" xr:uid="{00000000-0005-0000-0000-000071010000}"/>
    <cellStyle name="Total" xfId="21" builtinId="25" customBuiltin="1"/>
    <cellStyle name="Total 2" xfId="353" xr:uid="{00000000-0005-0000-0000-000073010000}"/>
    <cellStyle name="Total 3" xfId="352" xr:uid="{00000000-0005-0000-0000-000074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2002 a 2022</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export'!$A$5:$B$5</c:f>
              <c:strCache>
                <c:ptCount val="2"/>
                <c:pt idx="0">
                  <c:v>Volumen total</c:v>
                </c:pt>
                <c:pt idx="1">
                  <c:v>Mill. Litros</c:v>
                </c:pt>
              </c:strCache>
            </c:strRef>
          </c:tx>
          <c:spPr>
            <a:solidFill>
              <a:schemeClr val="accent1"/>
            </a:solidFill>
            <a:ln>
              <a:noFill/>
            </a:ln>
            <a:effectLst/>
          </c:spPr>
          <c:invertIfNegative val="0"/>
          <c:cat>
            <c:numRef>
              <c:f>'Evol export'!$G$4:$Y$4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'Evol export'!$G$5:$Y$5</c:f>
              <c:numCache>
                <c:formatCode>#,##0</c:formatCode>
                <c:ptCount val="19"/>
                <c:pt idx="0">
                  <c:v>465.3393175571</c:v>
                </c:pt>
                <c:pt idx="1">
                  <c:v>413.65611972459999</c:v>
                </c:pt>
                <c:pt idx="2">
                  <c:v>470.09455889540004</c:v>
                </c:pt>
                <c:pt idx="3">
                  <c:v>599.78646680209988</c:v>
                </c:pt>
                <c:pt idx="4">
                  <c:v>581.72047084199994</c:v>
                </c:pt>
                <c:pt idx="5">
                  <c:v>687.65672542569996</c:v>
                </c:pt>
                <c:pt idx="6">
                  <c:v>725.38451726690005</c:v>
                </c:pt>
                <c:pt idx="7">
                  <c:v>660.04612720440002</c:v>
                </c:pt>
                <c:pt idx="8">
                  <c:v>743.9480811599999</c:v>
                </c:pt>
                <c:pt idx="9">
                  <c:v>873.51530059059996</c:v>
                </c:pt>
                <c:pt idx="10">
                  <c:v>796.43082167889997</c:v>
                </c:pt>
                <c:pt idx="11">
                  <c:v>875.0329999999999</c:v>
                </c:pt>
                <c:pt idx="12">
                  <c:v>906.32799999999997</c:v>
                </c:pt>
                <c:pt idx="13">
                  <c:v>939.54</c:v>
                </c:pt>
                <c:pt idx="14">
                  <c:v>844.7</c:v>
                </c:pt>
                <c:pt idx="15">
                  <c:v>867.75499999999988</c:v>
                </c:pt>
                <c:pt idx="16">
                  <c:v>849.30000000000007</c:v>
                </c:pt>
                <c:pt idx="17">
                  <c:v>865.08589868920001</c:v>
                </c:pt>
                <c:pt idx="18">
                  <c:v>829.19999999999982</c:v>
                </c:pt>
              </c:numCache>
            </c:numRef>
          </c:val>
          <c:extLst>
            <c:ext xmlns:c16="http://schemas.microsoft.com/office/drawing/2014/chart" uri="{C3380CC4-5D6E-409C-BE32-E72D297353CC}">
              <c16:uniqueId val="{00000000-2520-47F6-A81C-239582CFFFB8}"/>
            </c:ext>
          </c:extLst>
        </c:ser>
        <c:ser>
          <c:idx val="1"/>
          <c:order val="1"/>
          <c:tx>
            <c:strRef>
              <c:f>'Evol export'!$A$6:$B$6</c:f>
              <c:strCache>
                <c:ptCount val="2"/>
                <c:pt idx="0">
                  <c:v>Valor total</c:v>
                </c:pt>
                <c:pt idx="1">
                  <c:v>Mill. USD</c:v>
                </c:pt>
              </c:strCache>
            </c:strRef>
          </c:tx>
          <c:spPr>
            <a:solidFill>
              <a:schemeClr val="accent2"/>
            </a:solidFill>
            <a:ln>
              <a:noFill/>
            </a:ln>
            <a:effectLst/>
          </c:spPr>
          <c:invertIfNegative val="0"/>
          <c:cat>
            <c:numRef>
              <c:f>'Evol export'!$G$4:$Y$4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'Evol export'!$G$6:$Y$6</c:f>
              <c:numCache>
                <c:formatCode>#,##0</c:formatCode>
                <c:ptCount val="19"/>
                <c:pt idx="0">
                  <c:v>832.55681260000006</c:v>
                </c:pt>
                <c:pt idx="1">
                  <c:v>872.49015702000008</c:v>
                </c:pt>
                <c:pt idx="2">
                  <c:v>958.12004132999994</c:v>
                </c:pt>
                <c:pt idx="3">
                  <c:v>1246.5129926999998</c:v>
                </c:pt>
                <c:pt idx="4">
                  <c:v>1366.7572898600004</c:v>
                </c:pt>
                <c:pt idx="5">
                  <c:v>1372.2251541599999</c:v>
                </c:pt>
                <c:pt idx="6">
                  <c:v>1532.6636520499999</c:v>
                </c:pt>
                <c:pt idx="7">
                  <c:v>1680.1964922900002</c:v>
                </c:pt>
                <c:pt idx="8">
                  <c:v>1777.2309957100001</c:v>
                </c:pt>
                <c:pt idx="9">
                  <c:v>1867.0447450000001</c:v>
                </c:pt>
                <c:pt idx="10">
                  <c:v>1834.2605475400001</c:v>
                </c:pt>
                <c:pt idx="11">
                  <c:v>1843.5249999999999</c:v>
                </c:pt>
                <c:pt idx="12">
                  <c:v>1843.509</c:v>
                </c:pt>
                <c:pt idx="13">
                  <c:v>2006.3540000000003</c:v>
                </c:pt>
                <c:pt idx="14">
                  <c:v>1983.6000000000001</c:v>
                </c:pt>
                <c:pt idx="15">
                  <c:v>1921.1040000000003</c:v>
                </c:pt>
                <c:pt idx="16">
                  <c:v>1823.1999999999998</c:v>
                </c:pt>
                <c:pt idx="17">
                  <c:v>1953.5457807699991</c:v>
                </c:pt>
                <c:pt idx="18">
                  <c:v>1896.1000000000001</c:v>
                </c:pt>
              </c:numCache>
            </c:numRef>
          </c:val>
          <c:extLst>
            <c:ext xmlns:c16="http://schemas.microsoft.com/office/drawing/2014/chart" uri="{C3380CC4-5D6E-409C-BE32-E72D297353CC}">
              <c16:uniqueId val="{00000001-2520-47F6-A81C-239582CFFFB8}"/>
            </c:ext>
          </c:extLst>
        </c:ser>
        <c:dLbls>
          <c:showLegendKey val="0"/>
          <c:showVal val="0"/>
          <c:showCatName val="0"/>
          <c:showSerName val="0"/>
          <c:showPercent val="0"/>
          <c:showBubbleSize val="0"/>
        </c:dLbls>
        <c:gapWidth val="219"/>
        <c:overlap val="-27"/>
        <c:axId val="-1546815888"/>
        <c:axId val="-1401610400"/>
      </c:barChart>
      <c:catAx>
        <c:axId val="-15468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10400"/>
        <c:crosses val="autoZero"/>
        <c:auto val="1"/>
        <c:lblAlgn val="ctr"/>
        <c:lblOffset val="100"/>
        <c:noMultiLvlLbl val="0"/>
      </c:catAx>
      <c:valAx>
        <c:axId val="-140161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681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10. Chile. Volumen de exportaciones de vino con denominación de origen (millones de litros)</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3140286862804776"/>
          <c:y val="0.15672980066680853"/>
          <c:w val="0.85451437577419775"/>
          <c:h val="0.51072483507129174"/>
        </c:manualLayout>
      </c:layout>
      <c:lineChart>
        <c:grouping val="standard"/>
        <c:varyColors val="0"/>
        <c:ser>
          <c:idx val="2"/>
          <c:order val="0"/>
          <c:tx>
            <c:strRef>
              <c:f>'Graficos vinos DO'!$B$8</c:f>
              <c:strCache>
                <c:ptCount val="1"/>
                <c:pt idx="0">
                  <c:v>2020</c:v>
                </c:pt>
              </c:strCache>
            </c:strRef>
          </c:tx>
          <c:spPr>
            <a:ln w="28575" cap="rnd">
              <a:solidFill>
                <a:schemeClr val="accent1"/>
              </a:solidFill>
              <a:round/>
            </a:ln>
            <a:effectLst/>
          </c:spPr>
          <c:marker>
            <c:symbol val="none"/>
          </c:marker>
          <c:cat>
            <c:strRef>
              <c:f>'Graficos vinos DO'!$C$3:$N$3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DO'!$C$8:$N$8</c:f>
              <c:numCache>
                <c:formatCode>0.0</c:formatCode>
                <c:ptCount val="12"/>
                <c:pt idx="0">
                  <c:v>46.286531138999983</c:v>
                </c:pt>
                <c:pt idx="1">
                  <c:v>27.059052421999997</c:v>
                </c:pt>
                <c:pt idx="2">
                  <c:v>30.9734761721</c:v>
                </c:pt>
                <c:pt idx="3">
                  <c:v>31.315166036000008</c:v>
                </c:pt>
                <c:pt idx="4">
                  <c:v>35.299459751999997</c:v>
                </c:pt>
                <c:pt idx="5">
                  <c:v>36.857106589000004</c:v>
                </c:pt>
                <c:pt idx="6">
                  <c:v>40.307092363999999</c:v>
                </c:pt>
                <c:pt idx="7">
                  <c:v>45.896043757999983</c:v>
                </c:pt>
                <c:pt idx="8">
                  <c:v>42.198566559999996</c:v>
                </c:pt>
                <c:pt idx="9">
                  <c:v>38.572012273300004</c:v>
                </c:pt>
                <c:pt idx="10">
                  <c:v>40.995729459800003</c:v>
                </c:pt>
                <c:pt idx="11">
                  <c:v>30.132281592100004</c:v>
                </c:pt>
              </c:numCache>
            </c:numRef>
          </c:val>
          <c:smooth val="0"/>
          <c:extLst>
            <c:ext xmlns:c16="http://schemas.microsoft.com/office/drawing/2014/chart" uri="{C3380CC4-5D6E-409C-BE32-E72D297353CC}">
              <c16:uniqueId val="{00000002-D584-4281-AE33-099E96291A2A}"/>
            </c:ext>
          </c:extLst>
        </c:ser>
        <c:ser>
          <c:idx val="3"/>
          <c:order val="1"/>
          <c:tx>
            <c:strRef>
              <c:f>'Graficos vinos DO'!$B$9</c:f>
              <c:strCache>
                <c:ptCount val="1"/>
                <c:pt idx="0">
                  <c:v>2021</c:v>
                </c:pt>
              </c:strCache>
            </c:strRef>
          </c:tx>
          <c:spPr>
            <a:ln w="28575" cap="rnd">
              <a:solidFill>
                <a:schemeClr val="accent2"/>
              </a:solidFill>
              <a:round/>
            </a:ln>
            <a:effectLst/>
          </c:spPr>
          <c:marker>
            <c:symbol val="none"/>
          </c:marker>
          <c:cat>
            <c:strRef>
              <c:f>'Graficos vinos DO'!$C$3:$N$3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DO'!$C$9:$N$9</c:f>
              <c:numCache>
                <c:formatCode>0.0</c:formatCode>
                <c:ptCount val="12"/>
                <c:pt idx="0">
                  <c:v>36.188217527999988</c:v>
                </c:pt>
                <c:pt idx="1">
                  <c:v>26.500213594000002</c:v>
                </c:pt>
                <c:pt idx="2">
                  <c:v>33.510164059999994</c:v>
                </c:pt>
                <c:pt idx="3">
                  <c:v>40.647690953200005</c:v>
                </c:pt>
                <c:pt idx="4">
                  <c:v>40.901139038300002</c:v>
                </c:pt>
                <c:pt idx="5">
                  <c:v>38.234656273999995</c:v>
                </c:pt>
                <c:pt idx="6">
                  <c:v>36.475415379999987</c:v>
                </c:pt>
                <c:pt idx="7">
                  <c:v>37.119260229999988</c:v>
                </c:pt>
                <c:pt idx="8">
                  <c:v>35.46951836689999</c:v>
                </c:pt>
                <c:pt idx="9">
                  <c:v>38.228549748399992</c:v>
                </c:pt>
                <c:pt idx="10" formatCode="_ * #,##0.0_ ;_ * \-#,##0.0_ ;_ * &quot;-&quot;_ ;_ @_ ">
                  <c:v>42.417588961999989</c:v>
                </c:pt>
                <c:pt idx="11">
                  <c:v>42.492720380199991</c:v>
                </c:pt>
              </c:numCache>
            </c:numRef>
          </c:val>
          <c:smooth val="0"/>
          <c:extLst>
            <c:ext xmlns:c16="http://schemas.microsoft.com/office/drawing/2014/chart" uri="{C3380CC4-5D6E-409C-BE32-E72D297353CC}">
              <c16:uniqueId val="{00000003-D584-4281-AE33-099E96291A2A}"/>
            </c:ext>
          </c:extLst>
        </c:ser>
        <c:ser>
          <c:idx val="4"/>
          <c:order val="2"/>
          <c:tx>
            <c:strRef>
              <c:f>'Graficos vinos DO'!$B$10</c:f>
              <c:strCache>
                <c:ptCount val="1"/>
                <c:pt idx="0">
                  <c:v>2022</c:v>
                </c:pt>
              </c:strCache>
            </c:strRef>
          </c:tx>
          <c:spPr>
            <a:ln w="28575" cap="rnd">
              <a:solidFill>
                <a:srgbClr val="FFC000"/>
              </a:solidFill>
              <a:round/>
            </a:ln>
            <a:effectLst/>
          </c:spPr>
          <c:marker>
            <c:symbol val="none"/>
          </c:marker>
          <c:cat>
            <c:strRef>
              <c:f>'Graficos vinos DO'!$C$3:$N$3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DO'!$C$10:$N$10</c:f>
              <c:numCache>
                <c:formatCode>0.0</c:formatCode>
                <c:ptCount val="12"/>
                <c:pt idx="0">
                  <c:v>34.224779176200002</c:v>
                </c:pt>
                <c:pt idx="1">
                  <c:v>26.722582182199993</c:v>
                </c:pt>
                <c:pt idx="2">
                  <c:v>35.306282281999998</c:v>
                </c:pt>
                <c:pt idx="3">
                  <c:v>33.124814929999999</c:v>
                </c:pt>
                <c:pt idx="4">
                  <c:v>41.7108329</c:v>
                </c:pt>
                <c:pt idx="5">
                  <c:v>47.442593983999991</c:v>
                </c:pt>
                <c:pt idx="6">
                  <c:v>42.969696545999987</c:v>
                </c:pt>
                <c:pt idx="7">
                  <c:v>46.651159084100001</c:v>
                </c:pt>
                <c:pt idx="8">
                  <c:v>35.758780219999998</c:v>
                </c:pt>
                <c:pt idx="9">
                  <c:v>33.498006890000006</c:v>
                </c:pt>
                <c:pt idx="10" formatCode="_ * #,##0.0_ ;_ * \-#,##0.0_ ;_ * &quot;-&quot;_ ;_ @_ ">
                  <c:v>35.103470126000005</c:v>
                </c:pt>
                <c:pt idx="11">
                  <c:v>31.147296999999995</c:v>
                </c:pt>
              </c:numCache>
            </c:numRef>
          </c:val>
          <c:smooth val="0"/>
          <c:extLst>
            <c:ext xmlns:c16="http://schemas.microsoft.com/office/drawing/2014/chart" uri="{C3380CC4-5D6E-409C-BE32-E72D297353CC}">
              <c16:uniqueId val="{00000004-D584-4281-AE33-099E96291A2A}"/>
            </c:ext>
          </c:extLst>
        </c:ser>
        <c:ser>
          <c:idx val="5"/>
          <c:order val="3"/>
          <c:tx>
            <c:strRef>
              <c:f>'Graficos vinos DO'!$B$11</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'Graficos vinos DO'!$C$3:$N$3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DO'!$C$11:$N$11</c:f>
              <c:numCache>
                <c:formatCode>0.0</c:formatCode>
                <c:ptCount val="12"/>
                <c:pt idx="0">
                  <c:v>28.014323750000003</c:v>
                </c:pt>
                <c:pt idx="1">
                  <c:v>22.6</c:v>
                </c:pt>
                <c:pt idx="2">
                  <c:v>28.6</c:v>
                </c:pt>
                <c:pt idx="3">
                  <c:v>23.226147745100004</c:v>
                </c:pt>
              </c:numCache>
            </c:numRef>
          </c:val>
          <c:smooth val="0"/>
          <c:extLst>
            <c:ext xmlns:c16="http://schemas.microsoft.com/office/drawing/2014/chart" uri="{C3380CC4-5D6E-409C-BE32-E72D297353CC}">
              <c16:uniqueId val="{00000000-BF45-4FC2-9F23-E54FECD38E3B}"/>
            </c:ext>
          </c:extLst>
        </c:ser>
        <c:dLbls>
          <c:showLegendKey val="0"/>
          <c:showVal val="0"/>
          <c:showCatName val="0"/>
          <c:showSerName val="0"/>
          <c:showPercent val="0"/>
          <c:showBubbleSize val="0"/>
        </c:dLbls>
        <c:smooth val="0"/>
        <c:axId val="-1401477152"/>
        <c:axId val="-1401474400"/>
        <c:extLst/>
      </c:lineChart>
      <c:catAx>
        <c:axId val="-1401477152"/>
        <c:scaling>
          <c:orientation val="minMax"/>
        </c:scaling>
        <c:delete val="1"/>
        <c:axPos val="b"/>
        <c:numFmt formatCode="General" sourceLinked="1"/>
        <c:majorTickMark val="none"/>
        <c:minorTickMark val="none"/>
        <c:tickLblPos val="nextTo"/>
        <c:crossAx val="-1401474400"/>
        <c:crosses val="autoZero"/>
        <c:auto val="1"/>
        <c:lblAlgn val="ctr"/>
        <c:lblOffset val="100"/>
        <c:noMultiLvlLbl val="0"/>
      </c:catAx>
      <c:valAx>
        <c:axId val="-1401474400"/>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47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11. Chile. Valor de exportaciones de vino con denominación de origen (millones de USD)</a:t>
            </a:r>
            <a:endParaRPr lang="es-CL" sz="1100"/>
          </a:p>
        </c:rich>
      </c:tx>
      <c:layout>
        <c:manualLayout>
          <c:xMode val="edge"/>
          <c:yMode val="edge"/>
          <c:x val="0.19954983960995992"/>
          <c:y val="2.611059103138890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2565271315897925"/>
          <c:y val="0.15528119623464434"/>
          <c:w val="0.84756992754546456"/>
          <c:h val="0.45463584553004638"/>
        </c:manualLayout>
      </c:layout>
      <c:lineChart>
        <c:grouping val="standard"/>
        <c:varyColors val="0"/>
        <c:ser>
          <c:idx val="2"/>
          <c:order val="0"/>
          <c:tx>
            <c:strRef>
              <c:f>'Graficos vinos DO'!$B$26</c:f>
              <c:strCache>
                <c:ptCount val="1"/>
                <c:pt idx="0">
                  <c:v>2020</c:v>
                </c:pt>
              </c:strCache>
            </c:strRef>
          </c:tx>
          <c:spPr>
            <a:ln w="28575" cap="rnd">
              <a:solidFill>
                <a:schemeClr val="accent1"/>
              </a:solidFill>
              <a:round/>
            </a:ln>
            <a:effectLst/>
          </c:spPr>
          <c:marker>
            <c:symbol val="none"/>
          </c:marker>
          <c:cat>
            <c:strRef>
              <c:f>'Graficos vinos DO'!$C$3:$N$3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DO'!$C$26:$N$26</c:f>
              <c:numCache>
                <c:formatCode>0.0</c:formatCode>
                <c:ptCount val="12"/>
                <c:pt idx="0">
                  <c:v>148.84024203999996</c:v>
                </c:pt>
                <c:pt idx="1">
                  <c:v>86.149106549999928</c:v>
                </c:pt>
                <c:pt idx="2">
                  <c:v>92.933572240000117</c:v>
                </c:pt>
                <c:pt idx="3">
                  <c:v>92.610893879999978</c:v>
                </c:pt>
                <c:pt idx="4">
                  <c:v>109.11765342999988</c:v>
                </c:pt>
                <c:pt idx="5">
                  <c:v>109.38166709000014</c:v>
                </c:pt>
                <c:pt idx="6">
                  <c:v>129.75182523000004</c:v>
                </c:pt>
                <c:pt idx="7">
                  <c:v>151.1459449100002</c:v>
                </c:pt>
                <c:pt idx="8">
                  <c:v>129.85000419000002</c:v>
                </c:pt>
                <c:pt idx="9">
                  <c:v>121.01523300999997</c:v>
                </c:pt>
                <c:pt idx="10">
                  <c:v>130.92315162000003</c:v>
                </c:pt>
                <c:pt idx="11">
                  <c:v>92.176386789999839</c:v>
                </c:pt>
              </c:numCache>
            </c:numRef>
          </c:val>
          <c:smooth val="0"/>
          <c:extLst>
            <c:ext xmlns:c16="http://schemas.microsoft.com/office/drawing/2014/chart" uri="{C3380CC4-5D6E-409C-BE32-E72D297353CC}">
              <c16:uniqueId val="{00000002-4FDA-4E80-B026-7127C01F737B}"/>
            </c:ext>
          </c:extLst>
        </c:ser>
        <c:ser>
          <c:idx val="3"/>
          <c:order val="1"/>
          <c:tx>
            <c:strRef>
              <c:f>'Graficos vinos DO'!$B$27</c:f>
              <c:strCache>
                <c:ptCount val="1"/>
                <c:pt idx="0">
                  <c:v>2021</c:v>
                </c:pt>
              </c:strCache>
            </c:strRef>
          </c:tx>
          <c:spPr>
            <a:ln w="28575" cap="rnd">
              <a:solidFill>
                <a:schemeClr val="accent2"/>
              </a:solidFill>
              <a:round/>
            </a:ln>
            <a:effectLst/>
          </c:spPr>
          <c:marker>
            <c:symbol val="none"/>
          </c:marker>
          <c:cat>
            <c:strRef>
              <c:f>'Graficos vinos DO'!$C$3:$N$3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DO'!$C$27:$N$27</c:f>
              <c:numCache>
                <c:formatCode>0.0</c:formatCode>
                <c:ptCount val="12"/>
                <c:pt idx="0">
                  <c:v>123.96358521999989</c:v>
                </c:pt>
                <c:pt idx="1">
                  <c:v>88.567648300000201</c:v>
                </c:pt>
                <c:pt idx="2">
                  <c:v>113.43742796000001</c:v>
                </c:pt>
                <c:pt idx="3">
                  <c:v>131.79903696999986</c:v>
                </c:pt>
                <c:pt idx="4">
                  <c:v>135.01716335999981</c:v>
                </c:pt>
                <c:pt idx="5">
                  <c:v>135.89779417999998</c:v>
                </c:pt>
                <c:pt idx="6">
                  <c:v>128.20914245999992</c:v>
                </c:pt>
                <c:pt idx="7">
                  <c:v>128.69093210999992</c:v>
                </c:pt>
                <c:pt idx="8">
                  <c:v>124.00225447999995</c:v>
                </c:pt>
                <c:pt idx="9">
                  <c:v>122.74885842000009</c:v>
                </c:pt>
                <c:pt idx="10">
                  <c:v>134.15769622999989</c:v>
                </c:pt>
                <c:pt idx="11">
                  <c:v>139.06249076000003</c:v>
                </c:pt>
              </c:numCache>
            </c:numRef>
          </c:val>
          <c:smooth val="0"/>
          <c:extLst>
            <c:ext xmlns:c16="http://schemas.microsoft.com/office/drawing/2014/chart" uri="{C3380CC4-5D6E-409C-BE32-E72D297353CC}">
              <c16:uniqueId val="{00000003-4FDA-4E80-B026-7127C01F737B}"/>
            </c:ext>
          </c:extLst>
        </c:ser>
        <c:ser>
          <c:idx val="4"/>
          <c:order val="2"/>
          <c:tx>
            <c:strRef>
              <c:f>'Graficos vinos DO'!$B$28</c:f>
              <c:strCache>
                <c:ptCount val="1"/>
                <c:pt idx="0">
                  <c:v>2022</c:v>
                </c:pt>
              </c:strCache>
            </c:strRef>
          </c:tx>
          <c:spPr>
            <a:ln w="28575" cap="rnd">
              <a:solidFill>
                <a:srgbClr val="FFC000"/>
              </a:solidFill>
              <a:round/>
            </a:ln>
            <a:effectLst/>
          </c:spPr>
          <c:marker>
            <c:symbol val="none"/>
          </c:marker>
          <c:cat>
            <c:strRef>
              <c:f>'Graficos vinos DO'!$C$3:$N$3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DO'!$C$28:$N$28</c:f>
              <c:numCache>
                <c:formatCode>_ * #,##0.0_ ;_ * \-#,##0.0_ ;_ * "-"_ ;_ @_ </c:formatCode>
                <c:ptCount val="12"/>
                <c:pt idx="0" formatCode="0.0">
                  <c:v>111.83098552000004</c:v>
                </c:pt>
                <c:pt idx="1">
                  <c:v>90.314870030000179</c:v>
                </c:pt>
                <c:pt idx="2" formatCode="0.0">
                  <c:v>117.75252244999993</c:v>
                </c:pt>
                <c:pt idx="3" formatCode="0.0">
                  <c:v>109.86793983000007</c:v>
                </c:pt>
                <c:pt idx="4" formatCode="0.0">
                  <c:v>136.76232897999969</c:v>
                </c:pt>
                <c:pt idx="5" formatCode="0.0">
                  <c:v>158.98308953999958</c:v>
                </c:pt>
                <c:pt idx="6" formatCode="0.0">
                  <c:v>137.99545454999978</c:v>
                </c:pt>
                <c:pt idx="7" formatCode="0.0">
                  <c:v>152.08641545000009</c:v>
                </c:pt>
                <c:pt idx="8" formatCode="0.0">
                  <c:v>116.58665430999989</c:v>
                </c:pt>
                <c:pt idx="9" formatCode="0.0">
                  <c:v>108.65476733000001</c:v>
                </c:pt>
                <c:pt idx="10" formatCode="0.0">
                  <c:v>115.22389479</c:v>
                </c:pt>
                <c:pt idx="11" formatCode="0.0">
                  <c:v>103.22717089999993</c:v>
                </c:pt>
              </c:numCache>
            </c:numRef>
          </c:val>
          <c:smooth val="0"/>
          <c:extLst>
            <c:ext xmlns:c16="http://schemas.microsoft.com/office/drawing/2014/chart" uri="{C3380CC4-5D6E-409C-BE32-E72D297353CC}">
              <c16:uniqueId val="{00000004-4FDA-4E80-B026-7127C01F737B}"/>
            </c:ext>
          </c:extLst>
        </c:ser>
        <c:ser>
          <c:idx val="5"/>
          <c:order val="3"/>
          <c:tx>
            <c:strRef>
              <c:f>'Graficos vinos DO'!$B$29</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'Graficos vinos DO'!$C$3:$N$3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DO'!$C$29:$N$29</c:f>
              <c:numCache>
                <c:formatCode>_ * #,##0.0_ ;_ * \-#,##0.0_ ;_ * "-"_ ;_ @_ </c:formatCode>
                <c:ptCount val="12"/>
                <c:pt idx="0" formatCode="0.0">
                  <c:v>94.023433479999838</c:v>
                </c:pt>
                <c:pt idx="1">
                  <c:v>71.599999999999994</c:v>
                </c:pt>
                <c:pt idx="2" formatCode="0.0">
                  <c:v>91.4</c:v>
                </c:pt>
                <c:pt idx="3" formatCode="0.0">
                  <c:v>77.038073069999982</c:v>
                </c:pt>
              </c:numCache>
            </c:numRef>
          </c:val>
          <c:smooth val="0"/>
          <c:extLst>
            <c:ext xmlns:c16="http://schemas.microsoft.com/office/drawing/2014/chart" uri="{C3380CC4-5D6E-409C-BE32-E72D297353CC}">
              <c16:uniqueId val="{00000000-4EA3-4D39-8CAF-AB294B00D826}"/>
            </c:ext>
          </c:extLst>
        </c:ser>
        <c:dLbls>
          <c:showLegendKey val="0"/>
          <c:showVal val="0"/>
          <c:showCatName val="0"/>
          <c:showSerName val="0"/>
          <c:showPercent val="0"/>
          <c:showBubbleSize val="0"/>
        </c:dLbls>
        <c:smooth val="0"/>
        <c:axId val="-1401427664"/>
        <c:axId val="-1401424912"/>
        <c:extLst/>
      </c:lineChart>
      <c:catAx>
        <c:axId val="-14014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424912"/>
        <c:crosses val="autoZero"/>
        <c:auto val="1"/>
        <c:lblAlgn val="ctr"/>
        <c:lblOffset val="100"/>
        <c:noMultiLvlLbl val="0"/>
      </c:catAx>
      <c:valAx>
        <c:axId val="-1401424912"/>
        <c:scaling>
          <c:orientation val="minMax"/>
          <c:max val="18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427664"/>
        <c:crosses val="autoZero"/>
        <c:crossBetween val="between"/>
        <c:majorUnit val="2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12. Precio medio de exportación de vino con denominación de origen </a:t>
            </a:r>
            <a:endParaRPr lang="es-CL" sz="1100"/>
          </a:p>
          <a:p>
            <a:pPr>
              <a:defRPr sz="1100"/>
            </a:pPr>
            <a:r>
              <a:rPr lang="en-US" sz="1100"/>
              <a:t>(dólares por litro)</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2429969552090685"/>
          <c:y val="0.18936930684821346"/>
          <c:w val="0.83878390294423266"/>
          <c:h val="0.43823359690901414"/>
        </c:manualLayout>
      </c:layout>
      <c:lineChart>
        <c:grouping val="standard"/>
        <c:varyColors val="0"/>
        <c:ser>
          <c:idx val="2"/>
          <c:order val="0"/>
          <c:tx>
            <c:strRef>
              <c:f>'Graficos vinos DO'!$B$43</c:f>
              <c:strCache>
                <c:ptCount val="1"/>
                <c:pt idx="0">
                  <c:v>2020</c:v>
                </c:pt>
              </c:strCache>
            </c:strRef>
          </c:tx>
          <c:spPr>
            <a:ln w="28575" cap="rnd">
              <a:solidFill>
                <a:schemeClr val="accent1"/>
              </a:solidFill>
              <a:round/>
            </a:ln>
            <a:effectLst/>
          </c:spPr>
          <c:marker>
            <c:symbol val="none"/>
          </c:marker>
          <c:cat>
            <c:strRef>
              <c:f>'Graficos vinos DO'!$C$38:$N$38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DO'!$C$43:$N$43</c:f>
              <c:numCache>
                <c:formatCode>0.00</c:formatCode>
                <c:ptCount val="12"/>
                <c:pt idx="0">
                  <c:v>3.2156274920025396</c:v>
                </c:pt>
                <c:pt idx="1">
                  <c:v>3.1837443974925583</c:v>
                </c:pt>
                <c:pt idx="2">
                  <c:v>3.0004243541676461</c:v>
                </c:pt>
                <c:pt idx="3">
                  <c:v>2.9573815375442756</c:v>
                </c:pt>
                <c:pt idx="4">
                  <c:v>3.091198964420907</c:v>
                </c:pt>
                <c:pt idx="5">
                  <c:v>2.9677225700252086</c:v>
                </c:pt>
                <c:pt idx="6">
                  <c:v>3.2190817451741318</c:v>
                </c:pt>
                <c:pt idx="7">
                  <c:v>3.2932238278959383</c:v>
                </c:pt>
                <c:pt idx="8">
                  <c:v>3.0771188401713339</c:v>
                </c:pt>
                <c:pt idx="9">
                  <c:v>3.1373844888504334</c:v>
                </c:pt>
                <c:pt idx="10">
                  <c:v>3.193580242263574</c:v>
                </c:pt>
                <c:pt idx="11">
                  <c:v>3.0590576590843486</c:v>
                </c:pt>
              </c:numCache>
            </c:numRef>
          </c:val>
          <c:smooth val="0"/>
          <c:extLst>
            <c:ext xmlns:c16="http://schemas.microsoft.com/office/drawing/2014/chart" uri="{C3380CC4-5D6E-409C-BE32-E72D297353CC}">
              <c16:uniqueId val="{00000002-BB30-457D-98BD-4A0194DCE943}"/>
            </c:ext>
          </c:extLst>
        </c:ser>
        <c:ser>
          <c:idx val="3"/>
          <c:order val="1"/>
          <c:tx>
            <c:strRef>
              <c:f>'Graficos vinos DO'!$B$44</c:f>
              <c:strCache>
                <c:ptCount val="1"/>
                <c:pt idx="0">
                  <c:v>2021</c:v>
                </c:pt>
              </c:strCache>
            </c:strRef>
          </c:tx>
          <c:spPr>
            <a:ln w="28575" cap="rnd">
              <a:solidFill>
                <a:schemeClr val="accent2"/>
              </a:solidFill>
              <a:round/>
            </a:ln>
            <a:effectLst/>
          </c:spPr>
          <c:marker>
            <c:symbol val="none"/>
          </c:marker>
          <c:cat>
            <c:strRef>
              <c:f>'Graficos vinos DO'!$C$38:$N$38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DO'!$C$44:$N$44</c:f>
              <c:numCache>
                <c:formatCode>0.00</c:formatCode>
                <c:ptCount val="12"/>
                <c:pt idx="0">
                  <c:v>3.4255233799256697</c:v>
                </c:pt>
                <c:pt idx="1">
                  <c:v>3.3421484693260393</c:v>
                </c:pt>
                <c:pt idx="2">
                  <c:v>3.3851648042334301</c:v>
                </c:pt>
                <c:pt idx="3">
                  <c:v>3.2424729149251696</c:v>
                </c:pt>
                <c:pt idx="4">
                  <c:v>3.301061205986688</c:v>
                </c:pt>
                <c:pt idx="5">
                  <c:v>3.554309294848089</c:v>
                </c:pt>
                <c:pt idx="6">
                  <c:v>3.51494674219115</c:v>
                </c:pt>
                <c:pt idx="7">
                  <c:v>3.4669584283899928</c:v>
                </c:pt>
                <c:pt idx="8">
                  <c:v>3.4960230696483983</c:v>
                </c:pt>
                <c:pt idx="9">
                  <c:v>3.210921136895537</c:v>
                </c:pt>
                <c:pt idx="10">
                  <c:v>3.162784578590399</c:v>
                </c:pt>
                <c:pt idx="11">
                  <c:v>3.272619157252119</c:v>
                </c:pt>
              </c:numCache>
            </c:numRef>
          </c:val>
          <c:smooth val="0"/>
          <c:extLst>
            <c:ext xmlns:c16="http://schemas.microsoft.com/office/drawing/2014/chart" uri="{C3380CC4-5D6E-409C-BE32-E72D297353CC}">
              <c16:uniqueId val="{00000003-BB30-457D-98BD-4A0194DCE943}"/>
            </c:ext>
          </c:extLst>
        </c:ser>
        <c:ser>
          <c:idx val="4"/>
          <c:order val="2"/>
          <c:tx>
            <c:strRef>
              <c:f>'Graficos vinos DO'!$B$45</c:f>
              <c:strCache>
                <c:ptCount val="1"/>
                <c:pt idx="0">
                  <c:v>2022</c:v>
                </c:pt>
              </c:strCache>
            </c:strRef>
          </c:tx>
          <c:spPr>
            <a:ln w="28575" cap="rnd">
              <a:solidFill>
                <a:srgbClr val="FFC000"/>
              </a:solidFill>
              <a:round/>
            </a:ln>
            <a:effectLst/>
          </c:spPr>
          <c:marker>
            <c:symbol val="none"/>
          </c:marker>
          <c:cat>
            <c:strRef>
              <c:f>'Graficos vinos DO'!$C$38:$N$38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DO'!$C$45:$N$45</c:f>
              <c:numCache>
                <c:formatCode>0.00</c:formatCode>
                <c:ptCount val="12"/>
                <c:pt idx="0">
                  <c:v>3.2675443994615336</c:v>
                </c:pt>
                <c:pt idx="1">
                  <c:v>3.3797209197155818</c:v>
                </c:pt>
                <c:pt idx="2">
                  <c:v>3.3351719535203803</c:v>
                </c:pt>
                <c:pt idx="3">
                  <c:v>3.3167865258168274</c:v>
                </c:pt>
                <c:pt idx="4">
                  <c:v>3.2788203800169069</c:v>
                </c:pt>
                <c:pt idx="5">
                  <c:v>3.3510623300575979</c:v>
                </c:pt>
                <c:pt idx="6">
                  <c:v>3.2114598343107374</c:v>
                </c:pt>
                <c:pt idx="7">
                  <c:v>3.2600779581023382</c:v>
                </c:pt>
                <c:pt idx="8">
                  <c:v>3.2603644082018381</c:v>
                </c:pt>
                <c:pt idx="9">
                  <c:v>3.2436188722152357</c:v>
                </c:pt>
                <c:pt idx="10">
                  <c:v>3.2824075333981693</c:v>
                </c:pt>
                <c:pt idx="11">
                  <c:v>3.3141614471393761</c:v>
                </c:pt>
              </c:numCache>
            </c:numRef>
          </c:val>
          <c:smooth val="0"/>
          <c:extLst>
            <c:ext xmlns:c16="http://schemas.microsoft.com/office/drawing/2014/chart" uri="{C3380CC4-5D6E-409C-BE32-E72D297353CC}">
              <c16:uniqueId val="{00000004-BB30-457D-98BD-4A0194DCE943}"/>
            </c:ext>
          </c:extLst>
        </c:ser>
        <c:ser>
          <c:idx val="5"/>
          <c:order val="3"/>
          <c:tx>
            <c:strRef>
              <c:f>'Graficos vinos DO'!$B$46</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'Graficos vinos DO'!$C$38:$N$38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DO'!$C$46:$N$46</c:f>
              <c:numCache>
                <c:formatCode>0.00</c:formatCode>
                <c:ptCount val="12"/>
                <c:pt idx="0">
                  <c:v>3.3562628289394216</c:v>
                </c:pt>
                <c:pt idx="1">
                  <c:v>3.2</c:v>
                </c:pt>
                <c:pt idx="2">
                  <c:v>3.1928424348358724</c:v>
                </c:pt>
                <c:pt idx="3">
                  <c:v>3.3168682949695185</c:v>
                </c:pt>
              </c:numCache>
            </c:numRef>
          </c:val>
          <c:smooth val="0"/>
          <c:extLst>
            <c:ext xmlns:c16="http://schemas.microsoft.com/office/drawing/2014/chart" uri="{C3380CC4-5D6E-409C-BE32-E72D297353CC}">
              <c16:uniqueId val="{00000000-C413-4FD2-B7CF-A0845CAE36F4}"/>
            </c:ext>
          </c:extLst>
        </c:ser>
        <c:dLbls>
          <c:showLegendKey val="0"/>
          <c:showVal val="0"/>
          <c:showCatName val="0"/>
          <c:showSerName val="0"/>
          <c:showPercent val="0"/>
          <c:showBubbleSize val="0"/>
        </c:dLbls>
        <c:smooth val="0"/>
        <c:axId val="-1401378736"/>
        <c:axId val="-1401375984"/>
        <c:extLst/>
      </c:lineChart>
      <c:catAx>
        <c:axId val="-140137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375984"/>
        <c:crosses val="autoZero"/>
        <c:auto val="1"/>
        <c:lblAlgn val="ctr"/>
        <c:lblOffset val="100"/>
        <c:noMultiLvlLbl val="0"/>
      </c:catAx>
      <c:valAx>
        <c:axId val="-1401375984"/>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378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13. Chile. Volumen de exportaciones de vino elaborado con uvas orgánicas con denominación de origen (miles de litros)</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8.1277964359019822E-2"/>
          <c:y val="0.15046873512645401"/>
          <c:w val="0.89889729106994265"/>
          <c:h val="0.48198545978212892"/>
        </c:manualLayout>
      </c:layout>
      <c:lineChart>
        <c:grouping val="standard"/>
        <c:varyColors val="0"/>
        <c:ser>
          <c:idx val="3"/>
          <c:order val="0"/>
          <c:tx>
            <c:strRef>
              <c:f>'Gráficos vino DO org'!$B$5</c:f>
              <c:strCache>
                <c:ptCount val="1"/>
                <c:pt idx="0">
                  <c:v>2020</c:v>
                </c:pt>
              </c:strCache>
            </c:strRef>
          </c:tx>
          <c:spPr>
            <a:ln w="28575" cap="rnd">
              <a:solidFill>
                <a:srgbClr val="0070C0"/>
              </a:solidFill>
              <a:round/>
            </a:ln>
            <a:effectLst/>
          </c:spPr>
          <c:marker>
            <c:symbol val="none"/>
          </c:marker>
          <c:cat>
            <c:strRef>
              <c:f>'Gráficos vino DO org'!$C$2:$N$2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org'!$C$5:$N$5</c:f>
              <c:numCache>
                <c:formatCode>_ * #,##0.0_ ;_ * \-#,##0.0_ ;_ * "-"_ ;_ @_ </c:formatCode>
                <c:ptCount val="12"/>
                <c:pt idx="0">
                  <c:v>1193.0429999999999</c:v>
                </c:pt>
                <c:pt idx="1">
                  <c:v>792.2355</c:v>
                </c:pt>
                <c:pt idx="2">
                  <c:v>848.6395</c:v>
                </c:pt>
                <c:pt idx="3">
                  <c:v>841.18949999999995</c:v>
                </c:pt>
                <c:pt idx="4">
                  <c:v>1055.7809999999999</c:v>
                </c:pt>
                <c:pt idx="5">
                  <c:v>530.3655</c:v>
                </c:pt>
                <c:pt idx="6">
                  <c:v>861.43050000000005</c:v>
                </c:pt>
                <c:pt idx="7">
                  <c:v>1010.889</c:v>
                </c:pt>
                <c:pt idx="8">
                  <c:v>982.43550000000005</c:v>
                </c:pt>
                <c:pt idx="9">
                  <c:v>790.98</c:v>
                </c:pt>
                <c:pt idx="10">
                  <c:v>830.73149999999998</c:v>
                </c:pt>
                <c:pt idx="11">
                  <c:v>700.60400000000004</c:v>
                </c:pt>
              </c:numCache>
            </c:numRef>
          </c:val>
          <c:smooth val="0"/>
          <c:extLst>
            <c:ext xmlns:c16="http://schemas.microsoft.com/office/drawing/2014/chart" uri="{C3380CC4-5D6E-409C-BE32-E72D297353CC}">
              <c16:uniqueId val="{00000001-9F81-427F-86D0-EE2825BC3A86}"/>
            </c:ext>
          </c:extLst>
        </c:ser>
        <c:ser>
          <c:idx val="4"/>
          <c:order val="1"/>
          <c:tx>
            <c:strRef>
              <c:f>'Gráficos vino DO org'!$B$6</c:f>
              <c:strCache>
                <c:ptCount val="1"/>
                <c:pt idx="0">
                  <c:v>2021</c:v>
                </c:pt>
              </c:strCache>
            </c:strRef>
          </c:tx>
          <c:spPr>
            <a:ln w="28575" cap="rnd">
              <a:solidFill>
                <a:schemeClr val="accent2"/>
              </a:solidFill>
              <a:round/>
            </a:ln>
            <a:effectLst/>
          </c:spPr>
          <c:marker>
            <c:symbol val="none"/>
          </c:marker>
          <c:cat>
            <c:strRef>
              <c:f>'Gráficos vino DO org'!$C$2:$N$2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org'!$C$6:$N$6</c:f>
              <c:numCache>
                <c:formatCode>_ * #,##0.0_ ;_ * \-#,##0.0_ ;_ * "-"_ ;_ @_ </c:formatCode>
                <c:ptCount val="12"/>
                <c:pt idx="0">
                  <c:v>1353.5415</c:v>
                </c:pt>
                <c:pt idx="1">
                  <c:v>1039.8434999999999</c:v>
                </c:pt>
                <c:pt idx="2">
                  <c:v>1312.4159999999999</c:v>
                </c:pt>
                <c:pt idx="3">
                  <c:v>869.15250000000003</c:v>
                </c:pt>
                <c:pt idx="4">
                  <c:v>1016.9297163</c:v>
                </c:pt>
                <c:pt idx="5">
                  <c:v>1192.1079999999999</c:v>
                </c:pt>
                <c:pt idx="6">
                  <c:v>848.01850000000002</c:v>
                </c:pt>
                <c:pt idx="7">
                  <c:v>966.36085000000003</c:v>
                </c:pt>
                <c:pt idx="8">
                  <c:v>828.08249999999998</c:v>
                </c:pt>
                <c:pt idx="9">
                  <c:v>750.096</c:v>
                </c:pt>
                <c:pt idx="10">
                  <c:v>995.75649999999996</c:v>
                </c:pt>
                <c:pt idx="11">
                  <c:v>1331.1255000000001</c:v>
                </c:pt>
              </c:numCache>
            </c:numRef>
          </c:val>
          <c:smooth val="0"/>
          <c:extLst>
            <c:ext xmlns:c16="http://schemas.microsoft.com/office/drawing/2014/chart" uri="{C3380CC4-5D6E-409C-BE32-E72D297353CC}">
              <c16:uniqueId val="{00000002-9F81-427F-86D0-EE2825BC3A86}"/>
            </c:ext>
          </c:extLst>
        </c:ser>
        <c:ser>
          <c:idx val="5"/>
          <c:order val="2"/>
          <c:tx>
            <c:strRef>
              <c:f>'Gráficos vino DO org'!$B$7</c:f>
              <c:strCache>
                <c:ptCount val="1"/>
                <c:pt idx="0">
                  <c:v>2022</c:v>
                </c:pt>
              </c:strCache>
            </c:strRef>
          </c:tx>
          <c:spPr>
            <a:ln w="28575" cap="rnd">
              <a:solidFill>
                <a:srgbClr val="FFC000"/>
              </a:solidFill>
              <a:round/>
            </a:ln>
            <a:effectLst/>
          </c:spPr>
          <c:marker>
            <c:symbol val="none"/>
          </c:marker>
          <c:cat>
            <c:strRef>
              <c:f>'Gráficos vino DO org'!$C$2:$N$2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org'!$C$7:$N$7</c:f>
              <c:numCache>
                <c:formatCode>_ * #,##0.0_ ;_ * \-#,##0.0_ ;_ * "-"_ ;_ @_ </c:formatCode>
                <c:ptCount val="12"/>
                <c:pt idx="0">
                  <c:v>883.02224999999999</c:v>
                </c:pt>
                <c:pt idx="1">
                  <c:v>875.33100000000002</c:v>
                </c:pt>
                <c:pt idx="2">
                  <c:v>908.19</c:v>
                </c:pt>
                <c:pt idx="3">
                  <c:v>736.053</c:v>
                </c:pt>
                <c:pt idx="4">
                  <c:v>875.43299999999999</c:v>
                </c:pt>
                <c:pt idx="5">
                  <c:v>1142.412</c:v>
                </c:pt>
                <c:pt idx="6">
                  <c:v>1058.768</c:v>
                </c:pt>
                <c:pt idx="7">
                  <c:v>1045.326</c:v>
                </c:pt>
                <c:pt idx="8">
                  <c:v>816.47850000000005</c:v>
                </c:pt>
                <c:pt idx="9">
                  <c:v>742.81200000000001</c:v>
                </c:pt>
                <c:pt idx="10">
                  <c:v>782.26740000000007</c:v>
                </c:pt>
                <c:pt idx="11">
                  <c:v>848.70614999999987</c:v>
                </c:pt>
              </c:numCache>
            </c:numRef>
          </c:val>
          <c:smooth val="0"/>
          <c:extLst>
            <c:ext xmlns:c16="http://schemas.microsoft.com/office/drawing/2014/chart" uri="{C3380CC4-5D6E-409C-BE32-E72D297353CC}">
              <c16:uniqueId val="{00000003-9F81-427F-86D0-EE2825BC3A86}"/>
            </c:ext>
          </c:extLst>
        </c:ser>
        <c:ser>
          <c:idx val="0"/>
          <c:order val="3"/>
          <c:tx>
            <c:strRef>
              <c:f>'Gráficos vino DO org'!$B$8</c:f>
              <c:strCache>
                <c:ptCount val="1"/>
                <c:pt idx="0">
                  <c:v>2023</c:v>
                </c:pt>
              </c:strCache>
            </c:strRef>
          </c:tx>
          <c:spPr>
            <a:ln w="31750" cap="rnd">
              <a:solidFill>
                <a:schemeClr val="accent6"/>
              </a:solidFill>
              <a:round/>
            </a:ln>
            <a:effectLst/>
          </c:spPr>
          <c:marker>
            <c:symbol val="circle"/>
            <c:size val="5"/>
            <c:spPr>
              <a:solidFill>
                <a:schemeClr val="accent6"/>
              </a:solidFill>
              <a:ln w="9525">
                <a:noFill/>
              </a:ln>
              <a:effectLst/>
            </c:spPr>
          </c:marker>
          <c:cat>
            <c:strRef>
              <c:f>'Gráficos vino DO org'!$C$2:$N$2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org'!$C$8:$N$8</c:f>
              <c:numCache>
                <c:formatCode>_ * #,##0.0_ ;_ * \-#,##0.0_ ;_ * "-"_ ;_ @_ </c:formatCode>
                <c:ptCount val="12"/>
                <c:pt idx="0">
                  <c:v>675.46320000000003</c:v>
                </c:pt>
                <c:pt idx="1">
                  <c:v>658.63800000000003</c:v>
                </c:pt>
                <c:pt idx="2">
                  <c:v>575.73840000000007</c:v>
                </c:pt>
                <c:pt idx="3">
                  <c:v>576.92399999999998</c:v>
                </c:pt>
              </c:numCache>
            </c:numRef>
          </c:val>
          <c:smooth val="0"/>
          <c:extLst>
            <c:ext xmlns:c16="http://schemas.microsoft.com/office/drawing/2014/chart" uri="{C3380CC4-5D6E-409C-BE32-E72D297353CC}">
              <c16:uniqueId val="{00000000-9270-4964-8032-8E78BF626CD1}"/>
            </c:ext>
          </c:extLst>
        </c:ser>
        <c:dLbls>
          <c:showLegendKey val="0"/>
          <c:showVal val="0"/>
          <c:showCatName val="0"/>
          <c:showSerName val="0"/>
          <c:showPercent val="0"/>
          <c:showBubbleSize val="0"/>
        </c:dLbls>
        <c:smooth val="0"/>
        <c:axId val="-1401477152"/>
        <c:axId val="-1401474400"/>
        <c:extLst/>
      </c:lineChart>
      <c:catAx>
        <c:axId val="-140147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474400"/>
        <c:crosses val="autoZero"/>
        <c:auto val="1"/>
        <c:lblAlgn val="ctr"/>
        <c:lblOffset val="100"/>
        <c:noMultiLvlLbl val="0"/>
      </c:catAx>
      <c:valAx>
        <c:axId val="-1401474400"/>
        <c:scaling>
          <c:orientation val="minMax"/>
          <c:max val="1350"/>
          <c:min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47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14. Chile. Valor de exportaciones de vino elaborado con uvas orgánicas con denominación de origen (miles de USD)</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8.1277964359019822E-2"/>
          <c:y val="0.13103734567901235"/>
          <c:w val="0.90594248149648005"/>
          <c:h val="0.51116234567901231"/>
        </c:manualLayout>
      </c:layout>
      <c:lineChart>
        <c:grouping val="standard"/>
        <c:varyColors val="0"/>
        <c:ser>
          <c:idx val="0"/>
          <c:order val="0"/>
          <c:tx>
            <c:strRef>
              <c:f>'Gráficos vino DO org'!$B$21</c:f>
              <c:strCache>
                <c:ptCount val="1"/>
                <c:pt idx="0">
                  <c:v>2020</c:v>
                </c:pt>
              </c:strCache>
            </c:strRef>
          </c:tx>
          <c:spPr>
            <a:ln w="28575" cap="rnd">
              <a:solidFill>
                <a:schemeClr val="accent1"/>
              </a:solidFill>
              <a:round/>
            </a:ln>
            <a:effectLst/>
          </c:spPr>
          <c:marker>
            <c:symbol val="none"/>
          </c:marker>
          <c:cat>
            <c:strRef>
              <c:f>'Gráficos vino DO org'!$C$2:$N$2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org'!$C$21:$N$21</c:f>
              <c:numCache>
                <c:formatCode>_(* #,##0_);_(* \(#,##0\);_(* "-"_);_(@_)</c:formatCode>
                <c:ptCount val="12"/>
                <c:pt idx="0">
                  <c:v>4801.6859899999981</c:v>
                </c:pt>
                <c:pt idx="1">
                  <c:v>3075.0533099999989</c:v>
                </c:pt>
                <c:pt idx="2">
                  <c:v>3408.6837000000014</c:v>
                </c:pt>
                <c:pt idx="3">
                  <c:v>3532.285270000003</c:v>
                </c:pt>
                <c:pt idx="4">
                  <c:v>4018.2032299999996</c:v>
                </c:pt>
                <c:pt idx="5">
                  <c:v>2209.6856000000002</c:v>
                </c:pt>
                <c:pt idx="6">
                  <c:v>3711.2722600000006</c:v>
                </c:pt>
                <c:pt idx="7">
                  <c:v>4412.4235199999994</c:v>
                </c:pt>
                <c:pt idx="8">
                  <c:v>4161.0594499999997</c:v>
                </c:pt>
                <c:pt idx="9">
                  <c:v>3664.5571800000025</c:v>
                </c:pt>
                <c:pt idx="10">
                  <c:v>3597.059720000002</c:v>
                </c:pt>
                <c:pt idx="11">
                  <c:v>3195.7451599999999</c:v>
                </c:pt>
              </c:numCache>
            </c:numRef>
          </c:val>
          <c:smooth val="0"/>
          <c:extLst>
            <c:ext xmlns:c16="http://schemas.microsoft.com/office/drawing/2014/chart" uri="{C3380CC4-5D6E-409C-BE32-E72D297353CC}">
              <c16:uniqueId val="{00000000-1331-42C5-BA71-8C66D65B8087}"/>
            </c:ext>
          </c:extLst>
        </c:ser>
        <c:ser>
          <c:idx val="1"/>
          <c:order val="1"/>
          <c:tx>
            <c:strRef>
              <c:f>'Gráficos vino DO org'!$B$22</c:f>
              <c:strCache>
                <c:ptCount val="1"/>
                <c:pt idx="0">
                  <c:v>2021</c:v>
                </c:pt>
              </c:strCache>
            </c:strRef>
          </c:tx>
          <c:spPr>
            <a:ln w="28575" cap="rnd">
              <a:solidFill>
                <a:schemeClr val="accent2"/>
              </a:solidFill>
              <a:round/>
            </a:ln>
            <a:effectLst/>
          </c:spPr>
          <c:marker>
            <c:symbol val="none"/>
          </c:marker>
          <c:cat>
            <c:strRef>
              <c:f>'Gráficos vino DO org'!$C$2:$N$2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org'!$C$22:$N$22</c:f>
              <c:numCache>
                <c:formatCode>_(* #,##0_);_(* \(#,##0\);_(* "-"_);_(@_)</c:formatCode>
                <c:ptCount val="12"/>
                <c:pt idx="0">
                  <c:v>6159.8613399999986</c:v>
                </c:pt>
                <c:pt idx="1">
                  <c:v>3855.7715999999991</c:v>
                </c:pt>
                <c:pt idx="2">
                  <c:v>5790.8267499999974</c:v>
                </c:pt>
                <c:pt idx="3">
                  <c:v>3986.3585499999999</c:v>
                </c:pt>
                <c:pt idx="4">
                  <c:v>4519.1267199999957</c:v>
                </c:pt>
                <c:pt idx="5">
                  <c:v>4156.6129200000005</c:v>
                </c:pt>
                <c:pt idx="6">
                  <c:v>3893.1811099999991</c:v>
                </c:pt>
                <c:pt idx="7">
                  <c:v>4427.1716100000003</c:v>
                </c:pt>
                <c:pt idx="8">
                  <c:v>3681.8751699999989</c:v>
                </c:pt>
                <c:pt idx="9">
                  <c:v>3490.6584700000008</c:v>
                </c:pt>
                <c:pt idx="10">
                  <c:v>4690.0198499999969</c:v>
                </c:pt>
                <c:pt idx="11">
                  <c:v>6212.3798900000002</c:v>
                </c:pt>
              </c:numCache>
            </c:numRef>
          </c:val>
          <c:smooth val="0"/>
          <c:extLst>
            <c:ext xmlns:c16="http://schemas.microsoft.com/office/drawing/2014/chart" uri="{C3380CC4-5D6E-409C-BE32-E72D297353CC}">
              <c16:uniqueId val="{00000001-1331-42C5-BA71-8C66D65B8087}"/>
            </c:ext>
          </c:extLst>
        </c:ser>
        <c:ser>
          <c:idx val="2"/>
          <c:order val="2"/>
          <c:tx>
            <c:strRef>
              <c:f>'Gráficos vino DO org'!$B$23</c:f>
              <c:strCache>
                <c:ptCount val="1"/>
                <c:pt idx="0">
                  <c:v>2022</c:v>
                </c:pt>
              </c:strCache>
            </c:strRef>
          </c:tx>
          <c:spPr>
            <a:ln w="28575" cap="rnd">
              <a:solidFill>
                <a:srgbClr val="FFC000"/>
              </a:solidFill>
              <a:round/>
            </a:ln>
            <a:effectLst/>
          </c:spPr>
          <c:marker>
            <c:symbol val="none"/>
          </c:marker>
          <c:cat>
            <c:strRef>
              <c:f>'Gráficos vino DO org'!$C$2:$N$2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org'!$C$23:$N$23</c:f>
              <c:numCache>
                <c:formatCode>_(* #,##0_);_(* \(#,##0\);_(* "-"_);_(@_)</c:formatCode>
                <c:ptCount val="12"/>
                <c:pt idx="0">
                  <c:v>4325.9317099999998</c:v>
                </c:pt>
                <c:pt idx="1">
                  <c:v>3744.4295100000013</c:v>
                </c:pt>
                <c:pt idx="2">
                  <c:v>4004.5952600000014</c:v>
                </c:pt>
                <c:pt idx="3">
                  <c:v>3369.1120600000013</c:v>
                </c:pt>
                <c:pt idx="4">
                  <c:v>3714.4246299999982</c:v>
                </c:pt>
                <c:pt idx="5">
                  <c:v>5602.7709699999987</c:v>
                </c:pt>
                <c:pt idx="6">
                  <c:v>4640.3471299999983</c:v>
                </c:pt>
                <c:pt idx="7">
                  <c:v>4681.1523900000002</c:v>
                </c:pt>
                <c:pt idx="8">
                  <c:v>3760.0650499999992</c:v>
                </c:pt>
                <c:pt idx="9">
                  <c:v>3194.8162300000004</c:v>
                </c:pt>
                <c:pt idx="10">
                  <c:v>3496.1895399999989</c:v>
                </c:pt>
                <c:pt idx="11">
                  <c:v>3837.4293000000002</c:v>
                </c:pt>
              </c:numCache>
            </c:numRef>
          </c:val>
          <c:smooth val="0"/>
          <c:extLst>
            <c:ext xmlns:c16="http://schemas.microsoft.com/office/drawing/2014/chart" uri="{C3380CC4-5D6E-409C-BE32-E72D297353CC}">
              <c16:uniqueId val="{00000002-1331-42C5-BA71-8C66D65B8087}"/>
            </c:ext>
          </c:extLst>
        </c:ser>
        <c:ser>
          <c:idx val="3"/>
          <c:order val="3"/>
          <c:tx>
            <c:strRef>
              <c:f>'Gráficos vino DO org'!$B$24</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DO org'!$C$2:$N$2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org'!$C$24:$N$24</c:f>
              <c:numCache>
                <c:formatCode>_(* #,##0_);_(* \(#,##0\);_(* "-"_);_(@_)</c:formatCode>
                <c:ptCount val="12"/>
                <c:pt idx="0">
                  <c:v>2981.0023900000001</c:v>
                </c:pt>
                <c:pt idx="1">
                  <c:v>2963.0009799999993</c:v>
                </c:pt>
                <c:pt idx="2">
                  <c:v>2730.6537999999991</c:v>
                </c:pt>
                <c:pt idx="3">
                  <c:v>2825.4085499999997</c:v>
                </c:pt>
              </c:numCache>
            </c:numRef>
          </c:val>
          <c:smooth val="0"/>
          <c:extLst>
            <c:ext xmlns:c16="http://schemas.microsoft.com/office/drawing/2014/chart" uri="{C3380CC4-5D6E-409C-BE32-E72D297353CC}">
              <c16:uniqueId val="{00000000-4917-4E32-BCF9-71747915FA68}"/>
            </c:ext>
          </c:extLst>
        </c:ser>
        <c:dLbls>
          <c:showLegendKey val="0"/>
          <c:showVal val="0"/>
          <c:showCatName val="0"/>
          <c:showSerName val="0"/>
          <c:showPercent val="0"/>
          <c:showBubbleSize val="0"/>
        </c:dLbls>
        <c:smooth val="0"/>
        <c:axId val="-1401427664"/>
        <c:axId val="-1401424912"/>
        <c:extLst/>
      </c:lineChart>
      <c:catAx>
        <c:axId val="-14014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424912"/>
        <c:crosses val="autoZero"/>
        <c:auto val="1"/>
        <c:lblAlgn val="ctr"/>
        <c:lblOffset val="100"/>
        <c:noMultiLvlLbl val="0"/>
      </c:catAx>
      <c:valAx>
        <c:axId val="-1401424912"/>
        <c:scaling>
          <c:orientation val="minMax"/>
          <c:max val="6000"/>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4276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15. Precio medio de exportación de vino elaborado con uvas orgánicas con denominación de origen </a:t>
            </a:r>
            <a:endParaRPr lang="es-CL" sz="1100"/>
          </a:p>
          <a:p>
            <a:pPr>
              <a:defRPr sz="1100"/>
            </a:pPr>
            <a:r>
              <a:rPr lang="en-US" sz="1100"/>
              <a:t>(dólares por litro)</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8.1277964359019822E-2"/>
          <c:y val="0.17803333333333332"/>
          <c:w val="0.9105119268012184"/>
          <c:h val="0.46571265432098763"/>
        </c:manualLayout>
      </c:layout>
      <c:lineChart>
        <c:grouping val="standard"/>
        <c:varyColors val="0"/>
        <c:ser>
          <c:idx val="0"/>
          <c:order val="0"/>
          <c:tx>
            <c:strRef>
              <c:f>'Gráficos vino DO org'!$B$41</c:f>
              <c:strCache>
                <c:ptCount val="1"/>
                <c:pt idx="0">
                  <c:v>2020</c:v>
                </c:pt>
              </c:strCache>
            </c:strRef>
          </c:tx>
          <c:spPr>
            <a:ln w="28575" cap="rnd">
              <a:solidFill>
                <a:schemeClr val="accent1"/>
              </a:solidFill>
              <a:round/>
            </a:ln>
            <a:effectLst/>
          </c:spPr>
          <c:marker>
            <c:symbol val="none"/>
          </c:marker>
          <c:cat>
            <c:strRef>
              <c:f>'Gráficos vino DO org'!$C$38:$N$38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org'!$C$41:$N$41</c:f>
              <c:numCache>
                <c:formatCode>0.00</c:formatCode>
                <c:ptCount val="12"/>
                <c:pt idx="0">
                  <c:v>4.0247384126137939</c:v>
                </c:pt>
                <c:pt idx="1">
                  <c:v>3.8814889133344805</c:v>
                </c:pt>
                <c:pt idx="2">
                  <c:v>4.0166451125595746</c:v>
                </c:pt>
                <c:pt idx="3">
                  <c:v>4.1991552081903105</c:v>
                </c:pt>
                <c:pt idx="4">
                  <c:v>3.8059059880789667</c:v>
                </c:pt>
                <c:pt idx="5">
                  <c:v>4.1663449074270487</c:v>
                </c:pt>
                <c:pt idx="6">
                  <c:v>4.3082666100167106</c:v>
                </c:pt>
                <c:pt idx="7">
                  <c:v>4.3648941871956257</c:v>
                </c:pt>
                <c:pt idx="8">
                  <c:v>4.2354530653666318</c:v>
                </c:pt>
                <c:pt idx="9">
                  <c:v>4.6329327922324239</c:v>
                </c:pt>
                <c:pt idx="10">
                  <c:v>4.3299907611544795</c:v>
                </c:pt>
                <c:pt idx="11">
                  <c:v>4.561414379592466</c:v>
                </c:pt>
              </c:numCache>
            </c:numRef>
          </c:val>
          <c:smooth val="0"/>
          <c:extLst>
            <c:ext xmlns:c16="http://schemas.microsoft.com/office/drawing/2014/chart" uri="{C3380CC4-5D6E-409C-BE32-E72D297353CC}">
              <c16:uniqueId val="{00000000-7D97-4A18-8E8B-9126C228085B}"/>
            </c:ext>
          </c:extLst>
        </c:ser>
        <c:ser>
          <c:idx val="1"/>
          <c:order val="1"/>
          <c:tx>
            <c:strRef>
              <c:f>'Gráficos vino DO org'!$B$42</c:f>
              <c:strCache>
                <c:ptCount val="1"/>
                <c:pt idx="0">
                  <c:v>2021</c:v>
                </c:pt>
              </c:strCache>
            </c:strRef>
          </c:tx>
          <c:spPr>
            <a:ln w="28575" cap="rnd">
              <a:solidFill>
                <a:schemeClr val="accent2"/>
              </a:solidFill>
              <a:round/>
            </a:ln>
            <a:effectLst/>
          </c:spPr>
          <c:marker>
            <c:symbol val="none"/>
          </c:marker>
          <c:cat>
            <c:strRef>
              <c:f>'Gráficos vino DO org'!$C$38:$N$38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org'!$C$42:$N$42</c:f>
              <c:numCache>
                <c:formatCode>0.00</c:formatCode>
                <c:ptCount val="12"/>
                <c:pt idx="0">
                  <c:v>4.5509216673445172</c:v>
                </c:pt>
                <c:pt idx="1">
                  <c:v>3.7080306796166917</c:v>
                </c:pt>
                <c:pt idx="2">
                  <c:v>4.4123408660058985</c:v>
                </c:pt>
                <c:pt idx="3">
                  <c:v>4.5864891949341455</c:v>
                </c:pt>
                <c:pt idx="4">
                  <c:v>4.4438928743693316</c:v>
                </c:pt>
                <c:pt idx="5">
                  <c:v>3.4867754599415495</c:v>
                </c:pt>
                <c:pt idx="6">
                  <c:v>4.5909153043241382</c:v>
                </c:pt>
                <c:pt idx="7">
                  <c:v>4.5812820438659125</c:v>
                </c:pt>
                <c:pt idx="8">
                  <c:v>4.4462661268653774</c:v>
                </c:pt>
                <c:pt idx="9">
                  <c:v>4.6536156305326264</c:v>
                </c:pt>
                <c:pt idx="10">
                  <c:v>4.7100067637017657</c:v>
                </c:pt>
                <c:pt idx="11">
                  <c:v>4.6670129074982034</c:v>
                </c:pt>
              </c:numCache>
            </c:numRef>
          </c:val>
          <c:smooth val="0"/>
          <c:extLst>
            <c:ext xmlns:c16="http://schemas.microsoft.com/office/drawing/2014/chart" uri="{C3380CC4-5D6E-409C-BE32-E72D297353CC}">
              <c16:uniqueId val="{00000001-7D97-4A18-8E8B-9126C228085B}"/>
            </c:ext>
          </c:extLst>
        </c:ser>
        <c:ser>
          <c:idx val="2"/>
          <c:order val="2"/>
          <c:tx>
            <c:strRef>
              <c:f>'Gráficos vino DO org'!$B$43</c:f>
              <c:strCache>
                <c:ptCount val="1"/>
                <c:pt idx="0">
                  <c:v>2022</c:v>
                </c:pt>
              </c:strCache>
            </c:strRef>
          </c:tx>
          <c:spPr>
            <a:ln w="28575" cap="rnd">
              <a:solidFill>
                <a:srgbClr val="FFC000"/>
              </a:solidFill>
              <a:round/>
            </a:ln>
            <a:effectLst/>
          </c:spPr>
          <c:marker>
            <c:symbol val="none"/>
          </c:marker>
          <c:cat>
            <c:strRef>
              <c:f>'Gráficos vino DO org'!$C$38:$N$38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org'!$C$43:$N$43</c:f>
              <c:numCache>
                <c:formatCode>0.00</c:formatCode>
                <c:ptCount val="12"/>
                <c:pt idx="0">
                  <c:v>4.8990064633139196</c:v>
                </c:pt>
                <c:pt idx="1">
                  <c:v>4.2777298073528769</c:v>
                </c:pt>
                <c:pt idx="2">
                  <c:v>4.4094245257049751</c:v>
                </c:pt>
                <c:pt idx="3">
                  <c:v>4.5772682945385741</c:v>
                </c:pt>
                <c:pt idx="4">
                  <c:v>4.2429570623908379</c:v>
                </c:pt>
                <c:pt idx="5">
                  <c:v>4.9043348371690758</c:v>
                </c:pt>
                <c:pt idx="6">
                  <c:v>4.38277991968023</c:v>
                </c:pt>
                <c:pt idx="7">
                  <c:v>4.4781746459956038</c:v>
                </c:pt>
                <c:pt idx="8">
                  <c:v>4.6052223665411871</c:v>
                </c:pt>
                <c:pt idx="9">
                  <c:v>4.3009755227433057</c:v>
                </c:pt>
                <c:pt idx="10">
                  <c:v>4.4693023638719938</c:v>
                </c:pt>
                <c:pt idx="11">
                  <c:v>4.5215052347623503</c:v>
                </c:pt>
              </c:numCache>
            </c:numRef>
          </c:val>
          <c:smooth val="0"/>
          <c:extLst>
            <c:ext xmlns:c16="http://schemas.microsoft.com/office/drawing/2014/chart" uri="{C3380CC4-5D6E-409C-BE32-E72D297353CC}">
              <c16:uniqueId val="{00000002-7D97-4A18-8E8B-9126C228085B}"/>
            </c:ext>
          </c:extLst>
        </c:ser>
        <c:ser>
          <c:idx val="3"/>
          <c:order val="3"/>
          <c:tx>
            <c:strRef>
              <c:f>'Gráficos vino DO org'!$B$44</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DO org'!$C$38:$N$38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DO org'!$C$44:$N$44</c:f>
              <c:numCache>
                <c:formatCode>0.00</c:formatCode>
                <c:ptCount val="12"/>
                <c:pt idx="0">
                  <c:v>4.4132713521624867</c:v>
                </c:pt>
                <c:pt idx="1">
                  <c:v>4.498679061942978</c:v>
                </c:pt>
                <c:pt idx="2">
                  <c:v>4.7428724573521563</c:v>
                </c:pt>
                <c:pt idx="3">
                  <c:v>4.8973669842128249</c:v>
                </c:pt>
              </c:numCache>
            </c:numRef>
          </c:val>
          <c:smooth val="0"/>
          <c:extLst>
            <c:ext xmlns:c16="http://schemas.microsoft.com/office/drawing/2014/chart" uri="{C3380CC4-5D6E-409C-BE32-E72D297353CC}">
              <c16:uniqueId val="{00000000-A123-4385-B544-08E2EBC24AC1}"/>
            </c:ext>
          </c:extLst>
        </c:ser>
        <c:dLbls>
          <c:showLegendKey val="0"/>
          <c:showVal val="0"/>
          <c:showCatName val="0"/>
          <c:showSerName val="0"/>
          <c:showPercent val="0"/>
          <c:showBubbleSize val="0"/>
        </c:dLbls>
        <c:smooth val="0"/>
        <c:axId val="-1401378736"/>
        <c:axId val="-1401375984"/>
        <c:extLst/>
      </c:lineChart>
      <c:catAx>
        <c:axId val="-140137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375984"/>
        <c:crosses val="autoZero"/>
        <c:auto val="1"/>
        <c:lblAlgn val="ctr"/>
        <c:lblOffset val="100"/>
        <c:noMultiLvlLbl val="0"/>
      </c:catAx>
      <c:valAx>
        <c:axId val="-1401375984"/>
        <c:scaling>
          <c:orientation val="minMax"/>
          <c:min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378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16. Volumen de exportación de vino a granel (millones de litros) </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2616513681218811"/>
          <c:y val="0.17631833205767575"/>
          <c:w val="0.89573288521874173"/>
          <c:h val="0.37712633612525998"/>
        </c:manualLayout>
      </c:layout>
      <c:lineChart>
        <c:grouping val="standard"/>
        <c:varyColors val="0"/>
        <c:ser>
          <c:idx val="2"/>
          <c:order val="0"/>
          <c:tx>
            <c:strRef>
              <c:f>'Gráficos vino granel'!$B$8</c:f>
              <c:strCache>
                <c:ptCount val="1"/>
                <c:pt idx="0">
                  <c:v>2020</c:v>
                </c:pt>
              </c:strCache>
            </c:strRef>
          </c:tx>
          <c:spPr>
            <a:ln w="28575" cap="rnd">
              <a:solidFill>
                <a:schemeClr val="accent1"/>
              </a:solidFill>
              <a:round/>
            </a:ln>
            <a:effectLst/>
          </c:spPr>
          <c:marker>
            <c:symbol val="none"/>
          </c:marker>
          <c:cat>
            <c:strRef>
              <c:f>'Gráficos vino granel'!$C$3:$N$3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granel'!$C$8:$N$8</c:f>
              <c:numCache>
                <c:formatCode>0.0</c:formatCode>
                <c:ptCount val="12"/>
                <c:pt idx="0">
                  <c:v>32.460836</c:v>
                </c:pt>
                <c:pt idx="1">
                  <c:v>29.799596999999999</c:v>
                </c:pt>
                <c:pt idx="2">
                  <c:v>21.215472999999999</c:v>
                </c:pt>
                <c:pt idx="3">
                  <c:v>24.236211999999998</c:v>
                </c:pt>
                <c:pt idx="4">
                  <c:v>32.192160999999999</c:v>
                </c:pt>
                <c:pt idx="5">
                  <c:v>34.304174000000003</c:v>
                </c:pt>
                <c:pt idx="6">
                  <c:v>29.601849999999999</c:v>
                </c:pt>
                <c:pt idx="7">
                  <c:v>30.016207000000001</c:v>
                </c:pt>
                <c:pt idx="8">
                  <c:v>27.756694</c:v>
                </c:pt>
                <c:pt idx="9">
                  <c:v>29.623989999999999</c:v>
                </c:pt>
                <c:pt idx="10">
                  <c:v>29.477219000000002</c:v>
                </c:pt>
                <c:pt idx="11">
                  <c:v>18.951732</c:v>
                </c:pt>
              </c:numCache>
            </c:numRef>
          </c:val>
          <c:smooth val="0"/>
          <c:extLst>
            <c:ext xmlns:c16="http://schemas.microsoft.com/office/drawing/2014/chart" uri="{C3380CC4-5D6E-409C-BE32-E72D297353CC}">
              <c16:uniqueId val="{00000002-3600-488E-BF2D-5856CF8EC9D5}"/>
            </c:ext>
          </c:extLst>
        </c:ser>
        <c:ser>
          <c:idx val="3"/>
          <c:order val="1"/>
          <c:tx>
            <c:strRef>
              <c:f>'Gráficos vino granel'!$B$9</c:f>
              <c:strCache>
                <c:ptCount val="1"/>
                <c:pt idx="0">
                  <c:v>2021</c:v>
                </c:pt>
              </c:strCache>
            </c:strRef>
          </c:tx>
          <c:spPr>
            <a:ln w="28575" cap="rnd">
              <a:solidFill>
                <a:schemeClr val="accent2"/>
              </a:solidFill>
              <a:round/>
            </a:ln>
            <a:effectLst/>
          </c:spPr>
          <c:marker>
            <c:symbol val="none"/>
          </c:marker>
          <c:cat>
            <c:strRef>
              <c:f>'Gráficos vino granel'!$C$3:$N$3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granel'!$C$9:$N$9</c:f>
              <c:numCache>
                <c:formatCode>0.0</c:formatCode>
                <c:ptCount val="12"/>
                <c:pt idx="0">
                  <c:v>29.491007</c:v>
                </c:pt>
                <c:pt idx="1">
                  <c:v>28.33947349</c:v>
                </c:pt>
                <c:pt idx="2">
                  <c:v>29.439339</c:v>
                </c:pt>
                <c:pt idx="3">
                  <c:v>26.130634000000001</c:v>
                </c:pt>
                <c:pt idx="4">
                  <c:v>26.116364000000001</c:v>
                </c:pt>
                <c:pt idx="5">
                  <c:v>29.719650999999999</c:v>
                </c:pt>
                <c:pt idx="6">
                  <c:v>25.8474983077</c:v>
                </c:pt>
                <c:pt idx="7">
                  <c:v>30.644948420000002</c:v>
                </c:pt>
                <c:pt idx="8">
                  <c:v>30.785739</c:v>
                </c:pt>
                <c:pt idx="9">
                  <c:v>33.801979000000003</c:v>
                </c:pt>
                <c:pt idx="10">
                  <c:v>26.826113500000002</c:v>
                </c:pt>
                <c:pt idx="11">
                  <c:v>35.943184500000001</c:v>
                </c:pt>
              </c:numCache>
            </c:numRef>
          </c:val>
          <c:smooth val="0"/>
          <c:extLst>
            <c:ext xmlns:c16="http://schemas.microsoft.com/office/drawing/2014/chart" uri="{C3380CC4-5D6E-409C-BE32-E72D297353CC}">
              <c16:uniqueId val="{00000003-3600-488E-BF2D-5856CF8EC9D5}"/>
            </c:ext>
          </c:extLst>
        </c:ser>
        <c:ser>
          <c:idx val="4"/>
          <c:order val="2"/>
          <c:tx>
            <c:strRef>
              <c:f>'Gráficos vino granel'!$B$10</c:f>
              <c:strCache>
                <c:ptCount val="1"/>
                <c:pt idx="0">
                  <c:v>2022</c:v>
                </c:pt>
              </c:strCache>
            </c:strRef>
          </c:tx>
          <c:spPr>
            <a:ln w="28575" cap="rnd">
              <a:solidFill>
                <a:srgbClr val="FFC000"/>
              </a:solidFill>
              <a:round/>
            </a:ln>
            <a:effectLst/>
          </c:spPr>
          <c:marker>
            <c:symbol val="none"/>
          </c:marker>
          <c:cat>
            <c:strRef>
              <c:f>'Gráficos vino granel'!$C$3:$N$3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granel'!$C$10:$N$10</c:f>
              <c:numCache>
                <c:formatCode>0.0</c:formatCode>
                <c:ptCount val="12"/>
                <c:pt idx="0">
                  <c:v>32.011490999999999</c:v>
                </c:pt>
                <c:pt idx="1">
                  <c:v>27.487210000000001</c:v>
                </c:pt>
                <c:pt idx="2">
                  <c:v>31.292822999999999</c:v>
                </c:pt>
                <c:pt idx="3">
                  <c:v>26.601939000000002</c:v>
                </c:pt>
                <c:pt idx="4">
                  <c:v>31.955936999999999</c:v>
                </c:pt>
                <c:pt idx="5">
                  <c:v>31.153109000000001</c:v>
                </c:pt>
                <c:pt idx="6">
                  <c:v>23.427689000000001</c:v>
                </c:pt>
                <c:pt idx="7">
                  <c:v>28.40885608</c:v>
                </c:pt>
                <c:pt idx="8">
                  <c:v>23.712140999999999</c:v>
                </c:pt>
                <c:pt idx="9">
                  <c:v>25.921215</c:v>
                </c:pt>
                <c:pt idx="10">
                  <c:v>22.205815749999999</c:v>
                </c:pt>
                <c:pt idx="11">
                  <c:v>18.67795825</c:v>
                </c:pt>
              </c:numCache>
            </c:numRef>
          </c:val>
          <c:smooth val="0"/>
          <c:extLst>
            <c:ext xmlns:c16="http://schemas.microsoft.com/office/drawing/2014/chart" uri="{C3380CC4-5D6E-409C-BE32-E72D297353CC}">
              <c16:uniqueId val="{00000004-3600-488E-BF2D-5856CF8EC9D5}"/>
            </c:ext>
          </c:extLst>
        </c:ser>
        <c:ser>
          <c:idx val="5"/>
          <c:order val="3"/>
          <c:tx>
            <c:strRef>
              <c:f>'Gráficos vino granel'!$B$11</c:f>
              <c:strCache>
                <c:ptCount val="1"/>
                <c:pt idx="0">
                  <c:v>2023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'Gráficos vino granel'!$C$3:$N$3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granel'!$C$11:$N$11</c:f>
              <c:numCache>
                <c:formatCode>0.0</c:formatCode>
                <c:ptCount val="12"/>
                <c:pt idx="0">
                  <c:v>27.365376000000001</c:v>
                </c:pt>
                <c:pt idx="1">
                  <c:v>20.100000000000001</c:v>
                </c:pt>
                <c:pt idx="2">
                  <c:v>28.6</c:v>
                </c:pt>
                <c:pt idx="3">
                  <c:v>20.607417000000002</c:v>
                </c:pt>
              </c:numCache>
            </c:numRef>
          </c:val>
          <c:smooth val="0"/>
          <c:extLst>
            <c:ext xmlns:c16="http://schemas.microsoft.com/office/drawing/2014/chart" uri="{C3380CC4-5D6E-409C-BE32-E72D297353CC}">
              <c16:uniqueId val="{00000000-46A6-4A5B-A76D-FA49B523CECA}"/>
            </c:ext>
          </c:extLst>
        </c:ser>
        <c:dLbls>
          <c:showLegendKey val="0"/>
          <c:showVal val="0"/>
          <c:showCatName val="0"/>
          <c:showSerName val="0"/>
          <c:showPercent val="0"/>
          <c:showBubbleSize val="0"/>
        </c:dLbls>
        <c:smooth val="0"/>
        <c:axId val="-1401324544"/>
        <c:axId val="-1401321792"/>
        <c:extLst/>
      </c:lineChart>
      <c:catAx>
        <c:axId val="-14013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321792"/>
        <c:crosses val="autoZero"/>
        <c:auto val="1"/>
        <c:lblAlgn val="ctr"/>
        <c:lblOffset val="100"/>
        <c:noMultiLvlLbl val="0"/>
      </c:catAx>
      <c:valAx>
        <c:axId val="-1401321792"/>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Millones  litros</a:t>
                </a:r>
              </a:p>
            </c:rich>
          </c:tx>
          <c:layout>
            <c:manualLayout>
              <c:xMode val="edge"/>
              <c:yMode val="edge"/>
              <c:x val="2.5441360613012574E-2"/>
              <c:y val="0.176418253968253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324544"/>
        <c:crosses val="autoZero"/>
        <c:crossBetween val="between"/>
        <c:majorUnit val="4"/>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17. Valor de exportaciones de vino a granel (millones USD) </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4540860962147339"/>
          <c:y val="0.14513685749185867"/>
          <c:w val="0.82401189736800218"/>
          <c:h val="0.42926259833505265"/>
        </c:manualLayout>
      </c:layout>
      <c:lineChart>
        <c:grouping val="standard"/>
        <c:varyColors val="0"/>
        <c:ser>
          <c:idx val="2"/>
          <c:order val="0"/>
          <c:tx>
            <c:strRef>
              <c:f>'Gráficos vino granel'!$B$19</c:f>
              <c:strCache>
                <c:ptCount val="1"/>
                <c:pt idx="0">
                  <c:v>2020</c:v>
                </c:pt>
              </c:strCache>
            </c:strRef>
          </c:tx>
          <c:spPr>
            <a:ln w="28575" cap="rnd">
              <a:solidFill>
                <a:schemeClr val="accent1"/>
              </a:solidFill>
              <a:round/>
            </a:ln>
            <a:effectLst/>
          </c:spPr>
          <c:marker>
            <c:symbol val="none"/>
          </c:marker>
          <c:cat>
            <c:strRef>
              <c:f>'Gráficos vino granel'!$C$3:$N$3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granel'!$C$19:$N$19</c:f>
              <c:numCache>
                <c:formatCode>0.0</c:formatCode>
                <c:ptCount val="12"/>
                <c:pt idx="0">
                  <c:v>28.110058459999998</c:v>
                </c:pt>
                <c:pt idx="1">
                  <c:v>25.447776709999999</c:v>
                </c:pt>
                <c:pt idx="2">
                  <c:v>18.193960500000003</c:v>
                </c:pt>
                <c:pt idx="3">
                  <c:v>19.418683090000002</c:v>
                </c:pt>
                <c:pt idx="4">
                  <c:v>26.132039529999997</c:v>
                </c:pt>
                <c:pt idx="5" formatCode="0.00">
                  <c:v>28.73873690000001</c:v>
                </c:pt>
                <c:pt idx="6">
                  <c:v>25.325534799999996</c:v>
                </c:pt>
                <c:pt idx="7">
                  <c:v>24.323994080000002</c:v>
                </c:pt>
                <c:pt idx="8">
                  <c:v>21.711987110000003</c:v>
                </c:pt>
                <c:pt idx="9">
                  <c:v>23.921117810000002</c:v>
                </c:pt>
                <c:pt idx="10">
                  <c:v>22.806605150000003</c:v>
                </c:pt>
                <c:pt idx="11">
                  <c:v>27.969808269999998</c:v>
                </c:pt>
              </c:numCache>
            </c:numRef>
          </c:val>
          <c:smooth val="0"/>
          <c:extLst>
            <c:ext xmlns:c16="http://schemas.microsoft.com/office/drawing/2014/chart" uri="{C3380CC4-5D6E-409C-BE32-E72D297353CC}">
              <c16:uniqueId val="{00000002-220A-4AB3-ABB1-20F737271900}"/>
            </c:ext>
          </c:extLst>
        </c:ser>
        <c:ser>
          <c:idx val="3"/>
          <c:order val="1"/>
          <c:tx>
            <c:strRef>
              <c:f>'Gráficos vino granel'!$B$20</c:f>
              <c:strCache>
                <c:ptCount val="1"/>
                <c:pt idx="0">
                  <c:v>2021</c:v>
                </c:pt>
              </c:strCache>
            </c:strRef>
          </c:tx>
          <c:spPr>
            <a:ln w="28575" cap="rnd">
              <a:solidFill>
                <a:schemeClr val="accent2"/>
              </a:solidFill>
              <a:round/>
            </a:ln>
            <a:effectLst/>
          </c:spPr>
          <c:marker>
            <c:symbol val="none"/>
          </c:marker>
          <c:cat>
            <c:strRef>
              <c:f>'Gráficos vino granel'!$C$3:$N$3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granel'!$C$20:$N$20</c:f>
              <c:numCache>
                <c:formatCode>0.0</c:formatCode>
                <c:ptCount val="12"/>
                <c:pt idx="0">
                  <c:v>24.06928783</c:v>
                </c:pt>
                <c:pt idx="1">
                  <c:v>24.209827790000002</c:v>
                </c:pt>
                <c:pt idx="2">
                  <c:v>26.39333293000001</c:v>
                </c:pt>
                <c:pt idx="3">
                  <c:v>22.451203769999992</c:v>
                </c:pt>
                <c:pt idx="4">
                  <c:v>24.298061509999986</c:v>
                </c:pt>
                <c:pt idx="5">
                  <c:v>29.496481510000006</c:v>
                </c:pt>
                <c:pt idx="6">
                  <c:v>21.608525190000005</c:v>
                </c:pt>
                <c:pt idx="7">
                  <c:v>25.697983490000002</c:v>
                </c:pt>
                <c:pt idx="8">
                  <c:v>27.428050939999988</c:v>
                </c:pt>
                <c:pt idx="9">
                  <c:v>28.973097999999997</c:v>
                </c:pt>
                <c:pt idx="10">
                  <c:v>23.483420579999997</c:v>
                </c:pt>
                <c:pt idx="11">
                  <c:v>30.651122740000005</c:v>
                </c:pt>
              </c:numCache>
            </c:numRef>
          </c:val>
          <c:smooth val="0"/>
          <c:extLst>
            <c:ext xmlns:c16="http://schemas.microsoft.com/office/drawing/2014/chart" uri="{C3380CC4-5D6E-409C-BE32-E72D297353CC}">
              <c16:uniqueId val="{00000003-220A-4AB3-ABB1-20F737271900}"/>
            </c:ext>
          </c:extLst>
        </c:ser>
        <c:ser>
          <c:idx val="4"/>
          <c:order val="2"/>
          <c:tx>
            <c:strRef>
              <c:f>'Gráficos vino granel'!$B$21</c:f>
              <c:strCache>
                <c:ptCount val="1"/>
                <c:pt idx="0">
                  <c:v>2022</c:v>
                </c:pt>
              </c:strCache>
            </c:strRef>
          </c:tx>
          <c:spPr>
            <a:ln w="28575" cap="rnd">
              <a:solidFill>
                <a:schemeClr val="accent4"/>
              </a:solidFill>
              <a:round/>
            </a:ln>
            <a:effectLst/>
          </c:spPr>
          <c:marker>
            <c:symbol val="none"/>
          </c:marker>
          <c:cat>
            <c:strRef>
              <c:f>'Gráficos vino granel'!$C$3:$N$3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granel'!$C$21:$N$21</c:f>
              <c:numCache>
                <c:formatCode>0.0</c:formatCode>
                <c:ptCount val="12"/>
                <c:pt idx="0">
                  <c:v>29.74286888</c:v>
                </c:pt>
                <c:pt idx="1">
                  <c:v>25.084364389999998</c:v>
                </c:pt>
                <c:pt idx="2">
                  <c:v>30.897358090000001</c:v>
                </c:pt>
                <c:pt idx="3">
                  <c:v>24.62867653</c:v>
                </c:pt>
                <c:pt idx="4">
                  <c:v>27.280522950000002</c:v>
                </c:pt>
                <c:pt idx="5">
                  <c:v>29.875025359999995</c:v>
                </c:pt>
                <c:pt idx="6">
                  <c:v>22.97010165</c:v>
                </c:pt>
                <c:pt idx="7">
                  <c:v>27.608812719999996</c:v>
                </c:pt>
                <c:pt idx="8">
                  <c:v>21.381076460000006</c:v>
                </c:pt>
                <c:pt idx="9">
                  <c:v>23.285519730000001</c:v>
                </c:pt>
                <c:pt idx="10">
                  <c:v>20.151447709999999</c:v>
                </c:pt>
                <c:pt idx="11">
                  <c:v>16.284803140000005</c:v>
                </c:pt>
              </c:numCache>
            </c:numRef>
          </c:val>
          <c:smooth val="0"/>
          <c:extLst>
            <c:ext xmlns:c16="http://schemas.microsoft.com/office/drawing/2014/chart" uri="{C3380CC4-5D6E-409C-BE32-E72D297353CC}">
              <c16:uniqueId val="{00000004-220A-4AB3-ABB1-20F737271900}"/>
            </c:ext>
          </c:extLst>
        </c:ser>
        <c:ser>
          <c:idx val="5"/>
          <c:order val="3"/>
          <c:tx>
            <c:strRef>
              <c:f>'Gráficos vino granel'!$B$22</c:f>
              <c:strCache>
                <c:ptCount val="1"/>
                <c:pt idx="0">
                  <c:v>2023</c:v>
                </c:pt>
              </c:strCache>
            </c:strRef>
          </c:tx>
          <c:spPr>
            <a:ln w="28575" cap="rnd">
              <a:solidFill>
                <a:schemeClr val="accent6"/>
              </a:solidFill>
              <a:round/>
            </a:ln>
            <a:effectLst/>
          </c:spPr>
          <c:marker>
            <c:symbol val="none"/>
          </c:marker>
          <c:cat>
            <c:strRef>
              <c:f>'Gráficos vino granel'!$C$3:$N$3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granel'!$C$22:$N$22</c:f>
              <c:numCache>
                <c:formatCode>0.0</c:formatCode>
                <c:ptCount val="12"/>
                <c:pt idx="0">
                  <c:v>27.282798000000007</c:v>
                </c:pt>
                <c:pt idx="1">
                  <c:v>17.8</c:v>
                </c:pt>
                <c:pt idx="2">
                  <c:v>26.7</c:v>
                </c:pt>
                <c:pt idx="3">
                  <c:v>19.89717379</c:v>
                </c:pt>
              </c:numCache>
            </c:numRef>
          </c:val>
          <c:smooth val="0"/>
          <c:extLst>
            <c:ext xmlns:c16="http://schemas.microsoft.com/office/drawing/2014/chart" uri="{C3380CC4-5D6E-409C-BE32-E72D297353CC}">
              <c16:uniqueId val="{00000000-0282-43D6-BBB6-95D2C0CEF91D}"/>
            </c:ext>
          </c:extLst>
        </c:ser>
        <c:dLbls>
          <c:showLegendKey val="0"/>
          <c:showVal val="0"/>
          <c:showCatName val="0"/>
          <c:showSerName val="0"/>
          <c:showPercent val="0"/>
          <c:showBubbleSize val="0"/>
        </c:dLbls>
        <c:smooth val="0"/>
        <c:axId val="-1401275056"/>
        <c:axId val="-1401272304"/>
        <c:extLst/>
      </c:lineChart>
      <c:catAx>
        <c:axId val="-14012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272304"/>
        <c:crosses val="autoZero"/>
        <c:auto val="1"/>
        <c:lblAlgn val="ctr"/>
        <c:lblOffset val="100"/>
        <c:noMultiLvlLbl val="0"/>
      </c:catAx>
      <c:valAx>
        <c:axId val="-1401272304"/>
        <c:scaling>
          <c:orientation val="minMax"/>
          <c:max val="40"/>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Millones USD</a:t>
                </a:r>
              </a:p>
            </c:rich>
          </c:tx>
          <c:layout>
            <c:manualLayout>
              <c:xMode val="edge"/>
              <c:yMode val="edge"/>
              <c:x val="1.8929452000318144E-2"/>
              <c:y val="0.214813311559844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27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18. Precio medio de exportación de vino a granel (USD por litro)</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2800595596033609"/>
          <c:y val="0.14562476377948588"/>
          <c:w val="0.84487420974439764"/>
          <c:h val="0.44078933206102155"/>
        </c:manualLayout>
      </c:layout>
      <c:lineChart>
        <c:grouping val="standard"/>
        <c:varyColors val="0"/>
        <c:ser>
          <c:idx val="2"/>
          <c:order val="0"/>
          <c:tx>
            <c:strRef>
              <c:f>'Gráficos vino granel'!$A$39</c:f>
              <c:strCache>
                <c:ptCount val="1"/>
                <c:pt idx="0">
                  <c:v>2020</c:v>
                </c:pt>
              </c:strCache>
            </c:strRef>
          </c:tx>
          <c:spPr>
            <a:ln w="28575" cap="rnd">
              <a:solidFill>
                <a:schemeClr val="accent1"/>
              </a:solidFill>
              <a:round/>
            </a:ln>
            <a:effectLst/>
          </c:spPr>
          <c:marker>
            <c:symbol val="none"/>
          </c:marker>
          <c:cat>
            <c:strRef>
              <c:f>'Gráficos vino granel'!$D$34:$O$34</c:f>
              <c:strCache>
                <c:ptCount val="10"/>
                <c:pt idx="0">
                  <c:v>mar</c:v>
                </c:pt>
                <c:pt idx="1">
                  <c:v>abr</c:v>
                </c:pt>
                <c:pt idx="2">
                  <c:v>may</c:v>
                </c:pt>
                <c:pt idx="3">
                  <c:v>jun</c:v>
                </c:pt>
                <c:pt idx="4">
                  <c:v>jul</c:v>
                </c:pt>
                <c:pt idx="5">
                  <c:v>ago</c:v>
                </c:pt>
                <c:pt idx="6">
                  <c:v>sep</c:v>
                </c:pt>
                <c:pt idx="7">
                  <c:v>oct</c:v>
                </c:pt>
                <c:pt idx="8">
                  <c:v>nov</c:v>
                </c:pt>
                <c:pt idx="9">
                  <c:v>dic</c:v>
                </c:pt>
              </c:strCache>
            </c:strRef>
          </c:cat>
          <c:val>
            <c:numRef>
              <c:f>'Gráficos vino granel'!$D$39:$O$39</c:f>
              <c:numCache>
                <c:formatCode>0.00</c:formatCode>
                <c:ptCount val="12"/>
                <c:pt idx="0">
                  <c:v>0.85757977208427094</c:v>
                </c:pt>
                <c:pt idx="1">
                  <c:v>0.80122599563001029</c:v>
                </c:pt>
                <c:pt idx="2">
                  <c:v>0.81175164133902034</c:v>
                </c:pt>
                <c:pt idx="3">
                  <c:v>0.83776210148654229</c:v>
                </c:pt>
                <c:pt idx="4">
                  <c:v>0.85553892070934745</c:v>
                </c:pt>
                <c:pt idx="5">
                  <c:v>0.81036201809242592</c:v>
                </c:pt>
                <c:pt idx="6">
                  <c:v>0.7822252574460058</c:v>
                </c:pt>
                <c:pt idx="7">
                  <c:v>0.80749142198603241</c:v>
                </c:pt>
                <c:pt idx="8">
                  <c:v>0.77370274142889806</c:v>
                </c:pt>
                <c:pt idx="9">
                  <c:v>1.4758444383869505</c:v>
                </c:pt>
              </c:numCache>
            </c:numRef>
          </c:val>
          <c:smooth val="0"/>
          <c:extLst>
            <c:ext xmlns:c16="http://schemas.microsoft.com/office/drawing/2014/chart" uri="{C3380CC4-5D6E-409C-BE32-E72D297353CC}">
              <c16:uniqueId val="{00000002-2C83-41E1-AFC8-1FBF62D36E33}"/>
            </c:ext>
          </c:extLst>
        </c:ser>
        <c:ser>
          <c:idx val="3"/>
          <c:order val="1"/>
          <c:tx>
            <c:strRef>
              <c:f>'Gráficos vino granel'!$A$40</c:f>
              <c:strCache>
                <c:ptCount val="1"/>
                <c:pt idx="0">
                  <c:v>2021</c:v>
                </c:pt>
              </c:strCache>
            </c:strRef>
          </c:tx>
          <c:spPr>
            <a:ln w="28575" cap="rnd">
              <a:solidFill>
                <a:schemeClr val="accent2"/>
              </a:solidFill>
              <a:round/>
            </a:ln>
            <a:effectLst/>
          </c:spPr>
          <c:marker>
            <c:symbol val="none"/>
          </c:marker>
          <c:cat>
            <c:strRef>
              <c:f>'Gráficos vino granel'!$D$34:$O$34</c:f>
              <c:strCache>
                <c:ptCount val="10"/>
                <c:pt idx="0">
                  <c:v>mar</c:v>
                </c:pt>
                <c:pt idx="1">
                  <c:v>abr</c:v>
                </c:pt>
                <c:pt idx="2">
                  <c:v>may</c:v>
                </c:pt>
                <c:pt idx="3">
                  <c:v>jun</c:v>
                </c:pt>
                <c:pt idx="4">
                  <c:v>jul</c:v>
                </c:pt>
                <c:pt idx="5">
                  <c:v>ago</c:v>
                </c:pt>
                <c:pt idx="6">
                  <c:v>sep</c:v>
                </c:pt>
                <c:pt idx="7">
                  <c:v>oct</c:v>
                </c:pt>
                <c:pt idx="8">
                  <c:v>nov</c:v>
                </c:pt>
                <c:pt idx="9">
                  <c:v>dic</c:v>
                </c:pt>
              </c:strCache>
            </c:strRef>
          </c:cat>
          <c:val>
            <c:numRef>
              <c:f>'Gráficos vino granel'!$D$40:$O$40</c:f>
              <c:numCache>
                <c:formatCode>0.00</c:formatCode>
                <c:ptCount val="12"/>
                <c:pt idx="0">
                  <c:v>0.89653279681313536</c:v>
                </c:pt>
                <c:pt idx="1">
                  <c:v>0.85919093160923654</c:v>
                </c:pt>
                <c:pt idx="2">
                  <c:v>0.93037688975387178</c:v>
                </c:pt>
                <c:pt idx="3">
                  <c:v>0.99249084418925404</c:v>
                </c:pt>
                <c:pt idx="4">
                  <c:v>0.83600064241276306</c:v>
                </c:pt>
                <c:pt idx="5">
                  <c:v>0.83857160200761072</c:v>
                </c:pt>
                <c:pt idx="6">
                  <c:v>0.89093365405326108</c:v>
                </c:pt>
                <c:pt idx="7">
                  <c:v>0.85714206259935233</c:v>
                </c:pt>
                <c:pt idx="8">
                  <c:v>0.87539406630781591</c:v>
                </c:pt>
                <c:pt idx="9">
                  <c:v>0.85276591838989679</c:v>
                </c:pt>
              </c:numCache>
            </c:numRef>
          </c:val>
          <c:smooth val="0"/>
          <c:extLst>
            <c:ext xmlns:c16="http://schemas.microsoft.com/office/drawing/2014/chart" uri="{C3380CC4-5D6E-409C-BE32-E72D297353CC}">
              <c16:uniqueId val="{00000003-2C83-41E1-AFC8-1FBF62D36E33}"/>
            </c:ext>
          </c:extLst>
        </c:ser>
        <c:ser>
          <c:idx val="4"/>
          <c:order val="2"/>
          <c:tx>
            <c:strRef>
              <c:f>'Gráficos vino granel'!$A$41</c:f>
              <c:strCache>
                <c:ptCount val="1"/>
                <c:pt idx="0">
                  <c:v>2022</c:v>
                </c:pt>
              </c:strCache>
            </c:strRef>
          </c:tx>
          <c:spPr>
            <a:ln w="28575" cap="rnd">
              <a:solidFill>
                <a:schemeClr val="accent4"/>
              </a:solidFill>
              <a:round/>
            </a:ln>
            <a:effectLst/>
          </c:spPr>
          <c:marker>
            <c:symbol val="none"/>
          </c:marker>
          <c:cat>
            <c:strRef>
              <c:f>'Gráficos vino granel'!$D$34:$O$34</c:f>
              <c:strCache>
                <c:ptCount val="10"/>
                <c:pt idx="0">
                  <c:v>mar</c:v>
                </c:pt>
                <c:pt idx="1">
                  <c:v>abr</c:v>
                </c:pt>
                <c:pt idx="2">
                  <c:v>may</c:v>
                </c:pt>
                <c:pt idx="3">
                  <c:v>jun</c:v>
                </c:pt>
                <c:pt idx="4">
                  <c:v>jul</c:v>
                </c:pt>
                <c:pt idx="5">
                  <c:v>ago</c:v>
                </c:pt>
                <c:pt idx="6">
                  <c:v>sep</c:v>
                </c:pt>
                <c:pt idx="7">
                  <c:v>oct</c:v>
                </c:pt>
                <c:pt idx="8">
                  <c:v>nov</c:v>
                </c:pt>
                <c:pt idx="9">
                  <c:v>dic</c:v>
                </c:pt>
              </c:strCache>
            </c:strRef>
          </c:cat>
          <c:val>
            <c:numRef>
              <c:f>'Gráficos vino granel'!$D$41:$O$41</c:f>
              <c:numCache>
                <c:formatCode>0.00</c:formatCode>
                <c:ptCount val="12"/>
                <c:pt idx="0">
                  <c:v>0.9873624405826219</c:v>
                </c:pt>
                <c:pt idx="1">
                  <c:v>0.9258226075174445</c:v>
                </c:pt>
                <c:pt idx="2">
                  <c:v>0.85369184918595886</c:v>
                </c:pt>
                <c:pt idx="3">
                  <c:v>0.95897412229386136</c:v>
                </c:pt>
                <c:pt idx="4">
                  <c:v>0.98046809695996906</c:v>
                </c:pt>
                <c:pt idx="5">
                  <c:v>0.97183824094335014</c:v>
                </c:pt>
                <c:pt idx="6">
                  <c:v>0.90169320686816123</c:v>
                </c:pt>
                <c:pt idx="7">
                  <c:v>0.89831899199169485</c:v>
                </c:pt>
                <c:pt idx="8">
                  <c:v>0.90748513528488595</c:v>
                </c:pt>
                <c:pt idx="9">
                  <c:v>0.87187276692836624</c:v>
                </c:pt>
              </c:numCache>
            </c:numRef>
          </c:val>
          <c:smooth val="0"/>
          <c:extLst>
            <c:ext xmlns:c16="http://schemas.microsoft.com/office/drawing/2014/chart" uri="{C3380CC4-5D6E-409C-BE32-E72D297353CC}">
              <c16:uniqueId val="{00000004-2C83-41E1-AFC8-1FBF62D36E33}"/>
            </c:ext>
          </c:extLst>
        </c:ser>
        <c:ser>
          <c:idx val="5"/>
          <c:order val="3"/>
          <c:tx>
            <c:strRef>
              <c:f>'Gráficos vino granel'!$A$42</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granel'!$D$34:$O$34</c:f>
              <c:strCache>
                <c:ptCount val="10"/>
                <c:pt idx="0">
                  <c:v>mar</c:v>
                </c:pt>
                <c:pt idx="1">
                  <c:v>abr</c:v>
                </c:pt>
                <c:pt idx="2">
                  <c:v>may</c:v>
                </c:pt>
                <c:pt idx="3">
                  <c:v>jun</c:v>
                </c:pt>
                <c:pt idx="4">
                  <c:v>jul</c:v>
                </c:pt>
                <c:pt idx="5">
                  <c:v>ago</c:v>
                </c:pt>
                <c:pt idx="6">
                  <c:v>sep</c:v>
                </c:pt>
                <c:pt idx="7">
                  <c:v>oct</c:v>
                </c:pt>
                <c:pt idx="8">
                  <c:v>nov</c:v>
                </c:pt>
                <c:pt idx="9">
                  <c:v>dic</c:v>
                </c:pt>
              </c:strCache>
            </c:strRef>
          </c:cat>
          <c:val>
            <c:numRef>
              <c:f>'Gráficos vino granel'!$B$42:$M$42</c:f>
              <c:numCache>
                <c:formatCode>0.00</c:formatCode>
                <c:ptCount val="12"/>
                <c:pt idx="0">
                  <c:v>0.99698239117927723</c:v>
                </c:pt>
                <c:pt idx="1">
                  <c:v>0.88</c:v>
                </c:pt>
                <c:pt idx="2">
                  <c:v>0.93396591006029051</c:v>
                </c:pt>
                <c:pt idx="3">
                  <c:v>0.97</c:v>
                </c:pt>
              </c:numCache>
            </c:numRef>
          </c:val>
          <c:smooth val="0"/>
          <c:extLst>
            <c:ext xmlns:c16="http://schemas.microsoft.com/office/drawing/2014/chart" uri="{C3380CC4-5D6E-409C-BE32-E72D297353CC}">
              <c16:uniqueId val="{00000000-7379-4C7E-AAD9-401163B39C6E}"/>
            </c:ext>
          </c:extLst>
        </c:ser>
        <c:dLbls>
          <c:showLegendKey val="0"/>
          <c:showVal val="0"/>
          <c:showCatName val="0"/>
          <c:showSerName val="0"/>
          <c:showPercent val="0"/>
          <c:showBubbleSize val="0"/>
        </c:dLbls>
        <c:smooth val="0"/>
        <c:axId val="-1401226576"/>
        <c:axId val="-1401223824"/>
        <c:extLst/>
      </c:lineChart>
      <c:catAx>
        <c:axId val="-14012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223824"/>
        <c:crosses val="autoZero"/>
        <c:auto val="1"/>
        <c:lblAlgn val="ctr"/>
        <c:lblOffset val="100"/>
        <c:noMultiLvlLbl val="0"/>
      </c:catAx>
      <c:valAx>
        <c:axId val="-1401223824"/>
        <c:scaling>
          <c:orientation val="minMax"/>
          <c:max val="1.5"/>
          <c:min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226576"/>
        <c:crosses val="autoZero"/>
        <c:crossBetween val="between"/>
        <c:majorUnit val="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19. Volumen de exportación de vino a granel elaborado con uvas orgánicas (miles de litros) </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9.5651686183594486E-2"/>
          <c:y val="0.17491464729699485"/>
          <c:w val="0.88986652936874244"/>
          <c:h val="0.50115729719831537"/>
        </c:manualLayout>
      </c:layout>
      <c:lineChart>
        <c:grouping val="standard"/>
        <c:varyColors val="0"/>
        <c:ser>
          <c:idx val="5"/>
          <c:order val="0"/>
          <c:tx>
            <c:strRef>
              <c:f>'Gráficos vino granel org'!$B$2</c:f>
              <c:strCache>
                <c:ptCount val="1"/>
                <c:pt idx="0">
                  <c:v>2022</c:v>
                </c:pt>
              </c:strCache>
            </c:strRef>
          </c:tx>
          <c:spPr>
            <a:ln w="28575" cap="rnd">
              <a:solidFill>
                <a:schemeClr val="accent4"/>
              </a:solidFill>
              <a:round/>
            </a:ln>
            <a:effectLst/>
          </c:spPr>
          <c:marker>
            <c:symbol val="none"/>
          </c:marker>
          <c:cat>
            <c:strRef>
              <c:f>'Gráficos vino granel org'!$C$1:$N$1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 org'!$C$2:$N$2</c:f>
              <c:numCache>
                <c:formatCode>_ * #,##0.0_ ;_ * \-#,##0.0_ ;_ * "-"_ ;_ @_ </c:formatCode>
                <c:ptCount val="12"/>
                <c:pt idx="0">
                  <c:v>283.85000000000002</c:v>
                </c:pt>
                <c:pt idx="1">
                  <c:v>192.25</c:v>
                </c:pt>
                <c:pt idx="2">
                  <c:v>216.4</c:v>
                </c:pt>
                <c:pt idx="3">
                  <c:v>48.05</c:v>
                </c:pt>
                <c:pt idx="4">
                  <c:v>216.25</c:v>
                </c:pt>
                <c:pt idx="5">
                  <c:v>102.1</c:v>
                </c:pt>
                <c:pt idx="6">
                  <c:v>142.19999999999999</c:v>
                </c:pt>
                <c:pt idx="7">
                  <c:v>24</c:v>
                </c:pt>
                <c:pt idx="8">
                  <c:v>240.15</c:v>
                </c:pt>
                <c:pt idx="9">
                  <c:v>192.2</c:v>
                </c:pt>
                <c:pt idx="10">
                  <c:v>227.3</c:v>
                </c:pt>
                <c:pt idx="11">
                  <c:v>120.2</c:v>
                </c:pt>
              </c:numCache>
            </c:numRef>
          </c:val>
          <c:smooth val="0"/>
          <c:extLst>
            <c:ext xmlns:c16="http://schemas.microsoft.com/office/drawing/2014/chart" uri="{C3380CC4-5D6E-409C-BE32-E72D297353CC}">
              <c16:uniqueId val="{00000003-9578-4C01-B4E2-9E0BF5A9799D}"/>
            </c:ext>
          </c:extLst>
        </c:ser>
        <c:ser>
          <c:idx val="0"/>
          <c:order val="1"/>
          <c:tx>
            <c:strRef>
              <c:f>'Gráficos vino granel org'!$B$3</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granel org'!$C$1:$N$1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 org'!$C$3:$N$3</c:f>
              <c:numCache>
                <c:formatCode>_ * #,##0.0_ ;_ * \-#,##0.0_ ;_ * "-"_ ;_ @_ </c:formatCode>
                <c:ptCount val="12"/>
                <c:pt idx="0" formatCode="_ * #,##0.00_ ;_ * \-#,##0.00_ ;_ * &quot;-&quot;_ ;_ @_ ">
                  <c:v>264.35000000000002</c:v>
                </c:pt>
                <c:pt idx="1">
                  <c:v>95.15</c:v>
                </c:pt>
                <c:pt idx="2">
                  <c:v>72.099999999999994</c:v>
                </c:pt>
                <c:pt idx="3">
                  <c:v>48.1</c:v>
                </c:pt>
              </c:numCache>
            </c:numRef>
          </c:val>
          <c:smooth val="0"/>
          <c:extLst>
            <c:ext xmlns:c16="http://schemas.microsoft.com/office/drawing/2014/chart" uri="{C3380CC4-5D6E-409C-BE32-E72D297353CC}">
              <c16:uniqueId val="{00000000-0F99-4420-B501-209967108CCB}"/>
            </c:ext>
          </c:extLst>
        </c:ser>
        <c:dLbls>
          <c:showLegendKey val="0"/>
          <c:showVal val="0"/>
          <c:showCatName val="0"/>
          <c:showSerName val="0"/>
          <c:showPercent val="0"/>
          <c:showBubbleSize val="0"/>
        </c:dLbls>
        <c:smooth val="0"/>
        <c:axId val="-1401324544"/>
        <c:axId val="-1401321792"/>
        <c:extLst/>
      </c:lineChart>
      <c:catAx>
        <c:axId val="-14013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1401321792"/>
        <c:crosses val="autoZero"/>
        <c:auto val="1"/>
        <c:lblAlgn val="ctr"/>
        <c:lblOffset val="100"/>
        <c:noMultiLvlLbl val="0"/>
      </c:catAx>
      <c:valAx>
        <c:axId val="-14013217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CL" sz="900"/>
                  <a:t>Millones  litros</a:t>
                </a:r>
              </a:p>
            </c:rich>
          </c:tx>
          <c:layout>
            <c:manualLayout>
              <c:xMode val="edge"/>
              <c:yMode val="edge"/>
              <c:x val="1.1775920583366259E-2"/>
              <c:y val="0.2472375836741337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32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es-C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layout>
        <c:manualLayout>
          <c:xMode val="edge"/>
          <c:yMode val="edge"/>
          <c:x val="0.13527305685141988"/>
          <c:y val="4.810555950648241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export'!$A$3</c:f>
              <c:strCache>
                <c:ptCount val="1"/>
                <c:pt idx="0">
                  <c:v>Vino total</c:v>
                </c:pt>
              </c:strCache>
            </c:strRef>
          </c:tx>
          <c:spPr>
            <a:ln w="28575" cap="rnd">
              <a:solidFill>
                <a:schemeClr val="accent3"/>
              </a:solidFill>
              <a:round/>
            </a:ln>
            <a:effectLst/>
          </c:spPr>
          <c:marker>
            <c:symbol val="none"/>
          </c:marker>
          <c:cat>
            <c:numRef>
              <c:f>'Evol export'!$G$4:$Y$4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'Evol export'!$G$7:$Y$7</c:f>
              <c:numCache>
                <c:formatCode>0.00</c:formatCode>
                <c:ptCount val="19"/>
                <c:pt idx="0">
                  <c:v>1.7891391962550858</c:v>
                </c:pt>
                <c:pt idx="1">
                  <c:v>2.1092161228048028</c:v>
                </c:pt>
                <c:pt idx="2">
                  <c:v>2.0381432271442002</c:v>
                </c:pt>
                <c:pt idx="3">
                  <c:v>2.0782612841301202</c:v>
                </c:pt>
                <c:pt idx="4">
                  <c:v>2.3495086701723151</c:v>
                </c:pt>
                <c:pt idx="5">
                  <c:v>1.9955089558827652</c:v>
                </c:pt>
                <c:pt idx="6">
                  <c:v>2.1128982154523532</c:v>
                </c:pt>
                <c:pt idx="7">
                  <c:v>2.5455743516084364</c:v>
                </c:pt>
                <c:pt idx="8">
                  <c:v>2.3889180451125775</c:v>
                </c:pt>
                <c:pt idx="9">
                  <c:v>2.1373921484118896</c:v>
                </c:pt>
                <c:pt idx="10">
                  <c:v>2.3031009067094166</c:v>
                </c:pt>
                <c:pt idx="11">
                  <c:v>2.106806257592571</c:v>
                </c:pt>
                <c:pt idx="12">
                  <c:v>2.0340417597161293</c:v>
                </c:pt>
                <c:pt idx="13">
                  <c:v>2.1354641633139626</c:v>
                </c:pt>
                <c:pt idx="14">
                  <c:v>2.3482893334911803</c:v>
                </c:pt>
                <c:pt idx="15">
                  <c:v>2.2138783412368706</c:v>
                </c:pt>
                <c:pt idx="16">
                  <c:v>2.1467090545154828</c:v>
                </c:pt>
                <c:pt idx="17">
                  <c:v>2.2582101774286936</c:v>
                </c:pt>
                <c:pt idx="18">
                  <c:v>2.2866618427399912</c:v>
                </c:pt>
              </c:numCache>
            </c:numRef>
          </c:val>
          <c:smooth val="0"/>
          <c:extLst>
            <c:ext xmlns:c16="http://schemas.microsoft.com/office/drawing/2014/chart" uri="{C3380CC4-5D6E-409C-BE32-E72D297353CC}">
              <c16:uniqueId val="{00000000-35B1-41B5-8376-1281A228E9D9}"/>
            </c:ext>
          </c:extLst>
        </c:ser>
        <c:ser>
          <c:idx val="0"/>
          <c:order val="1"/>
          <c:tx>
            <c:strRef>
              <c:f>'Evol export'!$A$8</c:f>
              <c:strCache>
                <c:ptCount val="1"/>
                <c:pt idx="0">
                  <c:v>Vino con denominación de origen</c:v>
                </c:pt>
              </c:strCache>
            </c:strRef>
          </c:tx>
          <c:spPr>
            <a:ln w="28575" cap="rnd">
              <a:solidFill>
                <a:schemeClr val="accent1"/>
              </a:solidFill>
              <a:round/>
            </a:ln>
            <a:effectLst/>
          </c:spPr>
          <c:marker>
            <c:symbol val="none"/>
          </c:marker>
          <c:cat>
            <c:numRef>
              <c:f>'Evol export'!$G$4:$Y$4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'Evol export'!$G$12:$Y$12</c:f>
              <c:numCache>
                <c:formatCode>0.00</c:formatCode>
                <c:ptCount val="19"/>
                <c:pt idx="0">
                  <c:v>2.7862443880887167</c:v>
                </c:pt>
                <c:pt idx="1">
                  <c:v>2.8705031136486223</c:v>
                </c:pt>
                <c:pt idx="2">
                  <c:v>2.9844027437272609</c:v>
                </c:pt>
                <c:pt idx="3">
                  <c:v>3.1859677555281674</c:v>
                </c:pt>
                <c:pt idx="4">
                  <c:v>3.3501635655294479</c:v>
                </c:pt>
                <c:pt idx="5">
                  <c:v>3.0685480685868147</c:v>
                </c:pt>
                <c:pt idx="6">
                  <c:v>3.1014342749134984</c:v>
                </c:pt>
                <c:pt idx="7">
                  <c:v>3.3326290517863288</c:v>
                </c:pt>
                <c:pt idx="8">
                  <c:v>3.3289653233024432</c:v>
                </c:pt>
                <c:pt idx="9">
                  <c:v>3.4202649753517798</c:v>
                </c:pt>
                <c:pt idx="10">
                  <c:v>3.4384038677444115</c:v>
                </c:pt>
                <c:pt idx="11">
                  <c:v>3.2965853368870865</c:v>
                </c:pt>
                <c:pt idx="12">
                  <c:v>3.164676201096511</c:v>
                </c:pt>
                <c:pt idx="13">
                  <c:v>3.1857906549341672</c:v>
                </c:pt>
                <c:pt idx="14">
                  <c:v>3.3004160280271515</c:v>
                </c:pt>
                <c:pt idx="15">
                  <c:v>3.2544723998369376</c:v>
                </c:pt>
                <c:pt idx="16">
                  <c:v>3.1264857591388204</c:v>
                </c:pt>
                <c:pt idx="17">
                  <c:v>3.3555581001880372</c:v>
                </c:pt>
                <c:pt idx="18">
                  <c:v>3.2889339643903539</c:v>
                </c:pt>
              </c:numCache>
            </c:numRef>
          </c:val>
          <c:smooth val="0"/>
          <c:extLst>
            <c:ext xmlns:c16="http://schemas.microsoft.com/office/drawing/2014/chart" uri="{C3380CC4-5D6E-409C-BE32-E72D297353CC}">
              <c16:uniqueId val="{00000001-35B1-41B5-8376-1281A228E9D9}"/>
            </c:ext>
          </c:extLst>
        </c:ser>
        <c:ser>
          <c:idx val="1"/>
          <c:order val="2"/>
          <c:tx>
            <c:strRef>
              <c:f>'Evol export'!$A$13</c:f>
              <c:strCache>
                <c:ptCount val="1"/>
                <c:pt idx="0">
                  <c:v>Vino a granel</c:v>
                </c:pt>
              </c:strCache>
            </c:strRef>
          </c:tx>
          <c:spPr>
            <a:ln w="28575" cap="rnd">
              <a:solidFill>
                <a:schemeClr val="accent2"/>
              </a:solidFill>
              <a:round/>
            </a:ln>
            <a:effectLst/>
          </c:spPr>
          <c:marker>
            <c:symbol val="none"/>
          </c:marker>
          <c:cat>
            <c:numRef>
              <c:f>'Evol export'!$G$4:$Y$4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'Evol export'!$G$17:$Y$17</c:f>
              <c:numCache>
                <c:formatCode>0.00</c:formatCode>
                <c:ptCount val="19"/>
                <c:pt idx="0">
                  <c:v>0.61730695419897397</c:v>
                </c:pt>
                <c:pt idx="1">
                  <c:v>0.87059768439318619</c:v>
                </c:pt>
                <c:pt idx="2">
                  <c:v>0.70640164221818191</c:v>
                </c:pt>
                <c:pt idx="3">
                  <c:v>0.64512010511539852</c:v>
                </c:pt>
                <c:pt idx="4">
                  <c:v>0.87548781990425484</c:v>
                </c:pt>
                <c:pt idx="5">
                  <c:v>0.72927024915218175</c:v>
                </c:pt>
                <c:pt idx="6">
                  <c:v>0.83614621075267626</c:v>
                </c:pt>
                <c:pt idx="7">
                  <c:v>1.1669578654665964</c:v>
                </c:pt>
                <c:pt idx="8">
                  <c:v>1.1357766371680114</c:v>
                </c:pt>
                <c:pt idx="9">
                  <c:v>0.95296452427286304</c:v>
                </c:pt>
                <c:pt idx="10">
                  <c:v>0.90085818880992397</c:v>
                </c:pt>
                <c:pt idx="11">
                  <c:v>0.75958986292404462</c:v>
                </c:pt>
                <c:pt idx="12">
                  <c:v>0.7544198798807763</c:v>
                </c:pt>
                <c:pt idx="13">
                  <c:v>0.8634271658090672</c:v>
                </c:pt>
                <c:pt idx="14">
                  <c:v>1.0241001564945227</c:v>
                </c:pt>
                <c:pt idx="15">
                  <c:v>0.93312243435561004</c:v>
                </c:pt>
                <c:pt idx="16">
                  <c:v>0.86256621542083578</c:v>
                </c:pt>
                <c:pt idx="17">
                  <c:v>0.8737021493438818</c:v>
                </c:pt>
                <c:pt idx="18">
                  <c:v>0.92660266336327035</c:v>
                </c:pt>
              </c:numCache>
            </c:numRef>
          </c:val>
          <c:smooth val="0"/>
          <c:extLst>
            <c:ext xmlns:c16="http://schemas.microsoft.com/office/drawing/2014/chart" uri="{C3380CC4-5D6E-409C-BE32-E72D297353CC}">
              <c16:uniqueId val="{00000002-35B1-41B5-8376-1281A228E9D9}"/>
            </c:ext>
          </c:extLst>
        </c:ser>
        <c:ser>
          <c:idx val="3"/>
          <c:order val="3"/>
          <c:tx>
            <c:strRef>
              <c:f>'Evol export'!$A$18</c:f>
              <c:strCache>
                <c:ptCount val="1"/>
                <c:pt idx="0">
                  <c:v>Los demás vinos capacidad inferior o igual a 2 lts</c:v>
                </c:pt>
              </c:strCache>
            </c:strRef>
          </c:tx>
          <c:spPr>
            <a:ln w="28575" cap="rnd">
              <a:solidFill>
                <a:schemeClr val="accent4"/>
              </a:solidFill>
              <a:round/>
            </a:ln>
            <a:effectLst/>
          </c:spPr>
          <c:marker>
            <c:symbol val="none"/>
          </c:marker>
          <c:cat>
            <c:numRef>
              <c:f>'Evol export'!$G$4:$Y$4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'Evol export'!$G$22:$Y$22</c:f>
              <c:numCache>
                <c:formatCode>0.00</c:formatCode>
                <c:ptCount val="19"/>
                <c:pt idx="0">
                  <c:v>1.4823754310691495</c:v>
                </c:pt>
                <c:pt idx="1">
                  <c:v>1.5132729514515053</c:v>
                </c:pt>
                <c:pt idx="2">
                  <c:v>1.3969357088328871</c:v>
                </c:pt>
                <c:pt idx="3">
                  <c:v>1.6666914515657938</c:v>
                </c:pt>
                <c:pt idx="4">
                  <c:v>1.810845308928009</c:v>
                </c:pt>
                <c:pt idx="5">
                  <c:v>1.7447114698129429</c:v>
                </c:pt>
                <c:pt idx="6">
                  <c:v>1.8533564749274807</c:v>
                </c:pt>
                <c:pt idx="7">
                  <c:v>1.992404542192139</c:v>
                </c:pt>
                <c:pt idx="8">
                  <c:v>1.9705158057031791</c:v>
                </c:pt>
                <c:pt idx="9">
                  <c:v>1.6117373972123878</c:v>
                </c:pt>
                <c:pt idx="10">
                  <c:v>1.9902006000900061</c:v>
                </c:pt>
                <c:pt idx="11">
                  <c:v>1.8806410444170136</c:v>
                </c:pt>
                <c:pt idx="12">
                  <c:v>1.9143271822517107</c:v>
                </c:pt>
                <c:pt idx="13">
                  <c:v>2.0099368285147783</c:v>
                </c:pt>
                <c:pt idx="14">
                  <c:v>2.0593607305936077</c:v>
                </c:pt>
                <c:pt idx="15">
                  <c:v>2.1365196018786654</c:v>
                </c:pt>
                <c:pt idx="16">
                  <c:v>2.1167108753315649</c:v>
                </c:pt>
                <c:pt idx="17">
                  <c:v>2.2029271714192555</c:v>
                </c:pt>
                <c:pt idx="18">
                  <c:v>2.2133995037220844</c:v>
                </c:pt>
              </c:numCache>
            </c:numRef>
          </c:val>
          <c:smooth val="0"/>
          <c:extLst>
            <c:ext xmlns:c16="http://schemas.microsoft.com/office/drawing/2014/chart" uri="{C3380CC4-5D6E-409C-BE32-E72D297353CC}">
              <c16:uniqueId val="{00000003-35B1-41B5-8376-1281A228E9D9}"/>
            </c:ext>
          </c:extLst>
        </c:ser>
        <c:ser>
          <c:idx val="4"/>
          <c:order val="4"/>
          <c:tx>
            <c:strRef>
              <c:f>'Evol export'!$A$23</c:f>
              <c:strCache>
                <c:ptCount val="1"/>
                <c:pt idx="0">
                  <c:v>Vino espumante</c:v>
                </c:pt>
              </c:strCache>
            </c:strRef>
          </c:tx>
          <c:spPr>
            <a:ln w="28575" cap="rnd">
              <a:solidFill>
                <a:schemeClr val="accent5"/>
              </a:solidFill>
              <a:round/>
            </a:ln>
            <a:effectLst/>
          </c:spPr>
          <c:marker>
            <c:symbol val="none"/>
          </c:marker>
          <c:cat>
            <c:numRef>
              <c:f>'Evol export'!$G$4:$Y$4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'Evol export'!$G$27:$Y$27</c:f>
              <c:numCache>
                <c:formatCode>0.00</c:formatCode>
                <c:ptCount val="19"/>
                <c:pt idx="0">
                  <c:v>2.6550079821199102</c:v>
                </c:pt>
                <c:pt idx="1">
                  <c:v>2.7469960674427027</c:v>
                </c:pt>
                <c:pt idx="2">
                  <c:v>2.951499403612889</c:v>
                </c:pt>
                <c:pt idx="3">
                  <c:v>2.9650363375152735</c:v>
                </c:pt>
                <c:pt idx="4">
                  <c:v>3.6234938212872443</c:v>
                </c:pt>
                <c:pt idx="5">
                  <c:v>3.923569594346568</c:v>
                </c:pt>
                <c:pt idx="6">
                  <c:v>3.8926179653603645</c:v>
                </c:pt>
                <c:pt idx="7">
                  <c:v>3.8591856887825298</c:v>
                </c:pt>
                <c:pt idx="8">
                  <c:v>3.9802384241546926</c:v>
                </c:pt>
                <c:pt idx="9">
                  <c:v>4.1828965307089474</c:v>
                </c:pt>
                <c:pt idx="10">
                  <c:v>4.2199287794536291</c:v>
                </c:pt>
                <c:pt idx="11">
                  <c:v>4.086036346905912</c:v>
                </c:pt>
                <c:pt idx="12">
                  <c:v>4.0166764763586418</c:v>
                </c:pt>
                <c:pt idx="13">
                  <c:v>4.0244305657604702</c:v>
                </c:pt>
                <c:pt idx="14">
                  <c:v>4.1739130434782608</c:v>
                </c:pt>
                <c:pt idx="15">
                  <c:v>4.022786458333333</c:v>
                </c:pt>
                <c:pt idx="16">
                  <c:v>4.2</c:v>
                </c:pt>
                <c:pt idx="17">
                  <c:v>4.0414549202183849</c:v>
                </c:pt>
                <c:pt idx="18">
                  <c:v>3.9743589743589745</c:v>
                </c:pt>
              </c:numCache>
            </c:numRef>
          </c:val>
          <c:smooth val="0"/>
          <c:extLst>
            <c:ext xmlns:c16="http://schemas.microsoft.com/office/drawing/2014/chart" uri="{C3380CC4-5D6E-409C-BE32-E72D297353CC}">
              <c16:uniqueId val="{00000004-35B1-41B5-8376-1281A228E9D9}"/>
            </c:ext>
          </c:extLst>
        </c:ser>
        <c:ser>
          <c:idx val="5"/>
          <c:order val="5"/>
          <c:tx>
            <c:strRef>
              <c:f>'Evol export'!$A$28</c:f>
              <c:strCache>
                <c:ptCount val="1"/>
                <c:pt idx="0">
                  <c:v>Los demás vinos entre 2 y 10 lts</c:v>
                </c:pt>
              </c:strCache>
            </c:strRef>
          </c:tx>
          <c:spPr>
            <a:ln w="28575" cap="rnd">
              <a:solidFill>
                <a:schemeClr val="accent6"/>
              </a:solidFill>
              <a:round/>
            </a:ln>
            <a:effectLst/>
          </c:spPr>
          <c:marker>
            <c:symbol val="none"/>
          </c:marker>
          <c:cat>
            <c:numRef>
              <c:f>'Evol export'!$G$4:$Y$4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'Evol export'!$G$32:$Y$32</c:f>
              <c:numCache>
                <c:formatCode>0.00</c:formatCode>
                <c:ptCount val="19"/>
                <c:pt idx="13">
                  <c:v>1.8826530612244896</c:v>
                </c:pt>
                <c:pt idx="14">
                  <c:v>1.9751243781094527</c:v>
                </c:pt>
                <c:pt idx="15">
                  <c:v>1.8778808241239515</c:v>
                </c:pt>
                <c:pt idx="16">
                  <c:v>1.8526785714285716</c:v>
                </c:pt>
                <c:pt idx="17">
                  <c:v>1.9162105780803305</c:v>
                </c:pt>
                <c:pt idx="18">
                  <c:v>1.7880434782608696</c:v>
                </c:pt>
              </c:numCache>
            </c:numRef>
          </c:val>
          <c:smooth val="0"/>
          <c:extLst>
            <c:ext xmlns:c16="http://schemas.microsoft.com/office/drawing/2014/chart" uri="{C3380CC4-5D6E-409C-BE32-E72D297353CC}">
              <c16:uniqueId val="{00000005-35B1-41B5-8376-1281A228E9D9}"/>
            </c:ext>
          </c:extLst>
        </c:ser>
        <c:dLbls>
          <c:showLegendKey val="0"/>
          <c:showVal val="0"/>
          <c:showCatName val="0"/>
          <c:showSerName val="0"/>
          <c:showPercent val="0"/>
          <c:showBubbleSize val="0"/>
        </c:dLbls>
        <c:smooth val="0"/>
        <c:axId val="-1373378272"/>
        <c:axId val="-1373375520"/>
      </c:lineChart>
      <c:catAx>
        <c:axId val="-13733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5520"/>
        <c:crosses val="autoZero"/>
        <c:auto val="1"/>
        <c:lblAlgn val="ctr"/>
        <c:lblOffset val="100"/>
        <c:noMultiLvlLbl val="0"/>
      </c:catAx>
      <c:valAx>
        <c:axId val="-137337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8272"/>
        <c:crosses val="autoZero"/>
        <c:crossBetween val="between"/>
      </c:valAx>
      <c:spPr>
        <a:noFill/>
        <a:ln>
          <a:noFill/>
        </a:ln>
        <a:effectLst/>
      </c:spPr>
    </c:plotArea>
    <c:legend>
      <c:legendPos val="b"/>
      <c:layout>
        <c:manualLayout>
          <c:xMode val="edge"/>
          <c:yMode val="edge"/>
          <c:x val="5.4506921842628663E-3"/>
          <c:y val="0.80103486259285617"/>
          <c:w val="0.99289950063903498"/>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20. Valor de exportaciones de vino a granel elaborado con uvas orgánicas (miles USD) </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0905613644352027"/>
          <c:y val="0.154768518518519"/>
          <c:w val="0.87717455217972595"/>
          <c:h val="0.51463906656329084"/>
        </c:manualLayout>
      </c:layout>
      <c:lineChart>
        <c:grouping val="standard"/>
        <c:varyColors val="0"/>
        <c:ser>
          <c:idx val="5"/>
          <c:order val="0"/>
          <c:tx>
            <c:strRef>
              <c:f>'Gráficos vino granel org'!$B$5</c:f>
              <c:strCache>
                <c:ptCount val="1"/>
                <c:pt idx="0">
                  <c:v>2022</c:v>
                </c:pt>
              </c:strCache>
            </c:strRef>
          </c:tx>
          <c:spPr>
            <a:ln w="28575" cap="rnd">
              <a:solidFill>
                <a:schemeClr val="accent4"/>
              </a:solidFill>
              <a:round/>
            </a:ln>
            <a:effectLst/>
          </c:spPr>
          <c:marker>
            <c:symbol val="none"/>
          </c:marker>
          <c:cat>
            <c:strRef>
              <c:f>'Gráficos vino granel org'!$C$1:$N$1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 org'!$C$5:$N$5</c:f>
              <c:numCache>
                <c:formatCode>_(* #,##0_);_(* \(#,##0\);_(* "-"_);_(@_)</c:formatCode>
                <c:ptCount val="12"/>
                <c:pt idx="0">
                  <c:v>655.51740000000007</c:v>
                </c:pt>
                <c:pt idx="1">
                  <c:v>273.19041000000004</c:v>
                </c:pt>
                <c:pt idx="2">
                  <c:v>435.46996999999999</c:v>
                </c:pt>
                <c:pt idx="3">
                  <c:v>71.995130000000003</c:v>
                </c:pt>
                <c:pt idx="4">
                  <c:v>338.74941999999999</c:v>
                </c:pt>
                <c:pt idx="5">
                  <c:v>247.61694</c:v>
                </c:pt>
                <c:pt idx="6">
                  <c:v>264.81127000000004</c:v>
                </c:pt>
                <c:pt idx="7">
                  <c:v>37.864080000000001</c:v>
                </c:pt>
                <c:pt idx="8">
                  <c:v>274.43976000000004</c:v>
                </c:pt>
                <c:pt idx="9">
                  <c:v>336.40093000000002</c:v>
                </c:pt>
                <c:pt idx="10">
                  <c:v>394.92884999999995</c:v>
                </c:pt>
                <c:pt idx="11">
                  <c:v>196.89174000000003</c:v>
                </c:pt>
              </c:numCache>
            </c:numRef>
          </c:val>
          <c:smooth val="0"/>
          <c:extLst>
            <c:ext xmlns:c16="http://schemas.microsoft.com/office/drawing/2014/chart" uri="{C3380CC4-5D6E-409C-BE32-E72D297353CC}">
              <c16:uniqueId val="{00000003-EDCC-40F1-B4A0-825790A41ADF}"/>
            </c:ext>
          </c:extLst>
        </c:ser>
        <c:ser>
          <c:idx val="0"/>
          <c:order val="1"/>
          <c:tx>
            <c:strRef>
              <c:f>'Gráficos vino granel org'!$B$6</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granel org'!$C$1:$N$1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 org'!$C$6:$N$6</c:f>
              <c:numCache>
                <c:formatCode>_(* #,##0_);_(* \(#,##0\);_(* "-"_);_(@_)</c:formatCode>
                <c:ptCount val="12"/>
                <c:pt idx="0">
                  <c:v>587.38</c:v>
                </c:pt>
                <c:pt idx="1">
                  <c:v>168.50397000000001</c:v>
                </c:pt>
                <c:pt idx="2">
                  <c:v>155.33947000000001</c:v>
                </c:pt>
                <c:pt idx="3">
                  <c:v>79</c:v>
                </c:pt>
              </c:numCache>
            </c:numRef>
          </c:val>
          <c:smooth val="0"/>
          <c:extLst>
            <c:ext xmlns:c16="http://schemas.microsoft.com/office/drawing/2014/chart" uri="{C3380CC4-5D6E-409C-BE32-E72D297353CC}">
              <c16:uniqueId val="{00000000-339D-4DA4-875A-4B9F1CBEEEC3}"/>
            </c:ext>
          </c:extLst>
        </c:ser>
        <c:dLbls>
          <c:showLegendKey val="0"/>
          <c:showVal val="0"/>
          <c:showCatName val="0"/>
          <c:showSerName val="0"/>
          <c:showPercent val="0"/>
          <c:showBubbleSize val="0"/>
        </c:dLbls>
        <c:smooth val="0"/>
        <c:axId val="-1401275056"/>
        <c:axId val="-1401272304"/>
        <c:extLst/>
      </c:lineChart>
      <c:catAx>
        <c:axId val="-14012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272304"/>
        <c:crosses val="autoZero"/>
        <c:auto val="1"/>
        <c:lblAlgn val="ctr"/>
        <c:lblOffset val="100"/>
        <c:noMultiLvlLbl val="0"/>
      </c:catAx>
      <c:valAx>
        <c:axId val="-1401272304"/>
        <c:scaling>
          <c:orientation val="minMax"/>
          <c:max val="7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Millones USD</a:t>
                </a:r>
              </a:p>
            </c:rich>
          </c:tx>
          <c:layout>
            <c:manualLayout>
              <c:xMode val="edge"/>
              <c:yMode val="edge"/>
              <c:x val="2.449360913740601E-2"/>
              <c:y val="0.248897231880426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27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21. Precio medio de exportación de vino a granel elaborado con uvas orgánicas (USD por litro)</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9.5519399249061332E-2"/>
          <c:y val="0.154768518518519"/>
          <c:w val="0.90029098052355472"/>
          <c:h val="0.51893300653594776"/>
        </c:manualLayout>
      </c:layout>
      <c:lineChart>
        <c:grouping val="standard"/>
        <c:varyColors val="0"/>
        <c:ser>
          <c:idx val="5"/>
          <c:order val="0"/>
          <c:tx>
            <c:strRef>
              <c:f>'Gráficos vino granel org'!$B$8</c:f>
              <c:strCache>
                <c:ptCount val="1"/>
                <c:pt idx="0">
                  <c:v>2022</c:v>
                </c:pt>
              </c:strCache>
            </c:strRef>
          </c:tx>
          <c:spPr>
            <a:ln w="28575" cap="rnd">
              <a:solidFill>
                <a:srgbClr val="FFC000"/>
              </a:solidFill>
              <a:round/>
            </a:ln>
            <a:effectLst/>
          </c:spPr>
          <c:marker>
            <c:symbol val="none"/>
          </c:marker>
          <c:cat>
            <c:strRef>
              <c:f>'Gráficos vino granel org'!$C$1:$N$1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 org'!$C$8:$N$8</c:f>
              <c:numCache>
                <c:formatCode>0.00</c:formatCode>
                <c:ptCount val="12"/>
                <c:pt idx="0">
                  <c:v>2.3093796019024131</c:v>
                </c:pt>
                <c:pt idx="1">
                  <c:v>1.4210164369310796</c:v>
                </c:pt>
                <c:pt idx="2">
                  <c:v>2.012338123844732</c:v>
                </c:pt>
                <c:pt idx="3">
                  <c:v>1.4983377731529659</c:v>
                </c:pt>
                <c:pt idx="4">
                  <c:v>1.5664713063583815</c:v>
                </c:pt>
                <c:pt idx="5">
                  <c:v>2.4252393731635653</c:v>
                </c:pt>
                <c:pt idx="6">
                  <c:v>1.8622452180028133</c:v>
                </c:pt>
                <c:pt idx="7">
                  <c:v>1.5776700000000001</c:v>
                </c:pt>
                <c:pt idx="8">
                  <c:v>1.1427847595252969</c:v>
                </c:pt>
                <c:pt idx="9">
                  <c:v>1.7502649843912592</c:v>
                </c:pt>
                <c:pt idx="10">
                  <c:v>1.7374784425868892</c:v>
                </c:pt>
                <c:pt idx="11">
                  <c:v>1.6380344425956741</c:v>
                </c:pt>
              </c:numCache>
            </c:numRef>
          </c:val>
          <c:smooth val="0"/>
          <c:extLst>
            <c:ext xmlns:c16="http://schemas.microsoft.com/office/drawing/2014/chart" uri="{C3380CC4-5D6E-409C-BE32-E72D297353CC}">
              <c16:uniqueId val="{00000003-E85D-4517-BA77-84F92FB85543}"/>
            </c:ext>
          </c:extLst>
        </c:ser>
        <c:ser>
          <c:idx val="0"/>
          <c:order val="1"/>
          <c:tx>
            <c:strRef>
              <c:f>'Gráficos vino granel org'!$B$9</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granel org'!$C$1:$N$1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 org'!$C$9:$N$9</c:f>
              <c:numCache>
                <c:formatCode>0.00</c:formatCode>
                <c:ptCount val="12"/>
                <c:pt idx="0">
                  <c:v>2.2219784376773215</c:v>
                </c:pt>
                <c:pt idx="1">
                  <c:v>1.7709297950604308</c:v>
                </c:pt>
                <c:pt idx="2">
                  <c:v>2.1545002773925108</c:v>
                </c:pt>
                <c:pt idx="3">
                  <c:v>1.6424116424116424</c:v>
                </c:pt>
              </c:numCache>
            </c:numRef>
          </c:val>
          <c:smooth val="0"/>
          <c:extLst>
            <c:ext xmlns:c16="http://schemas.microsoft.com/office/drawing/2014/chart" uri="{C3380CC4-5D6E-409C-BE32-E72D297353CC}">
              <c16:uniqueId val="{00000000-3351-4065-85A4-D2FA6FE87DA1}"/>
            </c:ext>
          </c:extLst>
        </c:ser>
        <c:dLbls>
          <c:showLegendKey val="0"/>
          <c:showVal val="0"/>
          <c:showCatName val="0"/>
          <c:showSerName val="0"/>
          <c:showPercent val="0"/>
          <c:showBubbleSize val="0"/>
        </c:dLbls>
        <c:smooth val="0"/>
        <c:axId val="-1401226576"/>
        <c:axId val="-1401223824"/>
        <c:extLst/>
      </c:lineChart>
      <c:catAx>
        <c:axId val="-14012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223824"/>
        <c:crosses val="autoZero"/>
        <c:auto val="1"/>
        <c:lblAlgn val="ctr"/>
        <c:lblOffset val="100"/>
        <c:noMultiLvlLbl val="0"/>
      </c:catAx>
      <c:valAx>
        <c:axId val="-1401223824"/>
        <c:scaling>
          <c:orientation val="minMax"/>
          <c:max val="3"/>
          <c:min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USD / lt</a:t>
                </a:r>
              </a:p>
            </c:rich>
          </c:tx>
          <c:layout>
            <c:manualLayout>
              <c:xMode val="edge"/>
              <c:yMode val="edge"/>
              <c:x val="1.011921069315647E-2"/>
              <c:y val="0.3634240196078431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226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r>
              <a:rPr lang="en-US" sz="900"/>
              <a:t>Gráfico 22. Volumen de exportación de vinos en recipientes con capacidad superior a 2 lts pero inferior o igual a 10 lts (miles de litros) </a:t>
            </a:r>
            <a:endParaRPr lang="es-CL" sz="900"/>
          </a:p>
        </c:rich>
      </c:tx>
      <c:overlay val="0"/>
      <c:spPr>
        <a:noFill/>
        <a:ln>
          <a:noFill/>
        </a:ln>
        <a:effectLst/>
      </c:spPr>
      <c:txPr>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30666842526193"/>
          <c:y val="0.18623911697812462"/>
          <c:w val="0.87113084415372322"/>
          <c:h val="0.4168161765984551"/>
        </c:manualLayout>
      </c:layout>
      <c:lineChart>
        <c:grouping val="standard"/>
        <c:varyColors val="0"/>
        <c:ser>
          <c:idx val="1"/>
          <c:order val="0"/>
          <c:tx>
            <c:strRef>
              <c:f>'Gráfico vino entre 2 y 10 lts'!$B$6</c:f>
              <c:strCache>
                <c:ptCount val="1"/>
                <c:pt idx="0">
                  <c:v>2020</c:v>
                </c:pt>
              </c:strCache>
            </c:strRef>
          </c:tx>
          <c:spPr>
            <a:ln w="28575" cap="rnd">
              <a:solidFill>
                <a:schemeClr val="accent1"/>
              </a:solidFill>
              <a:round/>
            </a:ln>
            <a:effectLst/>
          </c:spPr>
          <c:marker>
            <c:symbol val="none"/>
          </c:marker>
          <c:cat>
            <c:strRef>
              <c:f>'Gráfico vino entre 2 y 10 lts'!$C$3:$N$3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lts'!$C$6:$N$6</c:f>
              <c:numCache>
                <c:formatCode>_(* #,##0_);_(* \(#,##0\);_(* "-"_);_(@_)</c:formatCode>
                <c:ptCount val="12"/>
                <c:pt idx="0">
                  <c:v>1469.5150000000001</c:v>
                </c:pt>
                <c:pt idx="1">
                  <c:v>1442.336</c:v>
                </c:pt>
                <c:pt idx="2">
                  <c:v>918.68600000000004</c:v>
                </c:pt>
                <c:pt idx="3">
                  <c:v>2056.221</c:v>
                </c:pt>
                <c:pt idx="4">
                  <c:v>2181.357</c:v>
                </c:pt>
                <c:pt idx="5">
                  <c:v>2920.2489999999998</c:v>
                </c:pt>
                <c:pt idx="6">
                  <c:v>2406.8130000000001</c:v>
                </c:pt>
                <c:pt idx="7">
                  <c:v>2809.37</c:v>
                </c:pt>
                <c:pt idx="8">
                  <c:v>2578.8049999999998</c:v>
                </c:pt>
                <c:pt idx="9">
                  <c:v>1200.1225767000001</c:v>
                </c:pt>
                <c:pt idx="10">
                  <c:v>1481.2270000000001</c:v>
                </c:pt>
                <c:pt idx="11">
                  <c:v>919.4325</c:v>
                </c:pt>
              </c:numCache>
            </c:numRef>
          </c:val>
          <c:smooth val="0"/>
          <c:extLst>
            <c:ext xmlns:c16="http://schemas.microsoft.com/office/drawing/2014/chart" uri="{C3380CC4-5D6E-409C-BE32-E72D297353CC}">
              <c16:uniqueId val="{00000001-25BE-4678-8869-AA375FAAC34D}"/>
            </c:ext>
          </c:extLst>
        </c:ser>
        <c:ser>
          <c:idx val="2"/>
          <c:order val="1"/>
          <c:tx>
            <c:strRef>
              <c:f>'Gráfico vino entre 2 y 10 lts'!$B$7</c:f>
              <c:strCache>
                <c:ptCount val="1"/>
                <c:pt idx="0">
                  <c:v>2021</c:v>
                </c:pt>
              </c:strCache>
            </c:strRef>
          </c:tx>
          <c:spPr>
            <a:ln w="28575" cap="rnd">
              <a:solidFill>
                <a:schemeClr val="accent2"/>
              </a:solidFill>
              <a:round/>
            </a:ln>
            <a:effectLst/>
          </c:spPr>
          <c:marker>
            <c:symbol val="none"/>
          </c:marker>
          <c:cat>
            <c:strRef>
              <c:f>'Gráfico vino entre 2 y 10 lts'!$C$3:$N$3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lts'!$C$7:$N$7</c:f>
              <c:numCache>
                <c:formatCode>_(* #,##0_);_(* \(#,##0\);_(* "-"_);_(@_)</c:formatCode>
                <c:ptCount val="12"/>
                <c:pt idx="0">
                  <c:v>1610.3820000000001</c:v>
                </c:pt>
                <c:pt idx="1">
                  <c:v>2163.2460000000001</c:v>
                </c:pt>
                <c:pt idx="2">
                  <c:v>1795.7145</c:v>
                </c:pt>
                <c:pt idx="3">
                  <c:v>1575.212</c:v>
                </c:pt>
                <c:pt idx="4">
                  <c:v>2030.2070000000001</c:v>
                </c:pt>
                <c:pt idx="5">
                  <c:v>1928.36</c:v>
                </c:pt>
                <c:pt idx="6">
                  <c:v>2124.8270000000002</c:v>
                </c:pt>
                <c:pt idx="7">
                  <c:v>1445.2090000000001</c:v>
                </c:pt>
                <c:pt idx="8">
                  <c:v>1010.357</c:v>
                </c:pt>
                <c:pt idx="9">
                  <c:v>1514.943</c:v>
                </c:pt>
                <c:pt idx="10">
                  <c:v>1838.2719999999999</c:v>
                </c:pt>
                <c:pt idx="11">
                  <c:v>1977.452</c:v>
                </c:pt>
              </c:numCache>
            </c:numRef>
          </c:val>
          <c:smooth val="0"/>
          <c:extLst>
            <c:ext xmlns:c16="http://schemas.microsoft.com/office/drawing/2014/chart" uri="{C3380CC4-5D6E-409C-BE32-E72D297353CC}">
              <c16:uniqueId val="{00000002-25BE-4678-8869-AA375FAAC34D}"/>
            </c:ext>
          </c:extLst>
        </c:ser>
        <c:ser>
          <c:idx val="3"/>
          <c:order val="2"/>
          <c:tx>
            <c:strRef>
              <c:f>'Gráfico vino entre 2 y 10 lts'!$B$8</c:f>
              <c:strCache>
                <c:ptCount val="1"/>
                <c:pt idx="0">
                  <c:v>2022</c:v>
                </c:pt>
              </c:strCache>
            </c:strRef>
          </c:tx>
          <c:spPr>
            <a:ln w="28575" cap="rnd">
              <a:solidFill>
                <a:schemeClr val="accent4"/>
              </a:solidFill>
              <a:round/>
            </a:ln>
            <a:effectLst/>
          </c:spPr>
          <c:marker>
            <c:symbol val="none"/>
          </c:marker>
          <c:cat>
            <c:strRef>
              <c:f>'Gráfico vino entre 2 y 10 lts'!$C$3:$N$3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lts'!$C$8:$N$8</c:f>
              <c:numCache>
                <c:formatCode>_(* #,##0_);_(* \(#,##0\);_(* "-"_);_(@_)</c:formatCode>
                <c:ptCount val="12"/>
                <c:pt idx="0">
                  <c:v>1807.2080000000001</c:v>
                </c:pt>
                <c:pt idx="1">
                  <c:v>1171.2950000000001</c:v>
                </c:pt>
                <c:pt idx="2">
                  <c:v>1686.739</c:v>
                </c:pt>
                <c:pt idx="3">
                  <c:v>1354.4880000000001</c:v>
                </c:pt>
                <c:pt idx="4">
                  <c:v>1501.5632499999999</c:v>
                </c:pt>
                <c:pt idx="5">
                  <c:v>2392.701</c:v>
                </c:pt>
                <c:pt idx="6">
                  <c:v>1278.6679999999999</c:v>
                </c:pt>
                <c:pt idx="7">
                  <c:v>1384.5065</c:v>
                </c:pt>
                <c:pt idx="8">
                  <c:v>1136.663</c:v>
                </c:pt>
                <c:pt idx="9">
                  <c:v>1602.32</c:v>
                </c:pt>
                <c:pt idx="10">
                  <c:v>1613.509</c:v>
                </c:pt>
                <c:pt idx="11">
                  <c:v>1428.144</c:v>
                </c:pt>
              </c:numCache>
            </c:numRef>
          </c:val>
          <c:smooth val="0"/>
          <c:extLst>
            <c:ext xmlns:c16="http://schemas.microsoft.com/office/drawing/2014/chart" uri="{C3380CC4-5D6E-409C-BE32-E72D297353CC}">
              <c16:uniqueId val="{00000000-C69B-4DE2-8967-8935DA147A89}"/>
            </c:ext>
          </c:extLst>
        </c:ser>
        <c:ser>
          <c:idx val="4"/>
          <c:order val="3"/>
          <c:tx>
            <c:strRef>
              <c:f>'Gráfico vino entre 2 y 10 lts'!$B$9</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 vino entre 2 y 10 lts'!$C$3:$N$3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lts'!$C$9:$N$9</c:f>
              <c:numCache>
                <c:formatCode>_(* #,##0_);_(* \(#,##0\);_(* "-"_);_(@_)</c:formatCode>
                <c:ptCount val="12"/>
                <c:pt idx="0">
                  <c:v>1673</c:v>
                </c:pt>
                <c:pt idx="1">
                  <c:v>1196.607</c:v>
                </c:pt>
                <c:pt idx="2">
                  <c:v>1623.0284999999999</c:v>
                </c:pt>
                <c:pt idx="3" formatCode="0">
                  <c:v>980.32500000000005</c:v>
                </c:pt>
              </c:numCache>
            </c:numRef>
          </c:val>
          <c:smooth val="0"/>
          <c:extLst>
            <c:ext xmlns:c16="http://schemas.microsoft.com/office/drawing/2014/chart" uri="{C3380CC4-5D6E-409C-BE32-E72D297353CC}">
              <c16:uniqueId val="{00000000-3D36-48FD-8D3D-F287C2CDFF11}"/>
            </c:ext>
          </c:extLst>
        </c:ser>
        <c:dLbls>
          <c:showLegendKey val="0"/>
          <c:showVal val="0"/>
          <c:showCatName val="0"/>
          <c:showSerName val="0"/>
          <c:showPercent val="0"/>
          <c:showBubbleSize val="0"/>
        </c:dLbls>
        <c:smooth val="0"/>
        <c:axId val="-1401174736"/>
        <c:axId val="-1401172256"/>
      </c:lineChart>
      <c:catAx>
        <c:axId val="-140117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172256"/>
        <c:crosses val="autoZero"/>
        <c:auto val="1"/>
        <c:lblAlgn val="ctr"/>
        <c:lblOffset val="100"/>
        <c:noMultiLvlLbl val="0"/>
      </c:catAx>
      <c:valAx>
        <c:axId val="-1401172256"/>
        <c:scaling>
          <c:orientation val="minMax"/>
          <c:max val="3000"/>
          <c:min val="8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174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es-CL"/>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r>
              <a:rPr lang="en-US" sz="900"/>
              <a:t>Gráfico 23. Valor de exportaciones de vinos en recipientes con capacidad superior a 2 lts pero inferior o igual a 10 lts (miles USD) </a:t>
            </a:r>
            <a:endParaRPr lang="es-CL" sz="900"/>
          </a:p>
        </c:rich>
      </c:tx>
      <c:layout>
        <c:manualLayout>
          <c:xMode val="edge"/>
          <c:yMode val="edge"/>
          <c:x val="0.1350216848000324"/>
          <c:y val="3.5009372587936925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4577491581682683"/>
          <c:y val="0.20539528891757794"/>
          <c:w val="0.85422501953142205"/>
          <c:h val="0.40290093742082594"/>
        </c:manualLayout>
      </c:layout>
      <c:lineChart>
        <c:grouping val="standard"/>
        <c:varyColors val="0"/>
        <c:ser>
          <c:idx val="1"/>
          <c:order val="0"/>
          <c:tx>
            <c:strRef>
              <c:f>'Gráfico vino entre 2 y 10 lts'!$B$17</c:f>
              <c:strCache>
                <c:ptCount val="1"/>
                <c:pt idx="0">
                  <c:v>2020</c:v>
                </c:pt>
              </c:strCache>
            </c:strRef>
          </c:tx>
          <c:spPr>
            <a:ln w="28575" cap="rnd">
              <a:solidFill>
                <a:schemeClr val="accent1"/>
              </a:solidFill>
              <a:round/>
            </a:ln>
            <a:effectLst/>
          </c:spPr>
          <c:marker>
            <c:symbol val="none"/>
          </c:marker>
          <c:cat>
            <c:strRef>
              <c:f>'Gráfico vino entre 2 y 10 lts'!$C$3:$N$3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lts'!$C$17:$N$17</c:f>
              <c:numCache>
                <c:formatCode>_(* #,##0_);_(* \(#,##0\);_(* "-"_);_(@_)</c:formatCode>
                <c:ptCount val="12"/>
                <c:pt idx="0">
                  <c:v>2785.4186499999996</c:v>
                </c:pt>
                <c:pt idx="1">
                  <c:v>2490.6086800000003</c:v>
                </c:pt>
                <c:pt idx="2">
                  <c:v>1677.3890299999998</c:v>
                </c:pt>
                <c:pt idx="3">
                  <c:v>3630.0559300000004</c:v>
                </c:pt>
                <c:pt idx="4">
                  <c:v>3635.0844700000002</c:v>
                </c:pt>
                <c:pt idx="5">
                  <c:v>5040.3669800000007</c:v>
                </c:pt>
                <c:pt idx="6">
                  <c:v>4451.0910500000009</c:v>
                </c:pt>
                <c:pt idx="7">
                  <c:v>5439.098140000001</c:v>
                </c:pt>
                <c:pt idx="8">
                  <c:v>5505.5791900000013</c:v>
                </c:pt>
                <c:pt idx="9">
                  <c:v>2212.5166599999998</c:v>
                </c:pt>
                <c:pt idx="10">
                  <c:v>2853.6835999999998</c:v>
                </c:pt>
                <c:pt idx="11">
                  <c:v>1767.6853799999999</c:v>
                </c:pt>
              </c:numCache>
            </c:numRef>
          </c:val>
          <c:smooth val="0"/>
          <c:extLst>
            <c:ext xmlns:c16="http://schemas.microsoft.com/office/drawing/2014/chart" uri="{C3380CC4-5D6E-409C-BE32-E72D297353CC}">
              <c16:uniqueId val="{00000001-1247-43B6-A392-F6617E1C913B}"/>
            </c:ext>
          </c:extLst>
        </c:ser>
        <c:ser>
          <c:idx val="2"/>
          <c:order val="1"/>
          <c:tx>
            <c:strRef>
              <c:f>'Gráfico vino entre 2 y 10 lts'!$B$18</c:f>
              <c:strCache>
                <c:ptCount val="1"/>
                <c:pt idx="0">
                  <c:v>2021</c:v>
                </c:pt>
              </c:strCache>
            </c:strRef>
          </c:tx>
          <c:spPr>
            <a:ln w="28575" cap="rnd">
              <a:solidFill>
                <a:schemeClr val="accent2"/>
              </a:solidFill>
              <a:round/>
            </a:ln>
            <a:effectLst/>
          </c:spPr>
          <c:marker>
            <c:symbol val="none"/>
          </c:marker>
          <c:cat>
            <c:strRef>
              <c:f>'Gráfico vino entre 2 y 10 lts'!$C$3:$N$3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lts'!$C$18:$N$18</c:f>
              <c:numCache>
                <c:formatCode>_(* #,##0_);_(* \(#,##0\);_(* "-"_);_(@_)</c:formatCode>
                <c:ptCount val="12"/>
                <c:pt idx="0">
                  <c:v>3117.5292100000001</c:v>
                </c:pt>
                <c:pt idx="1">
                  <c:v>3988.6311399999995</c:v>
                </c:pt>
                <c:pt idx="2">
                  <c:v>3376.3835299999992</c:v>
                </c:pt>
                <c:pt idx="3">
                  <c:v>3021.5246699999993</c:v>
                </c:pt>
                <c:pt idx="4">
                  <c:v>3814.7966800000008</c:v>
                </c:pt>
                <c:pt idx="5">
                  <c:v>3629.8534799999993</c:v>
                </c:pt>
                <c:pt idx="6">
                  <c:v>4041.1528199999998</c:v>
                </c:pt>
                <c:pt idx="7">
                  <c:v>3225.2134000000001</c:v>
                </c:pt>
                <c:pt idx="8">
                  <c:v>1912.7930599999997</c:v>
                </c:pt>
                <c:pt idx="9">
                  <c:v>3133.9940800000004</c:v>
                </c:pt>
                <c:pt idx="10">
                  <c:v>3317.4372599999997</c:v>
                </c:pt>
                <c:pt idx="11">
                  <c:v>3691.6154900000006</c:v>
                </c:pt>
              </c:numCache>
            </c:numRef>
          </c:val>
          <c:smooth val="0"/>
          <c:extLst>
            <c:ext xmlns:c16="http://schemas.microsoft.com/office/drawing/2014/chart" uri="{C3380CC4-5D6E-409C-BE32-E72D297353CC}">
              <c16:uniqueId val="{00000002-1247-43B6-A392-F6617E1C913B}"/>
            </c:ext>
          </c:extLst>
        </c:ser>
        <c:ser>
          <c:idx val="3"/>
          <c:order val="2"/>
          <c:tx>
            <c:strRef>
              <c:f>'Gráfico vino entre 2 y 10 lts'!$B$19</c:f>
              <c:strCache>
                <c:ptCount val="1"/>
                <c:pt idx="0">
                  <c:v>2022</c:v>
                </c:pt>
              </c:strCache>
            </c:strRef>
          </c:tx>
          <c:spPr>
            <a:ln w="28575" cap="rnd">
              <a:solidFill>
                <a:schemeClr val="accent4"/>
              </a:solidFill>
              <a:round/>
            </a:ln>
            <a:effectLst/>
          </c:spPr>
          <c:marker>
            <c:symbol val="none"/>
          </c:marker>
          <c:cat>
            <c:strRef>
              <c:f>'Gráfico vino entre 2 y 10 lts'!$C$3:$N$3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lts'!$C$19:$N$19</c:f>
              <c:numCache>
                <c:formatCode>_(* #,##0_);_(* \(#,##0\);_(* "-"_);_(@_)</c:formatCode>
                <c:ptCount val="12"/>
                <c:pt idx="0">
                  <c:v>3542.5489700000003</c:v>
                </c:pt>
                <c:pt idx="1">
                  <c:v>2111.0532599999997</c:v>
                </c:pt>
                <c:pt idx="2">
                  <c:v>2992.6367000000005</c:v>
                </c:pt>
                <c:pt idx="3">
                  <c:v>2470.3571300000003</c:v>
                </c:pt>
                <c:pt idx="4">
                  <c:v>2736.7747400000003</c:v>
                </c:pt>
                <c:pt idx="5">
                  <c:v>4378.3114800000012</c:v>
                </c:pt>
                <c:pt idx="6">
                  <c:v>2496.6319900000003</c:v>
                </c:pt>
                <c:pt idx="7">
                  <c:v>2620.2215200000001</c:v>
                </c:pt>
                <c:pt idx="8">
                  <c:v>1968.1833100000006</c:v>
                </c:pt>
                <c:pt idx="9">
                  <c:v>2619.0071499999999</c:v>
                </c:pt>
                <c:pt idx="10">
                  <c:v>2643.08617</c:v>
                </c:pt>
                <c:pt idx="11">
                  <c:v>2320.3148099999994</c:v>
                </c:pt>
              </c:numCache>
            </c:numRef>
          </c:val>
          <c:smooth val="0"/>
          <c:extLst>
            <c:ext xmlns:c16="http://schemas.microsoft.com/office/drawing/2014/chart" uri="{C3380CC4-5D6E-409C-BE32-E72D297353CC}">
              <c16:uniqueId val="{00000000-B29B-412E-B707-9F638748165F}"/>
            </c:ext>
          </c:extLst>
        </c:ser>
        <c:ser>
          <c:idx val="4"/>
          <c:order val="3"/>
          <c:tx>
            <c:strRef>
              <c:f>'Gráfico vino entre 2 y 10 lts'!$B$20</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dPt>
            <c:idx val="0"/>
            <c:marker>
              <c:symbol val="circle"/>
              <c:size val="5"/>
              <c:spPr>
                <a:solidFill>
                  <a:schemeClr val="accent6"/>
                </a:solidFill>
                <a:ln w="9525">
                  <a:noFill/>
                </a:ln>
                <a:effectLst/>
              </c:spPr>
            </c:marker>
            <c:bubble3D val="0"/>
            <c:spPr>
              <a:ln w="28575" cap="rnd">
                <a:solidFill>
                  <a:schemeClr val="accent6"/>
                </a:solidFill>
                <a:round/>
              </a:ln>
              <a:effectLst/>
            </c:spPr>
            <c:extLst>
              <c:ext xmlns:c16="http://schemas.microsoft.com/office/drawing/2014/chart" uri="{C3380CC4-5D6E-409C-BE32-E72D297353CC}">
                <c16:uniqueId val="{00000000-9AA5-4D36-9D93-11D07B2F7DAF}"/>
              </c:ext>
            </c:extLst>
          </c:dPt>
          <c:cat>
            <c:strRef>
              <c:f>'Gráfico vino entre 2 y 10 lts'!$C$3:$N$3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lts'!$C$20:$N$20</c:f>
              <c:numCache>
                <c:formatCode>_(* #,##0_);_(* \(#,##0\);_(* "-"_);_(@_)</c:formatCode>
                <c:ptCount val="12"/>
                <c:pt idx="0">
                  <c:v>2917</c:v>
                </c:pt>
                <c:pt idx="1">
                  <c:v>1969.40672</c:v>
                </c:pt>
                <c:pt idx="2">
                  <c:v>2655.1679799999997</c:v>
                </c:pt>
                <c:pt idx="3">
                  <c:v>1630.3</c:v>
                </c:pt>
              </c:numCache>
            </c:numRef>
          </c:val>
          <c:smooth val="0"/>
          <c:extLst>
            <c:ext xmlns:c16="http://schemas.microsoft.com/office/drawing/2014/chart" uri="{C3380CC4-5D6E-409C-BE32-E72D297353CC}">
              <c16:uniqueId val="{00000000-713B-4783-A2AD-BB0D0833C60F}"/>
            </c:ext>
          </c:extLst>
        </c:ser>
        <c:dLbls>
          <c:showLegendKey val="0"/>
          <c:showVal val="0"/>
          <c:showCatName val="0"/>
          <c:showSerName val="0"/>
          <c:showPercent val="0"/>
          <c:showBubbleSize val="0"/>
        </c:dLbls>
        <c:smooth val="0"/>
        <c:axId val="-1545934256"/>
        <c:axId val="-1545932192"/>
      </c:lineChart>
      <c:catAx>
        <c:axId val="-154593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545932192"/>
        <c:crosses val="autoZero"/>
        <c:auto val="1"/>
        <c:lblAlgn val="ctr"/>
        <c:lblOffset val="100"/>
        <c:noMultiLvlLbl val="0"/>
      </c:catAx>
      <c:valAx>
        <c:axId val="-1545932192"/>
        <c:scaling>
          <c:orientation val="minMax"/>
          <c:max val="6000"/>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545934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es-CL"/>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r>
              <a:rPr lang="en-US" sz="900"/>
              <a:t>Gráfico 24. Precio medio de exportación de vinos en recipientes con capacidad superior a 2 lts pero inferior o igual a 10 lts  (dólares por litro)</a:t>
            </a:r>
            <a:endParaRPr lang="es-CL" sz="900"/>
          </a:p>
        </c:rich>
      </c:tx>
      <c:overlay val="0"/>
      <c:spPr>
        <a:noFill/>
        <a:ln>
          <a:noFill/>
        </a:ln>
        <a:effectLst/>
      </c:spPr>
      <c:txPr>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2258002885666328"/>
          <c:y val="0.15917660103450829"/>
          <c:w val="0.85575576295851519"/>
          <c:h val="0.42045572913097468"/>
        </c:manualLayout>
      </c:layout>
      <c:lineChart>
        <c:grouping val="standard"/>
        <c:varyColors val="0"/>
        <c:ser>
          <c:idx val="1"/>
          <c:order val="0"/>
          <c:tx>
            <c:strRef>
              <c:f>'Gráfico vino entre 2 y 10 lts'!$A$33</c:f>
              <c:strCache>
                <c:ptCount val="1"/>
                <c:pt idx="0">
                  <c:v>2020</c:v>
                </c:pt>
              </c:strCache>
            </c:strRef>
          </c:tx>
          <c:spPr>
            <a:ln w="28575" cap="rnd">
              <a:solidFill>
                <a:schemeClr val="accent1"/>
              </a:solidFill>
              <a:round/>
            </a:ln>
            <a:effectLst/>
          </c:spPr>
          <c:marker>
            <c:symbol val="none"/>
          </c:marker>
          <c:cat>
            <c:strRef>
              <c:f>'Gráfico vino entre 2 y 10 lts'!$B$30:$M$30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lts'!$B$33:$M$33</c:f>
              <c:numCache>
                <c:formatCode>0.00</c:formatCode>
                <c:ptCount val="12"/>
                <c:pt idx="0">
                  <c:v>1.8954679945424167</c:v>
                </c:pt>
                <c:pt idx="1">
                  <c:v>1.7267881270383603</c:v>
                </c:pt>
                <c:pt idx="2">
                  <c:v>1.8258567453950532</c:v>
                </c:pt>
                <c:pt idx="3">
                  <c:v>1.7654016421386614</c:v>
                </c:pt>
                <c:pt idx="4">
                  <c:v>1.6664326242792904</c:v>
                </c:pt>
                <c:pt idx="5">
                  <c:v>1.7260058919633228</c:v>
                </c:pt>
                <c:pt idx="6">
                  <c:v>1.849371367862813</c:v>
                </c:pt>
                <c:pt idx="7">
                  <c:v>1.9360561762957536</c:v>
                </c:pt>
                <c:pt idx="8">
                  <c:v>2.1349342776983917</c:v>
                </c:pt>
                <c:pt idx="9">
                  <c:v>1.8435755671589806</c:v>
                </c:pt>
                <c:pt idx="10">
                  <c:v>1.9265673661093132</c:v>
                </c:pt>
                <c:pt idx="11">
                  <c:v>1.9225830933755332</c:v>
                </c:pt>
              </c:numCache>
            </c:numRef>
          </c:val>
          <c:smooth val="0"/>
          <c:extLst>
            <c:ext xmlns:c16="http://schemas.microsoft.com/office/drawing/2014/chart" uri="{C3380CC4-5D6E-409C-BE32-E72D297353CC}">
              <c16:uniqueId val="{00000001-2B4B-43A1-8F37-05784E186947}"/>
            </c:ext>
          </c:extLst>
        </c:ser>
        <c:ser>
          <c:idx val="2"/>
          <c:order val="1"/>
          <c:tx>
            <c:strRef>
              <c:f>'Gráfico vino entre 2 y 10 lts'!$A$34</c:f>
              <c:strCache>
                <c:ptCount val="1"/>
                <c:pt idx="0">
                  <c:v>2021</c:v>
                </c:pt>
              </c:strCache>
            </c:strRef>
          </c:tx>
          <c:spPr>
            <a:ln w="28575" cap="rnd">
              <a:solidFill>
                <a:schemeClr val="accent2"/>
              </a:solidFill>
              <a:round/>
            </a:ln>
            <a:effectLst/>
          </c:spPr>
          <c:marker>
            <c:symbol val="none"/>
          </c:marker>
          <c:cat>
            <c:strRef>
              <c:f>'Gráfico vino entre 2 y 10 lts'!$B$30:$M$30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lts'!$B$34:$M$34</c:f>
              <c:numCache>
                <c:formatCode>0.00</c:formatCode>
                <c:ptCount val="12"/>
                <c:pt idx="0">
                  <c:v>1.9358942226130198</c:v>
                </c:pt>
                <c:pt idx="1">
                  <c:v>1.8438176425612247</c:v>
                </c:pt>
                <c:pt idx="2">
                  <c:v>1.8802451781728104</c:v>
                </c:pt>
                <c:pt idx="3">
                  <c:v>1.9181701701104354</c:v>
                </c:pt>
                <c:pt idx="4">
                  <c:v>1.8790185828341646</c:v>
                </c:pt>
                <c:pt idx="5">
                  <c:v>1.882352610508411</c:v>
                </c:pt>
                <c:pt idx="6">
                  <c:v>1.901873809020687</c:v>
                </c:pt>
                <c:pt idx="7">
                  <c:v>2.2316588119780598</c:v>
                </c:pt>
                <c:pt idx="8">
                  <c:v>1.8931853394394256</c:v>
                </c:pt>
                <c:pt idx="9">
                  <c:v>2.0687207901551417</c:v>
                </c:pt>
                <c:pt idx="10">
                  <c:v>1.8046498341921107</c:v>
                </c:pt>
                <c:pt idx="11">
                  <c:v>1.8668546644874315</c:v>
                </c:pt>
              </c:numCache>
            </c:numRef>
          </c:val>
          <c:smooth val="0"/>
          <c:extLst>
            <c:ext xmlns:c16="http://schemas.microsoft.com/office/drawing/2014/chart" uri="{C3380CC4-5D6E-409C-BE32-E72D297353CC}">
              <c16:uniqueId val="{00000002-2B4B-43A1-8F37-05784E186947}"/>
            </c:ext>
          </c:extLst>
        </c:ser>
        <c:ser>
          <c:idx val="3"/>
          <c:order val="2"/>
          <c:tx>
            <c:strRef>
              <c:f>'Gráfico vino entre 2 y 10 lts'!$A$35</c:f>
              <c:strCache>
                <c:ptCount val="1"/>
                <c:pt idx="0">
                  <c:v>2022</c:v>
                </c:pt>
              </c:strCache>
            </c:strRef>
          </c:tx>
          <c:spPr>
            <a:ln w="28575" cap="rnd">
              <a:solidFill>
                <a:schemeClr val="accent4"/>
              </a:solidFill>
              <a:round/>
            </a:ln>
            <a:effectLst/>
          </c:spPr>
          <c:marker>
            <c:symbol val="none"/>
          </c:marker>
          <c:cat>
            <c:strRef>
              <c:f>'Gráfico vino entre 2 y 10 lts'!$B$30:$M$30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lts'!$B$35:$M$35</c:f>
              <c:numCache>
                <c:formatCode>0.00</c:formatCode>
                <c:ptCount val="12"/>
                <c:pt idx="0">
                  <c:v>1.960233116497935</c:v>
                </c:pt>
                <c:pt idx="1">
                  <c:v>1.8023241454970775</c:v>
                </c:pt>
                <c:pt idx="2">
                  <c:v>1.7742144457441253</c:v>
                </c:pt>
                <c:pt idx="3">
                  <c:v>1.8238309457152815</c:v>
                </c:pt>
                <c:pt idx="4">
                  <c:v>1.8226170226262532</c:v>
                </c:pt>
                <c:pt idx="5">
                  <c:v>1.829861516336559</c:v>
                </c:pt>
                <c:pt idx="6">
                  <c:v>1.9525255891286875</c:v>
                </c:pt>
                <c:pt idx="7">
                  <c:v>1.8925310354267026</c:v>
                </c:pt>
                <c:pt idx="8">
                  <c:v>1.7315451545444873</c:v>
                </c:pt>
                <c:pt idx="9">
                  <c:v>1.6345094300763892</c:v>
                </c:pt>
                <c:pt idx="10">
                  <c:v>1.6380981884823698</c:v>
                </c:pt>
                <c:pt idx="11">
                  <c:v>1.6247064791785697</c:v>
                </c:pt>
              </c:numCache>
            </c:numRef>
          </c:val>
          <c:smooth val="0"/>
          <c:extLst>
            <c:ext xmlns:c16="http://schemas.microsoft.com/office/drawing/2014/chart" uri="{C3380CC4-5D6E-409C-BE32-E72D297353CC}">
              <c16:uniqueId val="{00000000-5642-497D-87D7-19ED0553A228}"/>
            </c:ext>
          </c:extLst>
        </c:ser>
        <c:ser>
          <c:idx val="4"/>
          <c:order val="3"/>
          <c:tx>
            <c:strRef>
              <c:f>'Gráfico vino entre 2 y 10 lts'!$A$36</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 vino entre 2 y 10 lts'!$B$30:$M$30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lts'!$B$36:$M$36</c:f>
              <c:numCache>
                <c:formatCode>0.00</c:formatCode>
                <c:ptCount val="12"/>
                <c:pt idx="0">
                  <c:v>1.7435744172145846</c:v>
                </c:pt>
                <c:pt idx="1">
                  <c:v>1.6458258392270813</c:v>
                </c:pt>
                <c:pt idx="2">
                  <c:v>1.6359342919733078</c:v>
                </c:pt>
                <c:pt idx="3">
                  <c:v>1.6630199168643052</c:v>
                </c:pt>
              </c:numCache>
            </c:numRef>
          </c:val>
          <c:smooth val="0"/>
          <c:extLst>
            <c:ext xmlns:c16="http://schemas.microsoft.com/office/drawing/2014/chart" uri="{C3380CC4-5D6E-409C-BE32-E72D297353CC}">
              <c16:uniqueId val="{00000000-FDDC-4FE0-AA72-121E5CADBA56}"/>
            </c:ext>
          </c:extLst>
        </c:ser>
        <c:dLbls>
          <c:showLegendKey val="0"/>
          <c:showVal val="0"/>
          <c:showCatName val="0"/>
          <c:showSerName val="0"/>
          <c:showPercent val="0"/>
          <c:showBubbleSize val="0"/>
        </c:dLbls>
        <c:smooth val="0"/>
        <c:axId val="-1373319600"/>
        <c:axId val="-1373317120"/>
      </c:lineChart>
      <c:catAx>
        <c:axId val="-13733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73317120"/>
        <c:crosses val="autoZero"/>
        <c:auto val="1"/>
        <c:lblAlgn val="ctr"/>
        <c:lblOffset val="100"/>
        <c:noMultiLvlLbl val="0"/>
      </c:catAx>
      <c:valAx>
        <c:axId val="-1373317120"/>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73319600"/>
        <c:crosses val="autoZero"/>
        <c:crossBetween val="between"/>
        <c:majorUnit val="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es-CL"/>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25. Volumen de exportación de vino espumoso (miles de litros)</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323442136498517"/>
          <c:y val="0.13193255512321661"/>
          <c:w val="0.87093966369930764"/>
          <c:h val="0.43081017596535842"/>
        </c:manualLayout>
      </c:layout>
      <c:lineChart>
        <c:grouping val="standard"/>
        <c:varyColors val="0"/>
        <c:ser>
          <c:idx val="1"/>
          <c:order val="0"/>
          <c:tx>
            <c:strRef>
              <c:f>'Gráficos vino espumoso'!$B$7</c:f>
              <c:strCache>
                <c:ptCount val="1"/>
                <c:pt idx="0">
                  <c:v>2020</c:v>
                </c:pt>
              </c:strCache>
            </c:strRef>
          </c:tx>
          <c:spPr>
            <a:ln w="28575" cap="rnd">
              <a:solidFill>
                <a:schemeClr val="accent1"/>
              </a:solidFill>
              <a:round/>
            </a:ln>
            <a:effectLst/>
          </c:spPr>
          <c:marker>
            <c:symbol val="none"/>
          </c:marker>
          <c:cat>
            <c:strRef>
              <c:f>'Gráficos vino espumoso'!$C$2:$N$2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espumoso'!$C$7:$N$7</c:f>
              <c:numCache>
                <c:formatCode>_-* #,##0_-;\-* #,##0_-;_-* "-"_-;_-@_-</c:formatCode>
                <c:ptCount val="12"/>
                <c:pt idx="0">
                  <c:v>334.899</c:v>
                </c:pt>
                <c:pt idx="1">
                  <c:v>228.82050000000001</c:v>
                </c:pt>
                <c:pt idx="2">
                  <c:v>144.67500000000001</c:v>
                </c:pt>
                <c:pt idx="3">
                  <c:v>242.26499999999999</c:v>
                </c:pt>
                <c:pt idx="4">
                  <c:v>316.08</c:v>
                </c:pt>
                <c:pt idx="5">
                  <c:v>252.6345</c:v>
                </c:pt>
                <c:pt idx="6">
                  <c:v>192.41550000000001</c:v>
                </c:pt>
                <c:pt idx="7">
                  <c:v>380.565</c:v>
                </c:pt>
                <c:pt idx="8">
                  <c:v>272.7</c:v>
                </c:pt>
                <c:pt idx="9">
                  <c:v>425.91950000000003</c:v>
                </c:pt>
                <c:pt idx="10">
                  <c:v>441.57150000000001</c:v>
                </c:pt>
                <c:pt idx="11">
                  <c:v>243.155</c:v>
                </c:pt>
              </c:numCache>
            </c:numRef>
          </c:val>
          <c:smooth val="0"/>
          <c:extLst xmlns:c15="http://schemas.microsoft.com/office/drawing/2012/chart">
            <c:ext xmlns:c16="http://schemas.microsoft.com/office/drawing/2014/chart" uri="{C3380CC4-5D6E-409C-BE32-E72D297353CC}">
              <c16:uniqueId val="{00000001-BE05-4789-AB90-AC42C6E1BC83}"/>
            </c:ext>
          </c:extLst>
        </c:ser>
        <c:ser>
          <c:idx val="2"/>
          <c:order val="1"/>
          <c:tx>
            <c:strRef>
              <c:f>'Gráficos vino espumoso'!$B$8</c:f>
              <c:strCache>
                <c:ptCount val="1"/>
                <c:pt idx="0">
                  <c:v>2021</c:v>
                </c:pt>
              </c:strCache>
            </c:strRef>
          </c:tx>
          <c:spPr>
            <a:ln w="28575" cap="rnd">
              <a:solidFill>
                <a:schemeClr val="accent2"/>
              </a:solidFill>
              <a:round/>
            </a:ln>
            <a:effectLst/>
          </c:spPr>
          <c:marker>
            <c:symbol val="none"/>
          </c:marker>
          <c:cat>
            <c:strRef>
              <c:f>'Gráficos vino espumoso'!$C$2:$N$2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espumoso'!$C$8:$N$8</c:f>
              <c:numCache>
                <c:formatCode>_-* #,##0_-;\-* #,##0_-;_-* "-"_-;_-@_-</c:formatCode>
                <c:ptCount val="12"/>
                <c:pt idx="0">
                  <c:v>185.625</c:v>
                </c:pt>
                <c:pt idx="1">
                  <c:v>282.89249999999998</c:v>
                </c:pt>
                <c:pt idx="2">
                  <c:v>268.70850000000002</c:v>
                </c:pt>
                <c:pt idx="3">
                  <c:v>235.12350000000001</c:v>
                </c:pt>
                <c:pt idx="4">
                  <c:v>297.08100000000002</c:v>
                </c:pt>
                <c:pt idx="5">
                  <c:v>269.23050000000001</c:v>
                </c:pt>
                <c:pt idx="6">
                  <c:v>258.13799999999998</c:v>
                </c:pt>
                <c:pt idx="7">
                  <c:v>411.56099999999998</c:v>
                </c:pt>
                <c:pt idx="8">
                  <c:v>347.81849999999997</c:v>
                </c:pt>
                <c:pt idx="9">
                  <c:v>314.47726</c:v>
                </c:pt>
                <c:pt idx="10">
                  <c:v>334.80900000000003</c:v>
                </c:pt>
                <c:pt idx="11">
                  <c:v>378.99149999999997</c:v>
                </c:pt>
              </c:numCache>
            </c:numRef>
          </c:val>
          <c:smooth val="0"/>
          <c:extLst>
            <c:ext xmlns:c16="http://schemas.microsoft.com/office/drawing/2014/chart" uri="{C3380CC4-5D6E-409C-BE32-E72D297353CC}">
              <c16:uniqueId val="{00000002-BE05-4789-AB90-AC42C6E1BC83}"/>
            </c:ext>
          </c:extLst>
        </c:ser>
        <c:ser>
          <c:idx val="3"/>
          <c:order val="2"/>
          <c:tx>
            <c:strRef>
              <c:f>'Gráficos vino espumoso'!$B$9</c:f>
              <c:strCache>
                <c:ptCount val="1"/>
                <c:pt idx="0">
                  <c:v>2022</c:v>
                </c:pt>
              </c:strCache>
            </c:strRef>
          </c:tx>
          <c:spPr>
            <a:ln w="28575" cap="rnd">
              <a:solidFill>
                <a:srgbClr val="FFC000"/>
              </a:solidFill>
              <a:round/>
            </a:ln>
            <a:effectLst/>
          </c:spPr>
          <c:marker>
            <c:symbol val="none"/>
          </c:marker>
          <c:cat>
            <c:strRef>
              <c:f>'Gráficos vino espumoso'!$C$2:$N$2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espumoso'!$C$9:$N$9</c:f>
              <c:numCache>
                <c:formatCode>_-* #,##0_-;\-* #,##0_-;_-* "-"_-;_-@_-</c:formatCode>
                <c:ptCount val="12"/>
                <c:pt idx="0">
                  <c:v>331.4205</c:v>
                </c:pt>
                <c:pt idx="1">
                  <c:v>206.5335</c:v>
                </c:pt>
                <c:pt idx="2">
                  <c:v>193.32917739999999</c:v>
                </c:pt>
                <c:pt idx="3">
                  <c:v>252.78749999999999</c:v>
                </c:pt>
                <c:pt idx="4">
                  <c:v>257.43599999999998</c:v>
                </c:pt>
                <c:pt idx="5">
                  <c:v>323.66699999999997</c:v>
                </c:pt>
                <c:pt idx="6">
                  <c:v>226.785</c:v>
                </c:pt>
                <c:pt idx="7">
                  <c:v>450.37925000000001</c:v>
                </c:pt>
                <c:pt idx="8">
                  <c:v>508.95350000000002</c:v>
                </c:pt>
                <c:pt idx="9">
                  <c:v>524.36800000000005</c:v>
                </c:pt>
                <c:pt idx="10">
                  <c:v>372.82049999999998</c:v>
                </c:pt>
                <c:pt idx="11">
                  <c:v>266.7645</c:v>
                </c:pt>
              </c:numCache>
            </c:numRef>
          </c:val>
          <c:smooth val="0"/>
          <c:extLst>
            <c:ext xmlns:c16="http://schemas.microsoft.com/office/drawing/2014/chart" uri="{C3380CC4-5D6E-409C-BE32-E72D297353CC}">
              <c16:uniqueId val="{00000003-BE05-4789-AB90-AC42C6E1BC83}"/>
            </c:ext>
          </c:extLst>
        </c:ser>
        <c:ser>
          <c:idx val="4"/>
          <c:order val="3"/>
          <c:tx>
            <c:strRef>
              <c:f>'Gráficos vino espumoso'!$B$10</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espumoso'!$C$2:$N$2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espumoso'!$C$10:$N$10</c:f>
              <c:numCache>
                <c:formatCode>_-* #,##0_-;\-* #,##0_-;_-* "-"_-;_-@_-</c:formatCode>
                <c:ptCount val="12"/>
                <c:pt idx="0" formatCode="_(* #,##0_);_(* \(#,##0\);_(* &quot;-&quot;_);_(@_)">
                  <c:v>195</c:v>
                </c:pt>
                <c:pt idx="1">
                  <c:v>105.57899999999999</c:v>
                </c:pt>
                <c:pt idx="2">
                  <c:v>219.59700000000001</c:v>
                </c:pt>
                <c:pt idx="3">
                  <c:v>190</c:v>
                </c:pt>
              </c:numCache>
            </c:numRef>
          </c:val>
          <c:smooth val="0"/>
          <c:extLst>
            <c:ext xmlns:c16="http://schemas.microsoft.com/office/drawing/2014/chart" uri="{C3380CC4-5D6E-409C-BE32-E72D297353CC}">
              <c16:uniqueId val="{00000004-BE05-4789-AB90-AC42C6E1BC83}"/>
            </c:ext>
          </c:extLst>
        </c:ser>
        <c:dLbls>
          <c:showLegendKey val="0"/>
          <c:showVal val="0"/>
          <c:showCatName val="0"/>
          <c:showSerName val="0"/>
          <c:showPercent val="0"/>
          <c:showBubbleSize val="0"/>
        </c:dLbls>
        <c:smooth val="0"/>
        <c:axId val="-1371277680"/>
        <c:axId val="-1371274928"/>
        <c:extLst/>
      </c:lineChart>
      <c:catAx>
        <c:axId val="-137127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71274928"/>
        <c:crosses val="autoZero"/>
        <c:auto val="1"/>
        <c:lblAlgn val="ctr"/>
        <c:lblOffset val="100"/>
        <c:noMultiLvlLbl val="0"/>
      </c:catAx>
      <c:valAx>
        <c:axId val="-1371274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71277680"/>
        <c:crosses val="autoZero"/>
        <c:crossBetween val="between"/>
        <c:majorUnit val="1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26.  Valor de exportaciones de vino espumoso (miles USD)</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2620345018981091"/>
          <c:y val="0.1527396814138797"/>
          <c:w val="0.87348102420064189"/>
          <c:h val="0.43060571807804188"/>
        </c:manualLayout>
      </c:layout>
      <c:lineChart>
        <c:grouping val="standard"/>
        <c:varyColors val="0"/>
        <c:ser>
          <c:idx val="1"/>
          <c:order val="0"/>
          <c:tx>
            <c:strRef>
              <c:f>'Gráficos vino espumoso'!$B$20</c:f>
              <c:strCache>
                <c:ptCount val="1"/>
                <c:pt idx="0">
                  <c:v>2020</c:v>
                </c:pt>
              </c:strCache>
            </c:strRef>
          </c:tx>
          <c:spPr>
            <a:ln w="28575" cap="rnd">
              <a:solidFill>
                <a:schemeClr val="accent1"/>
              </a:solidFill>
              <a:round/>
            </a:ln>
            <a:effectLst/>
          </c:spPr>
          <c:marker>
            <c:symbol val="none"/>
          </c:marker>
          <c:cat>
            <c:strRef>
              <c:f>'Gráficos vino espumoso'!$C$2:$N$2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espumoso'!$C$20:$N$20</c:f>
              <c:numCache>
                <c:formatCode>_-* #,##0_-;\-* #,##0_-;_-* "-"_-;_-@_-</c:formatCode>
                <c:ptCount val="12"/>
                <c:pt idx="0">
                  <c:v>1496.7915100000002</c:v>
                </c:pt>
                <c:pt idx="1">
                  <c:v>895.42285000000004</c:v>
                </c:pt>
                <c:pt idx="2">
                  <c:v>613.71274999999991</c:v>
                </c:pt>
                <c:pt idx="3">
                  <c:v>1392.20975</c:v>
                </c:pt>
                <c:pt idx="4">
                  <c:v>1282.8476799999999</c:v>
                </c:pt>
                <c:pt idx="5">
                  <c:v>1023.8345700000001</c:v>
                </c:pt>
                <c:pt idx="6">
                  <c:v>817.4241300000001</c:v>
                </c:pt>
                <c:pt idx="7">
                  <c:v>1517.1010800000004</c:v>
                </c:pt>
                <c:pt idx="8">
                  <c:v>1112.3167599999997</c:v>
                </c:pt>
                <c:pt idx="9">
                  <c:v>1727.5803899999999</c:v>
                </c:pt>
                <c:pt idx="10">
                  <c:v>1866.5261500000001</c:v>
                </c:pt>
                <c:pt idx="11">
                  <c:v>929.11856999999986</c:v>
                </c:pt>
              </c:numCache>
            </c:numRef>
          </c:val>
          <c:smooth val="0"/>
          <c:extLst xmlns:c15="http://schemas.microsoft.com/office/drawing/2012/chart">
            <c:ext xmlns:c16="http://schemas.microsoft.com/office/drawing/2014/chart" uri="{C3380CC4-5D6E-409C-BE32-E72D297353CC}">
              <c16:uniqueId val="{00000001-609B-4C50-B4A8-49973FFFE71E}"/>
            </c:ext>
          </c:extLst>
        </c:ser>
        <c:ser>
          <c:idx val="2"/>
          <c:order val="1"/>
          <c:tx>
            <c:strRef>
              <c:f>'Gráficos vino espumoso'!$B$21</c:f>
              <c:strCache>
                <c:ptCount val="1"/>
                <c:pt idx="0">
                  <c:v>2021</c:v>
                </c:pt>
              </c:strCache>
            </c:strRef>
          </c:tx>
          <c:spPr>
            <a:ln w="28575" cap="rnd">
              <a:solidFill>
                <a:schemeClr val="accent2"/>
              </a:solidFill>
              <a:round/>
            </a:ln>
            <a:effectLst/>
          </c:spPr>
          <c:marker>
            <c:symbol val="none"/>
          </c:marker>
          <c:cat>
            <c:strRef>
              <c:f>'Gráficos vino espumoso'!$C$2:$N$2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espumoso'!$C$21:$N$21</c:f>
              <c:numCache>
                <c:formatCode>_-* #,##0_-;\-* #,##0_-;_-* "-"_-;_-@_-</c:formatCode>
                <c:ptCount val="12"/>
                <c:pt idx="0">
                  <c:v>849.23722999999995</c:v>
                </c:pt>
                <c:pt idx="1">
                  <c:v>1086.1081299999998</c:v>
                </c:pt>
                <c:pt idx="2">
                  <c:v>1092.96487</c:v>
                </c:pt>
                <c:pt idx="3">
                  <c:v>976.2770300000002</c:v>
                </c:pt>
                <c:pt idx="4">
                  <c:v>1063.70309</c:v>
                </c:pt>
                <c:pt idx="5">
                  <c:v>1162.71678</c:v>
                </c:pt>
                <c:pt idx="6">
                  <c:v>1052.4551799999999</c:v>
                </c:pt>
                <c:pt idx="7">
                  <c:v>1702.3689100000001</c:v>
                </c:pt>
                <c:pt idx="8">
                  <c:v>1398.8854200000003</c:v>
                </c:pt>
                <c:pt idx="9">
                  <c:v>1280.24676</c:v>
                </c:pt>
                <c:pt idx="10" formatCode="_(* #,##0_);_(* \(#,##0\);_(* &quot;-&quot;_);_(@_)">
                  <c:v>1470.3960100000004</c:v>
                </c:pt>
                <c:pt idx="11" formatCode="_(* #,##0_);_(* \(#,##0\);_(* &quot;-&quot;_);_(@_)">
                  <c:v>1347.0470499999999</c:v>
                </c:pt>
              </c:numCache>
            </c:numRef>
          </c:val>
          <c:smooth val="0"/>
          <c:extLst>
            <c:ext xmlns:c16="http://schemas.microsoft.com/office/drawing/2014/chart" uri="{C3380CC4-5D6E-409C-BE32-E72D297353CC}">
              <c16:uniqueId val="{00000002-609B-4C50-B4A8-49973FFFE71E}"/>
            </c:ext>
          </c:extLst>
        </c:ser>
        <c:ser>
          <c:idx val="3"/>
          <c:order val="2"/>
          <c:tx>
            <c:strRef>
              <c:f>'Gráficos vino espumoso'!$B$22</c:f>
              <c:strCache>
                <c:ptCount val="1"/>
                <c:pt idx="0">
                  <c:v>2022</c:v>
                </c:pt>
              </c:strCache>
            </c:strRef>
          </c:tx>
          <c:spPr>
            <a:ln w="28575" cap="rnd">
              <a:solidFill>
                <a:schemeClr val="accent4"/>
              </a:solidFill>
              <a:round/>
            </a:ln>
            <a:effectLst/>
          </c:spPr>
          <c:marker>
            <c:symbol val="none"/>
          </c:marker>
          <c:cat>
            <c:strRef>
              <c:f>'Gráficos vino espumoso'!$C$2:$N$2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espumoso'!$C$22:$N$22</c:f>
              <c:numCache>
                <c:formatCode>_-* #,##0_-;\-* #,##0_-;_-* "-"_-;_-@_-</c:formatCode>
                <c:ptCount val="12"/>
                <c:pt idx="0">
                  <c:v>1253.9362300000003</c:v>
                </c:pt>
                <c:pt idx="1">
                  <c:v>823.25831000000005</c:v>
                </c:pt>
                <c:pt idx="2">
                  <c:v>806.36372000000006</c:v>
                </c:pt>
                <c:pt idx="3">
                  <c:v>1063.4191899999998</c:v>
                </c:pt>
                <c:pt idx="4">
                  <c:v>925.06336999999985</c:v>
                </c:pt>
                <c:pt idx="5">
                  <c:v>1310.0266299999998</c:v>
                </c:pt>
                <c:pt idx="6">
                  <c:v>916.34339000000011</c:v>
                </c:pt>
                <c:pt idx="7">
                  <c:v>1792.0772500000003</c:v>
                </c:pt>
                <c:pt idx="8">
                  <c:v>2007.91572</c:v>
                </c:pt>
                <c:pt idx="9">
                  <c:v>2025.2499900000003</c:v>
                </c:pt>
                <c:pt idx="10" formatCode="_(* #,##0_);_(* \(#,##0\);_(* &quot;-&quot;_);_(@_)">
                  <c:v>1493.9624400000002</c:v>
                </c:pt>
                <c:pt idx="11" formatCode="_(* #,##0_);_(* \(#,##0\);_(* &quot;-&quot;_);_(@_)">
                  <c:v>1034.7021199999999</c:v>
                </c:pt>
              </c:numCache>
            </c:numRef>
          </c:val>
          <c:smooth val="0"/>
          <c:extLst>
            <c:ext xmlns:c16="http://schemas.microsoft.com/office/drawing/2014/chart" uri="{C3380CC4-5D6E-409C-BE32-E72D297353CC}">
              <c16:uniqueId val="{00000003-609B-4C50-B4A8-49973FFFE71E}"/>
            </c:ext>
          </c:extLst>
        </c:ser>
        <c:ser>
          <c:idx val="4"/>
          <c:order val="3"/>
          <c:tx>
            <c:strRef>
              <c:f>'Gráficos vino espumoso'!$B$23</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espumoso'!$C$2:$N$2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espumoso'!$C$23:$N$23</c:f>
              <c:numCache>
                <c:formatCode>_-* #,##0_-;\-* #,##0_-;_-* "-"_-;_-@_-</c:formatCode>
                <c:ptCount val="12"/>
                <c:pt idx="0">
                  <c:v>821</c:v>
                </c:pt>
                <c:pt idx="1">
                  <c:v>523.21465999999998</c:v>
                </c:pt>
                <c:pt idx="2">
                  <c:v>893.05195000000015</c:v>
                </c:pt>
                <c:pt idx="3">
                  <c:v>778</c:v>
                </c:pt>
              </c:numCache>
            </c:numRef>
          </c:val>
          <c:smooth val="0"/>
          <c:extLst>
            <c:ext xmlns:c16="http://schemas.microsoft.com/office/drawing/2014/chart" uri="{C3380CC4-5D6E-409C-BE32-E72D297353CC}">
              <c16:uniqueId val="{00000004-609B-4C50-B4A8-49973FFFE71E}"/>
            </c:ext>
          </c:extLst>
        </c:ser>
        <c:dLbls>
          <c:showLegendKey val="0"/>
          <c:showVal val="0"/>
          <c:showCatName val="0"/>
          <c:showSerName val="0"/>
          <c:showPercent val="0"/>
          <c:showBubbleSize val="0"/>
        </c:dLbls>
        <c:smooth val="0"/>
        <c:axId val="-1371224688"/>
        <c:axId val="-1371221936"/>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100" b="0" i="0" u="none" strike="noStrike" kern="1200" spc="0" baseline="0">
                <a:solidFill>
                  <a:sysClr val="windowText" lastClr="000000"/>
                </a:solidFill>
                <a:latin typeface="+mn-lt"/>
                <a:ea typeface="+mn-ea"/>
                <a:cs typeface="+mn-cs"/>
              </a:defRPr>
            </a:pPr>
            <a:r>
              <a:rPr lang="en-US" sz="1100"/>
              <a:t>Gráfico 27. Precio medio de exportación de vino espumoso (dólares por litro)</a:t>
            </a:r>
            <a:endParaRPr lang="es-CL" sz="1100"/>
          </a:p>
        </c:rich>
      </c:tx>
      <c:overlay val="0"/>
      <c:spPr>
        <a:noFill/>
        <a:ln>
          <a:noFill/>
        </a:ln>
        <a:effectLst/>
      </c:spPr>
      <c:txPr>
        <a:bodyPr rot="0" spcFirstLastPara="1" vertOverflow="ellipsis" vert="horz" wrap="square" anchor="ctr" anchorCtr="1"/>
        <a:lstStyle/>
        <a:p>
          <a:pPr algn="ctr" rtl="0">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273264401772526"/>
          <c:y val="0.14230433006535947"/>
          <c:w val="0.87545051698670606"/>
          <c:h val="0.43082761437908496"/>
        </c:manualLayout>
      </c:layout>
      <c:lineChart>
        <c:grouping val="standard"/>
        <c:varyColors val="0"/>
        <c:ser>
          <c:idx val="1"/>
          <c:order val="0"/>
          <c:tx>
            <c:strRef>
              <c:f>'Gráficos vino espumoso'!$B$36</c:f>
              <c:strCache>
                <c:ptCount val="1"/>
                <c:pt idx="0">
                  <c:v>2020</c:v>
                </c:pt>
              </c:strCache>
            </c:strRef>
          </c:tx>
          <c:spPr>
            <a:ln w="28575" cap="rnd">
              <a:solidFill>
                <a:schemeClr val="accent1"/>
              </a:solidFill>
              <a:round/>
            </a:ln>
            <a:effectLst/>
          </c:spPr>
          <c:marker>
            <c:symbol val="none"/>
          </c:marker>
          <c:cat>
            <c:strRef>
              <c:f>'Gráficos vino espumoso'!$C$31:$N$31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espumoso'!$C$36:$N$36</c:f>
              <c:numCache>
                <c:formatCode>0.00</c:formatCode>
                <c:ptCount val="12"/>
                <c:pt idx="0">
                  <c:v>4.4693818434811696</c:v>
                </c:pt>
                <c:pt idx="1">
                  <c:v>3.9132107918652395</c:v>
                </c:pt>
                <c:pt idx="2">
                  <c:v>4.2420096768619313</c:v>
                </c:pt>
                <c:pt idx="3">
                  <c:v>5.746640042928199</c:v>
                </c:pt>
                <c:pt idx="4">
                  <c:v>4.0586170589724118</c:v>
                </c:pt>
                <c:pt idx="5">
                  <c:v>4.0526316476965736</c:v>
                </c:pt>
                <c:pt idx="6">
                  <c:v>4.2482239216695126</c:v>
                </c:pt>
                <c:pt idx="7">
                  <c:v>3.9864440502936431</c:v>
                </c:pt>
                <c:pt idx="8">
                  <c:v>4.0789026769343595</c:v>
                </c:pt>
                <c:pt idx="9">
                  <c:v>4.0561195014550862</c:v>
                </c:pt>
                <c:pt idx="10">
                  <c:v>4.2270077439327496</c:v>
                </c:pt>
                <c:pt idx="11">
                  <c:v>3.8210958853406258</c:v>
                </c:pt>
              </c:numCache>
            </c:numRef>
          </c:val>
          <c:smooth val="0"/>
          <c:extLst xmlns:c15="http://schemas.microsoft.com/office/drawing/2012/chart">
            <c:ext xmlns:c16="http://schemas.microsoft.com/office/drawing/2014/chart" uri="{C3380CC4-5D6E-409C-BE32-E72D297353CC}">
              <c16:uniqueId val="{00000001-1A08-4599-99BC-DFC1B0AAD252}"/>
            </c:ext>
          </c:extLst>
        </c:ser>
        <c:ser>
          <c:idx val="2"/>
          <c:order val="1"/>
          <c:tx>
            <c:strRef>
              <c:f>'Gráficos vino espumoso'!$B$37</c:f>
              <c:strCache>
                <c:ptCount val="1"/>
                <c:pt idx="0">
                  <c:v>2021</c:v>
                </c:pt>
              </c:strCache>
            </c:strRef>
          </c:tx>
          <c:spPr>
            <a:ln w="28575" cap="rnd">
              <a:solidFill>
                <a:schemeClr val="accent2"/>
              </a:solidFill>
              <a:round/>
            </a:ln>
            <a:effectLst/>
          </c:spPr>
          <c:marker>
            <c:symbol val="none"/>
          </c:marker>
          <c:cat>
            <c:strRef>
              <c:f>'Gráficos vino espumoso'!$C$31:$N$31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espumoso'!$C$37:$N$37</c:f>
              <c:numCache>
                <c:formatCode>0.00</c:formatCode>
                <c:ptCount val="12"/>
                <c:pt idx="0">
                  <c:v>4.5750153804713802</c:v>
                </c:pt>
                <c:pt idx="1">
                  <c:v>3.8392963051335753</c:v>
                </c:pt>
                <c:pt idx="2">
                  <c:v>4.0674741215852865</c:v>
                </c:pt>
                <c:pt idx="3">
                  <c:v>4.1521882329924491</c:v>
                </c:pt>
                <c:pt idx="4">
                  <c:v>3.5805153813269777</c:v>
                </c:pt>
                <c:pt idx="5">
                  <c:v>4.3186666443809303</c:v>
                </c:pt>
                <c:pt idx="6">
                  <c:v>4.0771028674584917</c:v>
                </c:pt>
                <c:pt idx="7">
                  <c:v>4.1363708174486895</c:v>
                </c:pt>
                <c:pt idx="8">
                  <c:v>4.0218833098296969</c:v>
                </c:pt>
                <c:pt idx="9">
                  <c:v>4.071031272658634</c:v>
                </c:pt>
                <c:pt idx="10">
                  <c:v>4.3917457714697044</c:v>
                </c:pt>
                <c:pt idx="11">
                  <c:v>3.5542935659506876</c:v>
                </c:pt>
              </c:numCache>
            </c:numRef>
          </c:val>
          <c:smooth val="0"/>
          <c:extLst>
            <c:ext xmlns:c16="http://schemas.microsoft.com/office/drawing/2014/chart" uri="{C3380CC4-5D6E-409C-BE32-E72D297353CC}">
              <c16:uniqueId val="{00000002-1A08-4599-99BC-DFC1B0AAD252}"/>
            </c:ext>
          </c:extLst>
        </c:ser>
        <c:ser>
          <c:idx val="3"/>
          <c:order val="2"/>
          <c:tx>
            <c:strRef>
              <c:f>'Gráficos vino espumoso'!$B$38</c:f>
              <c:strCache>
                <c:ptCount val="1"/>
                <c:pt idx="0">
                  <c:v>2022</c:v>
                </c:pt>
              </c:strCache>
            </c:strRef>
          </c:tx>
          <c:spPr>
            <a:ln w="28575" cap="rnd">
              <a:solidFill>
                <a:srgbClr val="FFC000"/>
              </a:solidFill>
              <a:round/>
            </a:ln>
            <a:effectLst/>
          </c:spPr>
          <c:marker>
            <c:symbol val="none"/>
          </c:marker>
          <c:cat>
            <c:strRef>
              <c:f>'Gráficos vino espumoso'!$C$31:$N$31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espumoso'!$C$38:$N$38</c:f>
              <c:numCache>
                <c:formatCode>0.00</c:formatCode>
                <c:ptCount val="12"/>
                <c:pt idx="0">
                  <c:v>3.783520421941311</c:v>
                </c:pt>
                <c:pt idx="1">
                  <c:v>3.9860763992282124</c:v>
                </c:pt>
                <c:pt idx="2">
                  <c:v>4.1709364868998824</c:v>
                </c:pt>
                <c:pt idx="3">
                  <c:v>4.2067712604460263</c:v>
                </c:pt>
                <c:pt idx="4">
                  <c:v>3.593372216783977</c:v>
                </c:pt>
                <c:pt idx="5">
                  <c:v>4.0474519490711129</c:v>
                </c:pt>
                <c:pt idx="6">
                  <c:v>4.040582004982693</c:v>
                </c:pt>
                <c:pt idx="7">
                  <c:v>3.9790404420274696</c:v>
                </c:pt>
                <c:pt idx="8">
                  <c:v>3.9451850119902896</c:v>
                </c:pt>
                <c:pt idx="9">
                  <c:v>3.8622684641320602</c:v>
                </c:pt>
                <c:pt idx="10">
                  <c:v>4.0071896261069346</c:v>
                </c:pt>
                <c:pt idx="11">
                  <c:v>3.8787099482877219</c:v>
                </c:pt>
              </c:numCache>
            </c:numRef>
          </c:val>
          <c:smooth val="0"/>
          <c:extLst>
            <c:ext xmlns:c16="http://schemas.microsoft.com/office/drawing/2014/chart" uri="{C3380CC4-5D6E-409C-BE32-E72D297353CC}">
              <c16:uniqueId val="{00000003-1A08-4599-99BC-DFC1B0AAD252}"/>
            </c:ext>
          </c:extLst>
        </c:ser>
        <c:ser>
          <c:idx val="4"/>
          <c:order val="3"/>
          <c:tx>
            <c:strRef>
              <c:f>'Gráficos vino espumoso'!$B$39</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espumoso'!$C$31:$N$31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espumoso'!$C$39:$N$39</c:f>
              <c:numCache>
                <c:formatCode>0.00</c:formatCode>
                <c:ptCount val="12"/>
                <c:pt idx="0">
                  <c:v>4.2102564102564104</c:v>
                </c:pt>
                <c:pt idx="1">
                  <c:v>4.9556697828166589</c:v>
                </c:pt>
                <c:pt idx="2">
                  <c:v>4.0667766408466424</c:v>
                </c:pt>
                <c:pt idx="3">
                  <c:v>4.094736842105263</c:v>
                </c:pt>
              </c:numCache>
            </c:numRef>
          </c:val>
          <c:smooth val="0"/>
          <c:extLst>
            <c:ext xmlns:c16="http://schemas.microsoft.com/office/drawing/2014/chart" uri="{C3380CC4-5D6E-409C-BE32-E72D297353CC}">
              <c16:uniqueId val="{00000004-1A08-4599-99BC-DFC1B0AAD252}"/>
            </c:ext>
          </c:extLst>
        </c:ser>
        <c:dLbls>
          <c:showLegendKey val="0"/>
          <c:showVal val="0"/>
          <c:showCatName val="0"/>
          <c:showSerName val="0"/>
          <c:showPercent val="0"/>
          <c:showBubbleSize val="0"/>
        </c:dLbls>
        <c:smooth val="0"/>
        <c:axId val="-1545868224"/>
        <c:axId val="-1545865472"/>
        <c:extLst/>
      </c:lineChart>
      <c:catAx>
        <c:axId val="-1545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545865472"/>
        <c:crosses val="autoZero"/>
        <c:auto val="1"/>
        <c:lblAlgn val="ctr"/>
        <c:lblOffset val="100"/>
        <c:noMultiLvlLbl val="0"/>
      </c:catAx>
      <c:valAx>
        <c:axId val="-1545865472"/>
        <c:scaling>
          <c:orientation val="minMax"/>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545868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29.  Valor de exportaciones de vino espumoso elaborado con uvas orgánicas (miles USD)</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9.8350515463917529E-2"/>
          <c:y val="0.19884891043139283"/>
          <c:w val="0.88618556701030926"/>
          <c:h val="0.55807337714976635"/>
        </c:manualLayout>
      </c:layout>
      <c:lineChart>
        <c:grouping val="standard"/>
        <c:varyColors val="0"/>
        <c:ser>
          <c:idx val="4"/>
          <c:order val="0"/>
          <c:tx>
            <c:strRef>
              <c:f>'Gráficos vino espum org'!$B$5</c:f>
              <c:strCache>
                <c:ptCount val="1"/>
                <c:pt idx="0">
                  <c:v>2022</c:v>
                </c:pt>
              </c:strCache>
            </c:strRef>
          </c:tx>
          <c:spPr>
            <a:ln w="28575" cap="rnd">
              <a:solidFill>
                <a:srgbClr val="FFC000"/>
              </a:solidFill>
              <a:round/>
            </a:ln>
            <a:effectLst/>
          </c:spPr>
          <c:marker>
            <c:symbol val="none"/>
          </c:marker>
          <c:cat>
            <c:strRef>
              <c:f>'Gráficos vino espum org'!$C$1:$N$1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 org'!$C$5:$N$5</c:f>
              <c:numCache>
                <c:formatCode>_(* #,##0_);_(* \(#,##0\);_(* "-"_);_(@_)</c:formatCode>
                <c:ptCount val="12"/>
                <c:pt idx="0">
                  <c:v>55.630749999999999</c:v>
                </c:pt>
                <c:pt idx="1">
                  <c:v>62.263460000000002</c:v>
                </c:pt>
                <c:pt idx="2">
                  <c:v>97.725399999999993</c:v>
                </c:pt>
                <c:pt idx="3">
                  <c:v>83.822699999999998</c:v>
                </c:pt>
                <c:pt idx="4">
                  <c:v>39.767269999999996</c:v>
                </c:pt>
                <c:pt idx="5">
                  <c:v>13.62776</c:v>
                </c:pt>
                <c:pt idx="6">
                  <c:v>23.499510000000001</c:v>
                </c:pt>
                <c:pt idx="7">
                  <c:v>70.742519999999999</c:v>
                </c:pt>
                <c:pt idx="8">
                  <c:v>84.863820000000004</c:v>
                </c:pt>
                <c:pt idx="9">
                  <c:v>16.832889999999999</c:v>
                </c:pt>
                <c:pt idx="10">
                  <c:v>57.5</c:v>
                </c:pt>
                <c:pt idx="11">
                  <c:v>9.6129999999999995</c:v>
                </c:pt>
              </c:numCache>
            </c:numRef>
          </c:val>
          <c:smooth val="0"/>
          <c:extLst>
            <c:ext xmlns:c16="http://schemas.microsoft.com/office/drawing/2014/chart" uri="{C3380CC4-5D6E-409C-BE32-E72D297353CC}">
              <c16:uniqueId val="{00000003-3BAA-41AB-878D-07F29871D81A}"/>
            </c:ext>
          </c:extLst>
        </c:ser>
        <c:ser>
          <c:idx val="0"/>
          <c:order val="1"/>
          <c:tx>
            <c:strRef>
              <c:f>'Gráficos vino espum org'!$B$6</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espum org'!$C$1:$N$1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 org'!$C$6:$N$6</c:f>
              <c:numCache>
                <c:formatCode>_(* #,##0_);_(* \(#,##0\);_(* "-"_);_(@_)</c:formatCode>
                <c:ptCount val="12"/>
                <c:pt idx="0">
                  <c:v>32.454999999999998</c:v>
                </c:pt>
                <c:pt idx="1">
                  <c:v>133.79373999999999</c:v>
                </c:pt>
                <c:pt idx="2">
                  <c:v>10.25</c:v>
                </c:pt>
                <c:pt idx="3">
                  <c:v>38</c:v>
                </c:pt>
              </c:numCache>
            </c:numRef>
          </c:val>
          <c:smooth val="0"/>
          <c:extLst>
            <c:ext xmlns:c16="http://schemas.microsoft.com/office/drawing/2014/chart" uri="{C3380CC4-5D6E-409C-BE32-E72D297353CC}">
              <c16:uniqueId val="{00000000-0D95-4CFB-9F8B-FA50028E4890}"/>
            </c:ext>
          </c:extLst>
        </c:ser>
        <c:dLbls>
          <c:showLegendKey val="0"/>
          <c:showVal val="0"/>
          <c:showCatName val="0"/>
          <c:showSerName val="0"/>
          <c:showPercent val="0"/>
          <c:showBubbleSize val="0"/>
        </c:dLbls>
        <c:smooth val="0"/>
        <c:axId val="-1371224688"/>
        <c:axId val="-1371221936"/>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100" b="0" i="0" u="none" strike="noStrike" kern="1200" spc="0" baseline="0">
                <a:solidFill>
                  <a:sysClr val="windowText" lastClr="000000"/>
                </a:solidFill>
                <a:latin typeface="+mn-lt"/>
                <a:ea typeface="+mn-ea"/>
                <a:cs typeface="+mn-cs"/>
              </a:defRPr>
            </a:pPr>
            <a:r>
              <a:rPr lang="en-US" sz="1100"/>
              <a:t>Gráfico 30. Precio medio de exportación de vino espumoso elaborado con uvas orgánicas (dólares por litro)</a:t>
            </a:r>
            <a:endParaRPr lang="es-CL" sz="1100"/>
          </a:p>
        </c:rich>
      </c:tx>
      <c:overlay val="0"/>
      <c:spPr>
        <a:noFill/>
        <a:ln>
          <a:noFill/>
        </a:ln>
        <a:effectLst/>
      </c:spPr>
      <c:txPr>
        <a:bodyPr rot="0" spcFirstLastPara="1" vertOverflow="ellipsis" vert="horz" wrap="square" anchor="ctr" anchorCtr="1"/>
        <a:lstStyle/>
        <a:p>
          <a:pPr algn="ctr" rtl="0">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9.8732225569971521E-2"/>
          <c:y val="0.18214008816076016"/>
          <c:w val="0.89146732286416186"/>
          <c:h val="0.53747220494006576"/>
        </c:manualLayout>
      </c:layout>
      <c:lineChart>
        <c:grouping val="standard"/>
        <c:varyColors val="0"/>
        <c:ser>
          <c:idx val="4"/>
          <c:order val="0"/>
          <c:tx>
            <c:strRef>
              <c:f>'Gráficos vino espum org'!$B$9</c:f>
              <c:strCache>
                <c:ptCount val="1"/>
                <c:pt idx="0">
                  <c:v>2022</c:v>
                </c:pt>
              </c:strCache>
            </c:strRef>
          </c:tx>
          <c:spPr>
            <a:ln w="28575" cap="rnd">
              <a:solidFill>
                <a:srgbClr val="FFC000"/>
              </a:solidFill>
              <a:round/>
            </a:ln>
            <a:effectLst/>
          </c:spPr>
          <c:marker>
            <c:symbol val="none"/>
          </c:marker>
          <c:cat>
            <c:strRef>
              <c:f>'Gráficos vino espum org'!$C$8:$N$8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 org'!$C$9:$N$9</c:f>
              <c:numCache>
                <c:formatCode>0.00</c:formatCode>
                <c:ptCount val="12"/>
                <c:pt idx="0">
                  <c:v>5.1042068079640339</c:v>
                </c:pt>
                <c:pt idx="1">
                  <c:v>4.6430618941088744</c:v>
                </c:pt>
                <c:pt idx="2">
                  <c:v>5.3097201847324094</c:v>
                </c:pt>
                <c:pt idx="3">
                  <c:v>4.9845508875211841</c:v>
                </c:pt>
                <c:pt idx="4">
                  <c:v>7.1963934129569305</c:v>
                </c:pt>
                <c:pt idx="5">
                  <c:v>6.7297580246913586</c:v>
                </c:pt>
                <c:pt idx="6">
                  <c:v>6.5276416666666668</c:v>
                </c:pt>
                <c:pt idx="7">
                  <c:v>7.0181071428571427</c:v>
                </c:pt>
                <c:pt idx="8">
                  <c:v>6.7642132950741276</c:v>
                </c:pt>
                <c:pt idx="9">
                  <c:v>7.193542735042735</c:v>
                </c:pt>
                <c:pt idx="10">
                  <c:v>6.7251461988304087</c:v>
                </c:pt>
                <c:pt idx="11">
                  <c:v>7.1207407407407404</c:v>
                </c:pt>
              </c:numCache>
            </c:numRef>
          </c:val>
          <c:smooth val="0"/>
          <c:extLst>
            <c:ext xmlns:c16="http://schemas.microsoft.com/office/drawing/2014/chart" uri="{C3380CC4-5D6E-409C-BE32-E72D297353CC}">
              <c16:uniqueId val="{00000003-217D-442B-B9FF-70C38611FB1E}"/>
            </c:ext>
          </c:extLst>
        </c:ser>
        <c:ser>
          <c:idx val="0"/>
          <c:order val="1"/>
          <c:tx>
            <c:strRef>
              <c:f>'Gráficos vino espum org'!$B$10</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espum org'!$C$8:$N$8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 org'!$C$10:$N$10</c:f>
              <c:numCache>
                <c:formatCode>0.00</c:formatCode>
                <c:ptCount val="12"/>
                <c:pt idx="0">
                  <c:v>6.5858360389610384</c:v>
                </c:pt>
                <c:pt idx="1">
                  <c:v>6.7160474863840562</c:v>
                </c:pt>
                <c:pt idx="2">
                  <c:v>7.5925925925925917</c:v>
                </c:pt>
                <c:pt idx="3">
                  <c:v>6.6666666666666661</c:v>
                </c:pt>
              </c:numCache>
            </c:numRef>
          </c:val>
          <c:smooth val="0"/>
          <c:extLst>
            <c:ext xmlns:c16="http://schemas.microsoft.com/office/drawing/2014/chart" uri="{C3380CC4-5D6E-409C-BE32-E72D297353CC}">
              <c16:uniqueId val="{00000000-49F9-48C4-ACF5-026B9970BC73}"/>
            </c:ext>
          </c:extLst>
        </c:ser>
        <c:dLbls>
          <c:showLegendKey val="0"/>
          <c:showVal val="0"/>
          <c:showCatName val="0"/>
          <c:showSerName val="0"/>
          <c:showPercent val="0"/>
          <c:showBubbleSize val="0"/>
        </c:dLbls>
        <c:smooth val="0"/>
        <c:axId val="-1545868224"/>
        <c:axId val="-1545865472"/>
        <c:extLst/>
      </c:lineChart>
      <c:catAx>
        <c:axId val="-1545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545865472"/>
        <c:crosses val="autoZero"/>
        <c:auto val="1"/>
        <c:lblAlgn val="ctr"/>
        <c:lblOffset val="100"/>
        <c:noMultiLvlLbl val="0"/>
      </c:catAx>
      <c:valAx>
        <c:axId val="-1545865472"/>
        <c:scaling>
          <c:orientation val="minMax"/>
          <c:min val="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545868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2002 - 2022</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export'!$A$10:$B$10</c:f>
              <c:strCache>
                <c:ptCount val="2"/>
                <c:pt idx="0">
                  <c:v>Volumen de vino con denominación de origen</c:v>
                </c:pt>
                <c:pt idx="1">
                  <c:v>Mill. Litros</c:v>
                </c:pt>
              </c:strCache>
            </c:strRef>
          </c:tx>
          <c:spPr>
            <a:solidFill>
              <a:schemeClr val="accent1"/>
            </a:solidFill>
            <a:ln>
              <a:noFill/>
            </a:ln>
            <a:effectLst/>
          </c:spPr>
          <c:invertIfNegative val="0"/>
          <c:cat>
            <c:strRef>
              <c:f>'Evol export'!$E$8:$Y$9</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f>'Evol export'!$E$10:$Y$10</c:f>
              <c:numCache>
                <c:formatCode>#,##0</c:formatCode>
                <c:ptCount val="21"/>
                <c:pt idx="0">
                  <c:v>175.49329445519999</c:v>
                </c:pt>
                <c:pt idx="1">
                  <c:v>192.93670056670001</c:v>
                </c:pt>
                <c:pt idx="2">
                  <c:v>233.3400807802</c:v>
                </c:pt>
                <c:pt idx="3">
                  <c:v>242.48022453990001</c:v>
                </c:pt>
                <c:pt idx="4">
                  <c:v>258.75041966539999</c:v>
                </c:pt>
                <c:pt idx="5">
                  <c:v>317.69890552209995</c:v>
                </c:pt>
                <c:pt idx="6">
                  <c:v>326.99190337199997</c:v>
                </c:pt>
                <c:pt idx="7">
                  <c:v>348.41301345569997</c:v>
                </c:pt>
                <c:pt idx="8">
                  <c:v>382.55308354490001</c:v>
                </c:pt>
                <c:pt idx="9">
                  <c:v>396.57615365309999</c:v>
                </c:pt>
                <c:pt idx="10">
                  <c:v>401.84123653259996</c:v>
                </c:pt>
                <c:pt idx="11">
                  <c:v>398.37695106059999</c:v>
                </c:pt>
                <c:pt idx="12">
                  <c:v>413.56919094929998</c:v>
                </c:pt>
                <c:pt idx="13">
                  <c:v>437.84699999999998</c:v>
                </c:pt>
                <c:pt idx="14">
                  <c:v>451.06700000000001</c:v>
                </c:pt>
                <c:pt idx="15">
                  <c:v>477.19299999999998</c:v>
                </c:pt>
                <c:pt idx="16">
                  <c:v>456.7</c:v>
                </c:pt>
                <c:pt idx="17">
                  <c:v>444.00099999999998</c:v>
                </c:pt>
                <c:pt idx="18">
                  <c:v>445.9</c:v>
                </c:pt>
                <c:pt idx="19">
                  <c:v>448.18783447550004</c:v>
                </c:pt>
                <c:pt idx="20">
                  <c:v>443.7</c:v>
                </c:pt>
              </c:numCache>
            </c:numRef>
          </c:val>
          <c:extLst>
            <c:ext xmlns:c16="http://schemas.microsoft.com/office/drawing/2014/chart" uri="{C3380CC4-5D6E-409C-BE32-E72D297353CC}">
              <c16:uniqueId val="{00000000-CBAE-4473-B1E9-C2A2ECB98284}"/>
            </c:ext>
          </c:extLst>
        </c:ser>
        <c:ser>
          <c:idx val="1"/>
          <c:order val="1"/>
          <c:tx>
            <c:strRef>
              <c:f>'Evol export'!$A$11:$B$11</c:f>
              <c:strCache>
                <c:ptCount val="2"/>
                <c:pt idx="0">
                  <c:v>Valor vino con denominación de origen</c:v>
                </c:pt>
                <c:pt idx="1">
                  <c:v>Mill. USD</c:v>
                </c:pt>
              </c:strCache>
            </c:strRef>
          </c:tx>
          <c:spPr>
            <a:solidFill>
              <a:schemeClr val="accent2"/>
            </a:solidFill>
            <a:ln>
              <a:noFill/>
            </a:ln>
            <a:effectLst/>
          </c:spPr>
          <c:invertIfNegative val="0"/>
          <c:cat>
            <c:strRef>
              <c:f>'Evol export'!$E$8:$Y$9</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f>'Evol export'!$E$11:$Y$11</c:f>
              <c:numCache>
                <c:formatCode>#,##0</c:formatCode>
                <c:ptCount val="21"/>
                <c:pt idx="0">
                  <c:v>471.66601617999999</c:v>
                </c:pt>
                <c:pt idx="1">
                  <c:v>524.11470127999996</c:v>
                </c:pt>
                <c:pt idx="2">
                  <c:v>650.14249059000008</c:v>
                </c:pt>
                <c:pt idx="3">
                  <c:v>696.04023954000002</c:v>
                </c:pt>
                <c:pt idx="4">
                  <c:v>772.21546238999997</c:v>
                </c:pt>
                <c:pt idx="5">
                  <c:v>1012.17846896</c:v>
                </c:pt>
                <c:pt idx="6">
                  <c:v>1095.4763609000001</c:v>
                </c:pt>
                <c:pt idx="7">
                  <c:v>1069.12207951</c:v>
                </c:pt>
                <c:pt idx="8">
                  <c:v>1186.4632452799999</c:v>
                </c:pt>
                <c:pt idx="9">
                  <c:v>1321.6412109100002</c:v>
                </c:pt>
                <c:pt idx="10">
                  <c:v>1337.7155418900002</c:v>
                </c:pt>
                <c:pt idx="11">
                  <c:v>1362.5547327000002</c:v>
                </c:pt>
                <c:pt idx="12">
                  <c:v>1422.0179057400001</c:v>
                </c:pt>
                <c:pt idx="13">
                  <c:v>1443.4</c:v>
                </c:pt>
                <c:pt idx="14">
                  <c:v>1427.481</c:v>
                </c:pt>
                <c:pt idx="15">
                  <c:v>1520.2370000000001</c:v>
                </c:pt>
                <c:pt idx="16">
                  <c:v>1507.3</c:v>
                </c:pt>
                <c:pt idx="17">
                  <c:v>1444.989</c:v>
                </c:pt>
                <c:pt idx="18">
                  <c:v>1394.1</c:v>
                </c:pt>
                <c:pt idx="19">
                  <c:v>1503.9203183799993</c:v>
                </c:pt>
                <c:pt idx="20">
                  <c:v>1459.3</c:v>
                </c:pt>
              </c:numCache>
            </c:numRef>
          </c:val>
          <c:extLst>
            <c:ext xmlns:c16="http://schemas.microsoft.com/office/drawing/2014/chart" uri="{C3380CC4-5D6E-409C-BE32-E72D297353CC}">
              <c16:uniqueId val="{00000001-CBAE-4473-B1E9-C2A2ECB98284}"/>
            </c:ext>
          </c:extLst>
        </c:ser>
        <c:dLbls>
          <c:showLegendKey val="0"/>
          <c:showVal val="0"/>
          <c:showCatName val="0"/>
          <c:showSerName val="0"/>
          <c:showPercent val="0"/>
          <c:showBubbleSize val="0"/>
        </c:dLbls>
        <c:gapWidth val="219"/>
        <c:overlap val="-27"/>
        <c:axId val="-1401637408"/>
        <c:axId val="-1401635088"/>
      </c:barChart>
      <c:catAx>
        <c:axId val="-140163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5088"/>
        <c:crosses val="autoZero"/>
        <c:auto val="1"/>
        <c:lblAlgn val="ctr"/>
        <c:lblOffset val="100"/>
        <c:noMultiLvlLbl val="0"/>
      </c:catAx>
      <c:valAx>
        <c:axId val="-140163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28.  Volumen de exportaciones de vino espumoso elaborado con uvas orgánicas (miles lts)</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9.8604651162790699E-2"/>
          <c:y val="0.2033188194468073"/>
          <c:w val="0.87942433552395094"/>
          <c:h val="0.51797983256121982"/>
        </c:manualLayout>
      </c:layout>
      <c:lineChart>
        <c:grouping val="standard"/>
        <c:varyColors val="0"/>
        <c:ser>
          <c:idx val="4"/>
          <c:order val="0"/>
          <c:tx>
            <c:strRef>
              <c:f>'Gráficos vino espum org'!$B$2</c:f>
              <c:strCache>
                <c:ptCount val="1"/>
                <c:pt idx="0">
                  <c:v>2022</c:v>
                </c:pt>
              </c:strCache>
            </c:strRef>
          </c:tx>
          <c:spPr>
            <a:ln w="28575" cap="rnd">
              <a:solidFill>
                <a:srgbClr val="FFC000"/>
              </a:solidFill>
              <a:round/>
            </a:ln>
            <a:effectLst/>
          </c:spPr>
          <c:marker>
            <c:symbol val="none"/>
          </c:marker>
          <c:cat>
            <c:strRef>
              <c:f>'Gráficos vino espum org'!$C$1:$N$1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 org'!$C$2:$N$2</c:f>
              <c:numCache>
                <c:formatCode>_ * #,##0.0_ ;_ * \-#,##0.0_ ;_ * "-"_ ;_ @_ </c:formatCode>
                <c:ptCount val="12"/>
                <c:pt idx="0">
                  <c:v>10.898999999999999</c:v>
                </c:pt>
                <c:pt idx="1">
                  <c:v>13.41</c:v>
                </c:pt>
                <c:pt idx="2">
                  <c:v>18.405000000000001</c:v>
                </c:pt>
                <c:pt idx="3">
                  <c:v>16.816500000000001</c:v>
                </c:pt>
                <c:pt idx="4">
                  <c:v>5.5259999999999998</c:v>
                </c:pt>
                <c:pt idx="5">
                  <c:v>2.0249999999999999</c:v>
                </c:pt>
                <c:pt idx="6">
                  <c:v>3.6</c:v>
                </c:pt>
                <c:pt idx="7">
                  <c:v>10.08</c:v>
                </c:pt>
                <c:pt idx="8">
                  <c:v>12.545999999999999</c:v>
                </c:pt>
                <c:pt idx="9">
                  <c:v>2.34</c:v>
                </c:pt>
                <c:pt idx="10">
                  <c:v>8.5500000000000007</c:v>
                </c:pt>
                <c:pt idx="11">
                  <c:v>1.35</c:v>
                </c:pt>
              </c:numCache>
            </c:numRef>
          </c:val>
          <c:smooth val="0"/>
          <c:extLst>
            <c:ext xmlns:c16="http://schemas.microsoft.com/office/drawing/2014/chart" uri="{C3380CC4-5D6E-409C-BE32-E72D297353CC}">
              <c16:uniqueId val="{00000000-645A-4697-8727-0A2B13456C20}"/>
            </c:ext>
          </c:extLst>
        </c:ser>
        <c:ser>
          <c:idx val="0"/>
          <c:order val="1"/>
          <c:tx>
            <c:strRef>
              <c:f>'Gráficos vino espum org'!$B$3</c:f>
              <c:strCache>
                <c:ptCount val="1"/>
                <c:pt idx="0">
                  <c:v>2023</c:v>
                </c:pt>
              </c:strCache>
            </c:strRef>
          </c:tx>
          <c:spPr>
            <a:ln w="28575" cap="rnd">
              <a:solidFill>
                <a:schemeClr val="accent6"/>
              </a:solidFill>
              <a:round/>
            </a:ln>
            <a:effectLst/>
          </c:spPr>
          <c:marker>
            <c:symbol val="circle"/>
            <c:size val="5"/>
            <c:spPr>
              <a:solidFill>
                <a:schemeClr val="accent6"/>
              </a:solidFill>
              <a:ln w="9525">
                <a:noFill/>
              </a:ln>
              <a:effectLst/>
            </c:spPr>
          </c:marker>
          <c:cat>
            <c:strRef>
              <c:f>'Gráficos vino espum org'!$C$1:$N$1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 org'!$C$3:$N$3</c:f>
              <c:numCache>
                <c:formatCode>_ * #,##0.0_ ;_ * \-#,##0.0_ ;_ * "-"_ ;_ @_ </c:formatCode>
                <c:ptCount val="12"/>
                <c:pt idx="0">
                  <c:v>4.9279999999999999</c:v>
                </c:pt>
                <c:pt idx="1">
                  <c:v>19.921500000000002</c:v>
                </c:pt>
                <c:pt idx="2">
                  <c:v>1.35</c:v>
                </c:pt>
                <c:pt idx="3">
                  <c:v>5.7</c:v>
                </c:pt>
              </c:numCache>
            </c:numRef>
          </c:val>
          <c:smooth val="0"/>
          <c:extLst>
            <c:ext xmlns:c16="http://schemas.microsoft.com/office/drawing/2014/chart" uri="{C3380CC4-5D6E-409C-BE32-E72D297353CC}">
              <c16:uniqueId val="{00000000-7BB4-41FA-AD7E-32D8C785E587}"/>
            </c:ext>
          </c:extLst>
        </c:ser>
        <c:dLbls>
          <c:showLegendKey val="0"/>
          <c:showVal val="0"/>
          <c:showCatName val="0"/>
          <c:showSerName val="0"/>
          <c:showPercent val="0"/>
          <c:showBubbleSize val="0"/>
        </c:dLbls>
        <c:smooth val="0"/>
        <c:axId val="-1371224688"/>
        <c:axId val="-1371221936"/>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Miles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_ * #,##0.0_ ;_ * \-#,##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CL" sz="1100" b="1"/>
              <a:t>Gráfico 31. Valor medio de exportación vino a granel</a:t>
            </a:r>
          </a:p>
          <a:p>
            <a:pPr>
              <a:defRPr sz="1100" b="1"/>
            </a:pPr>
            <a:r>
              <a:rPr lang="es-CL" sz="1100" b="1"/>
              <a:t>USD/litro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8.2468147765682301E-2"/>
          <c:y val="0.13661141804788213"/>
          <c:w val="0.90600232348005694"/>
          <c:h val="0.36778331702620015"/>
        </c:manualLayout>
      </c:layout>
      <c:lineChart>
        <c:grouping val="standard"/>
        <c:varyColors val="0"/>
        <c:ser>
          <c:idx val="2"/>
          <c:order val="2"/>
          <c:tx>
            <c:strRef>
              <c:f>'Valor granel exp'!$E$1</c:f>
              <c:strCache>
                <c:ptCount val="1"/>
                <c:pt idx="0">
                  <c:v>Vinos Blancos</c:v>
                </c:pt>
              </c:strCache>
            </c:strRef>
          </c:tx>
          <c:spPr>
            <a:ln w="28575" cap="rnd">
              <a:solidFill>
                <a:srgbClr val="92D050"/>
              </a:solidFill>
              <a:round/>
            </a:ln>
            <a:effectLst/>
          </c:spPr>
          <c:marker>
            <c:symbol val="none"/>
          </c:marker>
          <c:cat>
            <c:numRef>
              <c:extLst>
                <c:ext xmlns:c15="http://schemas.microsoft.com/office/drawing/2012/chart" uri="{02D57815-91ED-43cb-92C2-25804820EDAC}">
                  <c15:fullRef>
                    <c15:sqref>'Valor granel exp'!$A$7:$A$31</c15:sqref>
                  </c15:fullRef>
                </c:ext>
              </c:extLst>
              <c:f>'Valor granel exp'!$A$7:$A$31</c:f>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exp'!$G$4:$G$31</c15:sqref>
                  </c15:fullRef>
                </c:ext>
              </c:extLst>
              <c:f>'Valor granel exp'!$G$4:$G$28</c:f>
              <c:numCache>
                <c:formatCode>_ * #,##0.00_ ;_ * \-#,##0.00_ ;_ * "-"_ ;_ @_ </c:formatCode>
                <c:ptCount val="25"/>
                <c:pt idx="0">
                  <c:v>0.72637539435250487</c:v>
                </c:pt>
                <c:pt idx="1">
                  <c:v>0.75391454749319098</c:v>
                </c:pt>
                <c:pt idx="2">
                  <c:v>0.72884931527897667</c:v>
                </c:pt>
                <c:pt idx="3">
                  <c:v>0.75880534619469153</c:v>
                </c:pt>
                <c:pt idx="4">
                  <c:v>0.75510014075787635</c:v>
                </c:pt>
                <c:pt idx="5">
                  <c:v>0.78990974340857323</c:v>
                </c:pt>
                <c:pt idx="6">
                  <c:v>0.80338663995857007</c:v>
                </c:pt>
                <c:pt idx="7">
                  <c:v>0.76444588421790149</c:v>
                </c:pt>
                <c:pt idx="8">
                  <c:v>0.80509489296276593</c:v>
                </c:pt>
                <c:pt idx="9">
                  <c:v>0.77611590536407538</c:v>
                </c:pt>
                <c:pt idx="10">
                  <c:v>0.81070180939212233</c:v>
                </c:pt>
                <c:pt idx="11">
                  <c:v>0.86769918656138845</c:v>
                </c:pt>
                <c:pt idx="12">
                  <c:v>0.8513543541409454</c:v>
                </c:pt>
                <c:pt idx="13">
                  <c:v>0.82800790438184757</c:v>
                </c:pt>
                <c:pt idx="14">
                  <c:v>0.86618629504425682</c:v>
                </c:pt>
                <c:pt idx="15">
                  <c:v>0.8926489890889836</c:v>
                </c:pt>
                <c:pt idx="16">
                  <c:v>0.80875524335841276</c:v>
                </c:pt>
                <c:pt idx="17">
                  <c:v>0.93506323621684517</c:v>
                </c:pt>
                <c:pt idx="18">
                  <c:v>0.85862059290661596</c:v>
                </c:pt>
                <c:pt idx="19">
                  <c:v>0.98583792500254619</c:v>
                </c:pt>
                <c:pt idx="20">
                  <c:v>0.84867410737423865</c:v>
                </c:pt>
                <c:pt idx="21">
                  <c:v>0.92249483543740585</c:v>
                </c:pt>
                <c:pt idx="22">
                  <c:v>0.93782087402883962</c:v>
                </c:pt>
                <c:pt idx="23">
                  <c:v>0.84211740578882766</c:v>
                </c:pt>
                <c:pt idx="24">
                  <c:v>0.907224303955944</c:v>
                </c:pt>
              </c:numCache>
            </c:numRef>
          </c:val>
          <c:smooth val="0"/>
          <c:extLst>
            <c:ext xmlns:c16="http://schemas.microsoft.com/office/drawing/2014/chart" uri="{C3380CC4-5D6E-409C-BE32-E72D297353CC}">
              <c16:uniqueId val="{00000002-98A8-44E5-9A4C-1EEE66311D46}"/>
            </c:ext>
          </c:extLst>
        </c:ser>
        <c:ser>
          <c:idx val="5"/>
          <c:order val="5"/>
          <c:tx>
            <c:strRef>
              <c:f>'Valor granel exp'!$B$1</c:f>
              <c:strCache>
                <c:ptCount val="1"/>
                <c:pt idx="0">
                  <c:v>Vinos tintos  </c:v>
                </c:pt>
              </c:strCache>
            </c:strRef>
          </c:tx>
          <c:spPr>
            <a:ln w="28575" cap="rnd">
              <a:solidFill>
                <a:srgbClr val="C00000"/>
              </a:solidFill>
              <a:round/>
            </a:ln>
            <a:effectLst/>
          </c:spPr>
          <c:marker>
            <c:symbol val="none"/>
          </c:marker>
          <c:cat>
            <c:numRef>
              <c:extLst>
                <c:ext xmlns:c15="http://schemas.microsoft.com/office/drawing/2012/chart" uri="{02D57815-91ED-43cb-92C2-25804820EDAC}">
                  <c15:fullRef>
                    <c15:sqref>'Valor granel exp'!$A$7:$A$31</c15:sqref>
                  </c15:fullRef>
                </c:ext>
              </c:extLst>
              <c:f>'Valor granel exp'!$A$7:$A$31</c:f>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exp'!$D$4:$D$31</c15:sqref>
                  </c15:fullRef>
                </c:ext>
              </c:extLst>
              <c:f>'Valor granel exp'!$D$4:$D$28</c:f>
              <c:numCache>
                <c:formatCode>_ * #,##0.00_ ;_ * \-#,##0.00_ ;_ * "-"_ ;_ @_ </c:formatCode>
                <c:ptCount val="25"/>
                <c:pt idx="0">
                  <c:v>0.68189663446757187</c:v>
                </c:pt>
                <c:pt idx="1">
                  <c:v>0.72061444479909664</c:v>
                </c:pt>
                <c:pt idx="2">
                  <c:v>0.71874687616854893</c:v>
                </c:pt>
                <c:pt idx="3">
                  <c:v>0.68728517315085802</c:v>
                </c:pt>
                <c:pt idx="4">
                  <c:v>0.72951400391112109</c:v>
                </c:pt>
                <c:pt idx="5">
                  <c:v>0.74983347428048919</c:v>
                </c:pt>
                <c:pt idx="6">
                  <c:v>0.64593360527097743</c:v>
                </c:pt>
                <c:pt idx="7">
                  <c:v>0.67142016420345152</c:v>
                </c:pt>
                <c:pt idx="8">
                  <c:v>0.70305215643391139</c:v>
                </c:pt>
                <c:pt idx="9">
                  <c:v>0.70845363793705918</c:v>
                </c:pt>
                <c:pt idx="10">
                  <c:v>0.69526352525661761</c:v>
                </c:pt>
                <c:pt idx="11">
                  <c:v>0.68335309781427689</c:v>
                </c:pt>
                <c:pt idx="12">
                  <c:v>0.68943946993582972</c:v>
                </c:pt>
                <c:pt idx="13">
                  <c:v>0.69178445840169811</c:v>
                </c:pt>
                <c:pt idx="14">
                  <c:v>0.77222189583177092</c:v>
                </c:pt>
                <c:pt idx="15">
                  <c:v>0.73485407840313677</c:v>
                </c:pt>
                <c:pt idx="16">
                  <c:v>0.67715838782851834</c:v>
                </c:pt>
                <c:pt idx="17">
                  <c:v>0.75805149541633055</c:v>
                </c:pt>
                <c:pt idx="18">
                  <c:v>0.71883766136174687</c:v>
                </c:pt>
                <c:pt idx="19">
                  <c:v>0.69214262749327471</c:v>
                </c:pt>
                <c:pt idx="20">
                  <c:v>0.67422239395643446</c:v>
                </c:pt>
                <c:pt idx="21">
                  <c:v>0.65683008159114664</c:v>
                </c:pt>
                <c:pt idx="22">
                  <c:v>0.65767165776962233</c:v>
                </c:pt>
                <c:pt idx="23">
                  <c:v>0.64413855331358971</c:v>
                </c:pt>
                <c:pt idx="24">
                  <c:v>0.73037989607988807</c:v>
                </c:pt>
              </c:numCache>
            </c:numRef>
          </c:val>
          <c:smooth val="0"/>
          <c:extLst>
            <c:ext xmlns:c16="http://schemas.microsoft.com/office/drawing/2014/chart" uri="{C3380CC4-5D6E-409C-BE32-E72D297353CC}">
              <c16:uniqueId val="{00000005-98A8-44E5-9A4C-1EEE66311D46}"/>
            </c:ext>
          </c:extLst>
        </c:ser>
        <c:ser>
          <c:idx val="8"/>
          <c:order val="8"/>
          <c:tx>
            <c:strRef>
              <c:f>'Valor granel exp'!$H$1</c:f>
              <c:strCache>
                <c:ptCount val="1"/>
                <c:pt idx="0">
                  <c:v>Otros vinos</c:v>
                </c:pt>
              </c:strCache>
            </c:strRef>
          </c:tx>
          <c:spPr>
            <a:ln w="28575" cap="rnd">
              <a:solidFill>
                <a:schemeClr val="accent3">
                  <a:lumMod val="60000"/>
                </a:schemeClr>
              </a:solidFill>
              <a:round/>
            </a:ln>
            <a:effectLst/>
          </c:spPr>
          <c:marker>
            <c:symbol val="none"/>
          </c:marker>
          <c:cat>
            <c:numRef>
              <c:extLst>
                <c:ext xmlns:c15="http://schemas.microsoft.com/office/drawing/2012/chart" uri="{02D57815-91ED-43cb-92C2-25804820EDAC}">
                  <c15:fullRef>
                    <c15:sqref>'Valor granel exp'!$A$7:$A$31</c15:sqref>
                  </c15:fullRef>
                </c:ext>
              </c:extLst>
              <c:f>'Valor granel exp'!$A$7:$A$31</c:f>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exp'!$J$4:$J$31</c15:sqref>
                  </c15:fullRef>
                </c:ext>
              </c:extLst>
              <c:f>'Valor granel exp'!$J$4:$J$28</c:f>
              <c:numCache>
                <c:formatCode>0.00</c:formatCode>
                <c:ptCount val="25"/>
                <c:pt idx="0">
                  <c:v>0.77787241666666673</c:v>
                </c:pt>
                <c:pt idx="1">
                  <c:v>0.92571437656091016</c:v>
                </c:pt>
                <c:pt idx="2">
                  <c:v>0.74</c:v>
                </c:pt>
                <c:pt idx="3">
                  <c:v>0.69750000000000001</c:v>
                </c:pt>
                <c:pt idx="4">
                  <c:v>0.69925341745531022</c:v>
                </c:pt>
                <c:pt idx="5">
                  <c:v>0.65</c:v>
                </c:pt>
                <c:pt idx="6">
                  <c:v>0.68833333333333335</c:v>
                </c:pt>
                <c:pt idx="7">
                  <c:v>0.65</c:v>
                </c:pt>
                <c:pt idx="8">
                  <c:v>0.73698553097345121</c:v>
                </c:pt>
                <c:pt idx="9">
                  <c:v>0.7113834722222222</c:v>
                </c:pt>
                <c:pt idx="10">
                  <c:v>0.69881612683014149</c:v>
                </c:pt>
                <c:pt idx="11">
                  <c:v>0.79200000000000004</c:v>
                </c:pt>
                <c:pt idx="12">
                  <c:v>0.65696535929000854</c:v>
                </c:pt>
                <c:pt idx="13">
                  <c:v>0.7156522023809524</c:v>
                </c:pt>
                <c:pt idx="14">
                  <c:v>0.62545420289855069</c:v>
                </c:pt>
                <c:pt idx="15">
                  <c:v>1.22526196050551</c:v>
                </c:pt>
                <c:pt idx="16">
                  <c:v>1.1295066046940088</c:v>
                </c:pt>
                <c:pt idx="17">
                  <c:v>0.72698149621034891</c:v>
                </c:pt>
                <c:pt idx="18">
                  <c:v>0.86256128623188388</c:v>
                </c:pt>
                <c:pt idx="19">
                  <c:v>0.8504485780414669</c:v>
                </c:pt>
                <c:pt idx="20">
                  <c:v>0.88232721985201001</c:v>
                </c:pt>
                <c:pt idx="21">
                  <c:v>0.96073791666666675</c:v>
                </c:pt>
                <c:pt idx="22">
                  <c:v>0.72806315674964461</c:v>
                </c:pt>
                <c:pt idx="23">
                  <c:v>0.77364874999999989</c:v>
                </c:pt>
                <c:pt idx="24">
                  <c:v>0.78256666666666674</c:v>
                </c:pt>
              </c:numCache>
            </c:numRef>
          </c:val>
          <c:smooth val="0"/>
          <c:extLst>
            <c:ext xmlns:c16="http://schemas.microsoft.com/office/drawing/2014/chart" uri="{C3380CC4-5D6E-409C-BE32-E72D297353CC}">
              <c16:uniqueId val="{00000008-98A8-44E5-9A4C-1EEE66311D46}"/>
            </c:ext>
          </c:extLst>
        </c:ser>
        <c:ser>
          <c:idx val="9"/>
          <c:order val="9"/>
          <c:tx>
            <c:strRef>
              <c:f>'Valor granel exp'!$K$1:$M$1</c:f>
              <c:strCache>
                <c:ptCount val="1"/>
                <c:pt idx="0">
                  <c:v>Total</c:v>
                </c:pt>
              </c:strCache>
            </c:strRef>
          </c:tx>
          <c:spPr>
            <a:ln w="28575" cap="rnd">
              <a:solidFill>
                <a:schemeClr val="accent4">
                  <a:lumMod val="60000"/>
                </a:schemeClr>
              </a:solidFill>
              <a:round/>
            </a:ln>
            <a:effectLst/>
          </c:spPr>
          <c:marker>
            <c:symbol val="none"/>
          </c:marker>
          <c:cat>
            <c:numRef>
              <c:extLst>
                <c:ext xmlns:c15="http://schemas.microsoft.com/office/drawing/2012/chart" uri="{02D57815-91ED-43cb-92C2-25804820EDAC}">
                  <c15:fullRef>
                    <c15:sqref>'Valor granel exp'!$A$7:$A$31</c15:sqref>
                  </c15:fullRef>
                </c:ext>
              </c:extLst>
              <c:f>'Valor granel exp'!$A$7:$A$31</c:f>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exp'!$M$4:$M$31</c15:sqref>
                  </c15:fullRef>
                </c:ext>
              </c:extLst>
              <c:f>'Valor granel exp'!$M$4:$M$28</c:f>
              <c:numCache>
                <c:formatCode>0.00</c:formatCode>
                <c:ptCount val="25"/>
                <c:pt idx="0">
                  <c:v>0.69546578032975259</c:v>
                </c:pt>
                <c:pt idx="1">
                  <c:v>0.73521877800085644</c:v>
                </c:pt>
                <c:pt idx="2">
                  <c:v>0.72136700273245014</c:v>
                </c:pt>
                <c:pt idx="3">
                  <c:v>0.70824517121192876</c:v>
                </c:pt>
                <c:pt idx="4">
                  <c:v>0.73535609371297017</c:v>
                </c:pt>
                <c:pt idx="5">
                  <c:v>0.75770032335484272</c:v>
                </c:pt>
                <c:pt idx="6">
                  <c:v>0.69342591179418156</c:v>
                </c:pt>
                <c:pt idx="7">
                  <c:v>0.70330995653608808</c:v>
                </c:pt>
                <c:pt idx="8">
                  <c:v>0.75709894781479048</c:v>
                </c:pt>
                <c:pt idx="9">
                  <c:v>0.72851319580297647</c:v>
                </c:pt>
                <c:pt idx="10">
                  <c:v>0.73480793165124647</c:v>
                </c:pt>
                <c:pt idx="11">
                  <c:v>0.72918859400097658</c:v>
                </c:pt>
                <c:pt idx="12">
                  <c:v>0.74487153570330178</c:v>
                </c:pt>
                <c:pt idx="13">
                  <c:v>0.74019576978784707</c:v>
                </c:pt>
                <c:pt idx="14">
                  <c:v>0.80293386292140523</c:v>
                </c:pt>
                <c:pt idx="15">
                  <c:v>0.78571876361001058</c:v>
                </c:pt>
                <c:pt idx="16">
                  <c:v>0.71932120867790461</c:v>
                </c:pt>
                <c:pt idx="17">
                  <c:v>0.80645031657421862</c:v>
                </c:pt>
                <c:pt idx="18">
                  <c:v>0.78260362364503933</c:v>
                </c:pt>
                <c:pt idx="19">
                  <c:v>0.83951422344604354</c:v>
                </c:pt>
                <c:pt idx="20">
                  <c:v>0.73154465998814278</c:v>
                </c:pt>
                <c:pt idx="21">
                  <c:v>0.77546403414182619</c:v>
                </c:pt>
                <c:pt idx="22">
                  <c:v>0.75389306783500476</c:v>
                </c:pt>
                <c:pt idx="23">
                  <c:v>0.72013436471315218</c:v>
                </c:pt>
                <c:pt idx="24">
                  <c:v>0.76900727442426553</c:v>
                </c:pt>
              </c:numCache>
            </c:numRef>
          </c:val>
          <c:smooth val="0"/>
          <c:extLst>
            <c:ext xmlns:c16="http://schemas.microsoft.com/office/drawing/2014/chart" uri="{C3380CC4-5D6E-409C-BE32-E72D297353CC}">
              <c16:uniqueId val="{00000000-234E-4B57-8161-8F80A43F9886}"/>
            </c:ext>
          </c:extLst>
        </c:ser>
        <c:dLbls>
          <c:showLegendKey val="0"/>
          <c:showVal val="0"/>
          <c:showCatName val="0"/>
          <c:showSerName val="0"/>
          <c:showPercent val="0"/>
          <c:showBubbleSize val="0"/>
        </c:dLbls>
        <c:smooth val="0"/>
        <c:axId val="1865862127"/>
        <c:axId val="1865861295"/>
        <c:extLst>
          <c:ext xmlns:c15="http://schemas.microsoft.com/office/drawing/2012/chart" uri="{02D57815-91ED-43cb-92C2-25804820EDAC}">
            <c15:filteredLineSeries>
              <c15:ser>
                <c:idx val="0"/>
                <c:order val="0"/>
                <c:tx>
                  <c:strRef>
                    <c:extLst>
                      <c:ext uri="{02D57815-91ED-43cb-92C2-25804820EDAC}">
                        <c15:formulaRef>
                          <c15:sqref>'Valor granel exp'!$E$1:$E$3</c15:sqref>
                        </c15:formulaRef>
                      </c:ext>
                    </c:extLst>
                    <c:strCache>
                      <c:ptCount val="3"/>
                      <c:pt idx="0">
                        <c:v>Vinos Blancos</c:v>
                      </c:pt>
                      <c:pt idx="1">
                        <c:v>22042996</c:v>
                      </c:pt>
                      <c:pt idx="2">
                        <c:v>Val</c:v>
                      </c:pt>
                    </c:strCache>
                  </c:strRef>
                </c:tx>
                <c:spPr>
                  <a:ln w="28575" cap="rnd">
                    <a:solidFill>
                      <a:schemeClr val="accent1"/>
                    </a:solidFill>
                    <a:round/>
                  </a:ln>
                  <a:effectLst/>
                </c:spPr>
                <c:marker>
                  <c:symbol val="none"/>
                </c:marker>
                <c:cat>
                  <c:numRef>
                    <c:extLst>
                      <c:ext uri="{02D57815-91ED-43cb-92C2-25804820EDAC}">
                        <c15:fullRef>
                          <c15:sqref>'Valor granel exp'!$A$7:$A$31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uri="{02D57815-91ED-43cb-92C2-25804820EDAC}">
                        <c15:fullRef>
                          <c15:sqref>'Valor granel exp'!$E$4:$E$18</c15:sqref>
                        </c15:fullRef>
                        <c15:formulaRef>
                          <c15:sqref>'Valor granel exp'!$E$4:$E$18</c15:sqref>
                        </c15:formulaRef>
                      </c:ext>
                    </c:extLst>
                    <c:numCache>
                      <c:formatCode>_(* #,##0_);_(* \(#,##0\);_(* "-"_);_(@_)</c:formatCode>
                      <c:ptCount val="15"/>
                      <c:pt idx="0">
                        <c:v>4845465.03</c:v>
                      </c:pt>
                      <c:pt idx="1">
                        <c:v>5883360.6499999892</c:v>
                      </c:pt>
                      <c:pt idx="2">
                        <c:v>4079387.1099999989</c:v>
                      </c:pt>
                      <c:pt idx="3">
                        <c:v>4565724.1799999969</c:v>
                      </c:pt>
                      <c:pt idx="4">
                        <c:v>4225105.4499999993</c:v>
                      </c:pt>
                      <c:pt idx="5">
                        <c:v>4695440.7399999965</c:v>
                      </c:pt>
                      <c:pt idx="6">
                        <c:v>4888243.7699999977</c:v>
                      </c:pt>
                      <c:pt idx="7">
                        <c:v>6603232.3299999908</c:v>
                      </c:pt>
                      <c:pt idx="8">
                        <c:v>10296815.880000016</c:v>
                      </c:pt>
                      <c:pt idx="9">
                        <c:v>6138665.4699999932</c:v>
                      </c:pt>
                      <c:pt idx="10">
                        <c:v>5930259.8199999975</c:v>
                      </c:pt>
                      <c:pt idx="11">
                        <c:v>5989602.9699999932</c:v>
                      </c:pt>
                      <c:pt idx="12">
                        <c:v>7511394.7500000019</c:v>
                      </c:pt>
                      <c:pt idx="13">
                        <c:v>6359556.1099999994</c:v>
                      </c:pt>
                      <c:pt idx="14">
                        <c:v>7702781.639999995</c:v>
                      </c:pt>
                    </c:numCache>
                  </c:numRef>
                </c:val>
                <c:smooth val="0"/>
                <c:extLst>
                  <c:ext xmlns:c16="http://schemas.microsoft.com/office/drawing/2014/chart" uri="{C3380CC4-5D6E-409C-BE32-E72D297353CC}">
                    <c16:uniqueId val="{00000000-98A8-44E5-9A4C-1EEE66311D46}"/>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'Valor granel exp'!$F$1:$F$3</c15:sqref>
                        </c15:formulaRef>
                      </c:ext>
                    </c:extLst>
                    <c:strCache>
                      <c:ptCount val="3"/>
                      <c:pt idx="0">
                        <c:v>Vinos Blancos</c:v>
                      </c:pt>
                      <c:pt idx="1">
                        <c:v>22042996</c:v>
                      </c:pt>
                      <c:pt idx="2">
                        <c:v>Vol</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'Valor granel exp'!$A$7:$A$31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exp'!$F$4:$F$18</c15:sqref>
                        </c15:fullRef>
                        <c15:formulaRef>
                          <c15:sqref>'Valor granel exp'!$F$4:$F$18</c15:sqref>
                        </c15:formulaRef>
                      </c:ext>
                    </c:extLst>
                    <c:numCache>
                      <c:formatCode>_(* #,##0_);_(* \(#,##0\);_(* "-"_);_(@_)</c:formatCode>
                      <c:ptCount val="15"/>
                      <c:pt idx="0">
                        <c:v>6670745</c:v>
                      </c:pt>
                      <c:pt idx="1">
                        <c:v>7803750</c:v>
                      </c:pt>
                      <c:pt idx="2">
                        <c:v>5597024</c:v>
                      </c:pt>
                      <c:pt idx="3">
                        <c:v>6016990</c:v>
                      </c:pt>
                      <c:pt idx="4">
                        <c:v>5595424</c:v>
                      </c:pt>
                      <c:pt idx="5">
                        <c:v>5944275</c:v>
                      </c:pt>
                      <c:pt idx="6">
                        <c:v>6084547</c:v>
                      </c:pt>
                      <c:pt idx="7">
                        <c:v>8637933</c:v>
                      </c:pt>
                      <c:pt idx="8">
                        <c:v>12789568</c:v>
                      </c:pt>
                      <c:pt idx="9">
                        <c:v>7909470</c:v>
                      </c:pt>
                      <c:pt idx="10">
                        <c:v>7314970.5</c:v>
                      </c:pt>
                      <c:pt idx="11">
                        <c:v>6902856.5</c:v>
                      </c:pt>
                      <c:pt idx="12">
                        <c:v>8822877</c:v>
                      </c:pt>
                      <c:pt idx="13">
                        <c:v>7680550</c:v>
                      </c:pt>
                      <c:pt idx="14">
                        <c:v>8892754</c:v>
                      </c:pt>
                    </c:numCache>
                  </c:numRef>
                </c:val>
                <c:smooth val="0"/>
                <c:extLst xmlns:c15="http://schemas.microsoft.com/office/drawing/2012/chart">
                  <c:ext xmlns:c16="http://schemas.microsoft.com/office/drawing/2014/chart" uri="{C3380CC4-5D6E-409C-BE32-E72D297353CC}">
                    <c16:uniqueId val="{00000001-98A8-44E5-9A4C-1EEE66311D46}"/>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'Valor granel exp'!$B$1:$B$3</c15:sqref>
                        </c15:formulaRef>
                      </c:ext>
                    </c:extLst>
                    <c:strCache>
                      <c:ptCount val="3"/>
                      <c:pt idx="0">
                        <c:v>Vinos tintos  </c:v>
                      </c:pt>
                      <c:pt idx="1">
                        <c:v>22042994</c:v>
                      </c:pt>
                      <c:pt idx="2">
                        <c:v>Val</c:v>
                      </c:pt>
                    </c:strCache>
                  </c:strRef>
                </c:tx>
                <c:spPr>
                  <a:ln w="28575" cap="rnd">
                    <a:solidFill>
                      <a:schemeClr val="accent4"/>
                    </a:solidFill>
                    <a:round/>
                  </a:ln>
                  <a:effectLst/>
                </c:spPr>
                <c:marker>
                  <c:symbol val="none"/>
                </c:marker>
                <c:cat>
                  <c:numRef>
                    <c:extLst>
                      <c:ext xmlns:c15="http://schemas.microsoft.com/office/drawing/2012/chart" uri="{02D57815-91ED-43cb-92C2-25804820EDAC}">
                        <c15:fullRef>
                          <c15:sqref>'Valor granel exp'!$A$7:$A$31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exp'!$B$4:$B$18</c15:sqref>
                        </c15:fullRef>
                        <c15:formulaRef>
                          <c15:sqref>'Valor granel exp'!$B$4:$B$18</c15:sqref>
                        </c15:formulaRef>
                      </c:ext>
                    </c:extLst>
                    <c:numCache>
                      <c:formatCode>_(* #,##0_);_(* \(#,##0\);_(* "-"_);_(@_)</c:formatCode>
                      <c:ptCount val="15"/>
                      <c:pt idx="0">
                        <c:v>11355662.840000005</c:v>
                      </c:pt>
                      <c:pt idx="1">
                        <c:v>10450716.030000012</c:v>
                      </c:pt>
                      <c:pt idx="2">
                        <c:v>12714786.770000007</c:v>
                      </c:pt>
                      <c:pt idx="3">
                        <c:v>9941650.8199999966</c:v>
                      </c:pt>
                      <c:pt idx="4">
                        <c:v>9936826.2400000021</c:v>
                      </c:pt>
                      <c:pt idx="5">
                        <c:v>12829087.619999986</c:v>
                      </c:pt>
                      <c:pt idx="6">
                        <c:v>9079823.4499999974</c:v>
                      </c:pt>
                      <c:pt idx="7">
                        <c:v>9852495.3600000031</c:v>
                      </c:pt>
                      <c:pt idx="8">
                        <c:v>7866796.4800000004</c:v>
                      </c:pt>
                      <c:pt idx="9">
                        <c:v>12774771.529999999</c:v>
                      </c:pt>
                      <c:pt idx="10">
                        <c:v>9400170.049999997</c:v>
                      </c:pt>
                      <c:pt idx="11">
                        <c:v>14591720.699999992</c:v>
                      </c:pt>
                      <c:pt idx="12">
                        <c:v>10539186.779999994</c:v>
                      </c:pt>
                      <c:pt idx="13">
                        <c:v>9519800.1999999918</c:v>
                      </c:pt>
                      <c:pt idx="14">
                        <c:v>11679882.429999994</c:v>
                      </c:pt>
                    </c:numCache>
                  </c:numRef>
                </c:val>
                <c:smooth val="0"/>
                <c:extLst xmlns:c15="http://schemas.microsoft.com/office/drawing/2012/chart">
                  <c:ext xmlns:c16="http://schemas.microsoft.com/office/drawing/2014/chart" uri="{C3380CC4-5D6E-409C-BE32-E72D297353CC}">
                    <c16:uniqueId val="{00000003-98A8-44E5-9A4C-1EEE66311D46}"/>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'Valor granel exp'!$C$1:$C$3</c15:sqref>
                        </c15:formulaRef>
                      </c:ext>
                    </c:extLst>
                    <c:strCache>
                      <c:ptCount val="3"/>
                      <c:pt idx="0">
                        <c:v>Vinos tintos  </c:v>
                      </c:pt>
                      <c:pt idx="1">
                        <c:v>22042994</c:v>
                      </c:pt>
                      <c:pt idx="2">
                        <c:v>Vol</c:v>
                      </c:pt>
                    </c:strCache>
                  </c:strRef>
                </c:tx>
                <c:spPr>
                  <a:ln w="28575" cap="rnd">
                    <a:solidFill>
                      <a:schemeClr val="accent5"/>
                    </a:solidFill>
                    <a:round/>
                  </a:ln>
                  <a:effectLst/>
                </c:spPr>
                <c:marker>
                  <c:symbol val="none"/>
                </c:marker>
                <c:cat>
                  <c:numRef>
                    <c:extLst>
                      <c:ext xmlns:c15="http://schemas.microsoft.com/office/drawing/2012/chart" uri="{02D57815-91ED-43cb-92C2-25804820EDAC}">
                        <c15:fullRef>
                          <c15:sqref>'Valor granel exp'!$A$7:$A$31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exp'!$C$4:$C$18</c15:sqref>
                        </c15:fullRef>
                        <c15:formulaRef>
                          <c15:sqref>'Valor granel exp'!$C$4:$C$18</c15:sqref>
                        </c15:formulaRef>
                      </c:ext>
                    </c:extLst>
                    <c:numCache>
                      <c:formatCode>_(* #,##0_);_(* \(#,##0\);_(* "-"_);_(@_)</c:formatCode>
                      <c:ptCount val="15"/>
                      <c:pt idx="0">
                        <c:v>16653056</c:v>
                      </c:pt>
                      <c:pt idx="1">
                        <c:v>14502507</c:v>
                      </c:pt>
                      <c:pt idx="2">
                        <c:v>17690215</c:v>
                      </c:pt>
                      <c:pt idx="3">
                        <c:v>14465103</c:v>
                      </c:pt>
                      <c:pt idx="4">
                        <c:v>13621159</c:v>
                      </c:pt>
                      <c:pt idx="5">
                        <c:v>17109249</c:v>
                      </c:pt>
                      <c:pt idx="6">
                        <c:v>14056899</c:v>
                      </c:pt>
                      <c:pt idx="7">
                        <c:v>14674113</c:v>
                      </c:pt>
                      <c:pt idx="8">
                        <c:v>11189492</c:v>
                      </c:pt>
                      <c:pt idx="9">
                        <c:v>18031909</c:v>
                      </c:pt>
                      <c:pt idx="10">
                        <c:v>13520298</c:v>
                      </c:pt>
                      <c:pt idx="11">
                        <c:v>21353120</c:v>
                      </c:pt>
                      <c:pt idx="12">
                        <c:v>15286602</c:v>
                      </c:pt>
                      <c:pt idx="13">
                        <c:v>13761223</c:v>
                      </c:pt>
                      <c:pt idx="14">
                        <c:v>15125034</c:v>
                      </c:pt>
                    </c:numCache>
                  </c:numRef>
                </c:val>
                <c:smooth val="0"/>
                <c:extLst xmlns:c15="http://schemas.microsoft.com/office/drawing/2012/chart">
                  <c:ext xmlns:c16="http://schemas.microsoft.com/office/drawing/2014/chart" uri="{C3380CC4-5D6E-409C-BE32-E72D297353CC}">
                    <c16:uniqueId val="{00000004-98A8-44E5-9A4C-1EEE66311D46}"/>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'Valor granel exp'!$H$1:$H$3</c15:sqref>
                        </c15:formulaRef>
                      </c:ext>
                    </c:extLst>
                    <c:strCache>
                      <c:ptCount val="3"/>
                      <c:pt idx="0">
                        <c:v>Otros vinos</c:v>
                      </c:pt>
                      <c:pt idx="1">
                        <c:v>22042999</c:v>
                      </c:pt>
                      <c:pt idx="2">
                        <c:v>Val</c:v>
                      </c:pt>
                    </c:strCache>
                  </c:strRef>
                </c:tx>
                <c:spPr>
                  <a:ln w="28575" cap="rnd">
                    <a:solidFill>
                      <a:schemeClr val="accent1">
                        <a:lumMod val="60000"/>
                      </a:schemeClr>
                    </a:solidFill>
                    <a:round/>
                  </a:ln>
                  <a:effectLst/>
                </c:spPr>
                <c:marker>
                  <c:symbol val="none"/>
                </c:marker>
                <c:cat>
                  <c:numRef>
                    <c:extLst>
                      <c:ext xmlns:c15="http://schemas.microsoft.com/office/drawing/2012/chart" uri="{02D57815-91ED-43cb-92C2-25804820EDAC}">
                        <c15:fullRef>
                          <c15:sqref>'Valor granel exp'!$A$7:$A$31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exp'!$H$4:$H$18</c15:sqref>
                        </c15:fullRef>
                        <c15:formulaRef>
                          <c15:sqref>'Valor granel exp'!$H$4:$H$18</c15:sqref>
                        </c15:formulaRef>
                      </c:ext>
                    </c:extLst>
                    <c:numCache>
                      <c:formatCode>_(* #,##0_);_(* \(#,##0\);_(* "-"_);_(@_)</c:formatCode>
                      <c:ptCount val="15"/>
                      <c:pt idx="0">
                        <c:v>186689.38</c:v>
                      </c:pt>
                      <c:pt idx="1">
                        <c:v>320252.74</c:v>
                      </c:pt>
                      <c:pt idx="2">
                        <c:v>177600</c:v>
                      </c:pt>
                      <c:pt idx="3">
                        <c:v>66960</c:v>
                      </c:pt>
                      <c:pt idx="4">
                        <c:v>598491</c:v>
                      </c:pt>
                      <c:pt idx="5">
                        <c:v>343200</c:v>
                      </c:pt>
                      <c:pt idx="6">
                        <c:v>198240</c:v>
                      </c:pt>
                      <c:pt idx="7">
                        <c:v>733200</c:v>
                      </c:pt>
                      <c:pt idx="8">
                        <c:v>333117.45999999996</c:v>
                      </c:pt>
                      <c:pt idx="9">
                        <c:v>614635.31999999995</c:v>
                      </c:pt>
                      <c:pt idx="10">
                        <c:v>398208.49000000005</c:v>
                      </c:pt>
                      <c:pt idx="11">
                        <c:v>285120</c:v>
                      </c:pt>
                      <c:pt idx="12">
                        <c:v>688434</c:v>
                      </c:pt>
                      <c:pt idx="13">
                        <c:v>240459.14</c:v>
                      </c:pt>
                      <c:pt idx="14">
                        <c:v>345250.72</c:v>
                      </c:pt>
                    </c:numCache>
                  </c:numRef>
                </c:val>
                <c:smooth val="0"/>
                <c:extLst xmlns:c15="http://schemas.microsoft.com/office/drawing/2012/chart">
                  <c:ext xmlns:c16="http://schemas.microsoft.com/office/drawing/2014/chart" uri="{C3380CC4-5D6E-409C-BE32-E72D297353CC}">
                    <c16:uniqueId val="{00000006-98A8-44E5-9A4C-1EEE66311D46}"/>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'Valor granel exp'!$I$1:$I$3</c15:sqref>
                        </c15:formulaRef>
                      </c:ext>
                    </c:extLst>
                    <c:strCache>
                      <c:ptCount val="3"/>
                      <c:pt idx="0">
                        <c:v>Otros vinos</c:v>
                      </c:pt>
                      <c:pt idx="1">
                        <c:v>22042999</c:v>
                      </c:pt>
                      <c:pt idx="2">
                        <c:v>Vol</c:v>
                      </c:pt>
                    </c:strCache>
                  </c:strRef>
                </c:tx>
                <c:spPr>
                  <a:ln w="28575" cap="rnd">
                    <a:solidFill>
                      <a:schemeClr val="accent2">
                        <a:lumMod val="60000"/>
                      </a:schemeClr>
                    </a:solidFill>
                    <a:round/>
                  </a:ln>
                  <a:effectLst/>
                </c:spPr>
                <c:marker>
                  <c:symbol val="none"/>
                </c:marker>
                <c:cat>
                  <c:numRef>
                    <c:extLst>
                      <c:ext xmlns:c15="http://schemas.microsoft.com/office/drawing/2012/chart" uri="{02D57815-91ED-43cb-92C2-25804820EDAC}">
                        <c15:fullRef>
                          <c15:sqref>'Valor granel exp'!$A$7:$A$31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exp'!$I$4:$I$18</c15:sqref>
                        </c15:fullRef>
                        <c15:formulaRef>
                          <c15:sqref>'Valor granel exp'!$I$4:$I$18</c15:sqref>
                        </c15:formulaRef>
                      </c:ext>
                    </c:extLst>
                    <c:numCache>
                      <c:formatCode>_(* #,##0_);_(* \(#,##0\);_(* "-"_);_(@_)</c:formatCode>
                      <c:ptCount val="15"/>
                      <c:pt idx="0">
                        <c:v>240000</c:v>
                      </c:pt>
                      <c:pt idx="1">
                        <c:v>345952</c:v>
                      </c:pt>
                      <c:pt idx="2">
                        <c:v>240000</c:v>
                      </c:pt>
                      <c:pt idx="3">
                        <c:v>96000</c:v>
                      </c:pt>
                      <c:pt idx="4">
                        <c:v>855900</c:v>
                      </c:pt>
                      <c:pt idx="5">
                        <c:v>528000</c:v>
                      </c:pt>
                      <c:pt idx="6">
                        <c:v>288000</c:v>
                      </c:pt>
                      <c:pt idx="7">
                        <c:v>1128000</c:v>
                      </c:pt>
                      <c:pt idx="8">
                        <c:v>452000</c:v>
                      </c:pt>
                      <c:pt idx="9">
                        <c:v>864000</c:v>
                      </c:pt>
                      <c:pt idx="10">
                        <c:v>569833</c:v>
                      </c:pt>
                      <c:pt idx="11">
                        <c:v>360000</c:v>
                      </c:pt>
                      <c:pt idx="12">
                        <c:v>1047900</c:v>
                      </c:pt>
                      <c:pt idx="13">
                        <c:v>336000</c:v>
                      </c:pt>
                      <c:pt idx="14">
                        <c:v>552000</c:v>
                      </c:pt>
                    </c:numCache>
                  </c:numRef>
                </c:val>
                <c:smooth val="0"/>
                <c:extLst xmlns:c15="http://schemas.microsoft.com/office/drawing/2012/chart">
                  <c:ext xmlns:c16="http://schemas.microsoft.com/office/drawing/2014/chart" uri="{C3380CC4-5D6E-409C-BE32-E72D297353CC}">
                    <c16:uniqueId val="{00000007-98A8-44E5-9A4C-1EEE66311D46}"/>
                  </c:ext>
                </c:extLst>
              </c15:ser>
            </c15:filteredLineSeries>
          </c:ext>
        </c:extLst>
      </c:lineChart>
      <c:dateAx>
        <c:axId val="1865862127"/>
        <c:scaling>
          <c:orientation val="minMax"/>
        </c:scaling>
        <c:delete val="1"/>
        <c:axPos val="b"/>
        <c:numFmt formatCode="mmm\-yy" sourceLinked="1"/>
        <c:majorTickMark val="out"/>
        <c:minorTickMark val="none"/>
        <c:tickLblPos val="nextTo"/>
        <c:crossAx val="1865861295"/>
        <c:crosses val="autoZero"/>
        <c:auto val="1"/>
        <c:lblOffset val="100"/>
        <c:baseTimeUnit val="months"/>
      </c:dateAx>
      <c:valAx>
        <c:axId val="1865861295"/>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USD / litro</a:t>
                </a:r>
              </a:p>
            </c:rich>
          </c:tx>
          <c:layout>
            <c:manualLayout>
              <c:xMode val="edge"/>
              <c:yMode val="edge"/>
              <c:x val="2.2854324685107699E-2"/>
              <c:y val="0.282550717071968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86586212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CL" sz="1100" b="1"/>
              <a:t>Gráfico 32. Valor medio de exportación vino a granel</a:t>
            </a:r>
          </a:p>
          <a:p>
            <a:pPr>
              <a:defRPr sz="1100" b="1"/>
            </a:pPr>
            <a:r>
              <a:rPr lang="es-CL" sz="1100" b="1"/>
              <a:t>CLP / litro</a:t>
            </a:r>
          </a:p>
        </c:rich>
      </c:tx>
      <c:layout>
        <c:manualLayout>
          <c:xMode val="edge"/>
          <c:yMode val="edge"/>
          <c:x val="0.3203871905045812"/>
          <c:y val="1.666666666666666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6.8808130979981202E-2"/>
          <c:y val="0.13292817679558011"/>
          <c:w val="0.90707704381072696"/>
          <c:h val="0.36315229149951522"/>
        </c:manualLayout>
      </c:layout>
      <c:lineChart>
        <c:grouping val="standard"/>
        <c:varyColors val="0"/>
        <c:ser>
          <c:idx val="2"/>
          <c:order val="2"/>
          <c:tx>
            <c:strRef>
              <c:f>'Valor granel exp'!$P$1</c:f>
              <c:strCache>
                <c:ptCount val="1"/>
                <c:pt idx="0">
                  <c:v>Vinos Blancos</c:v>
                </c:pt>
              </c:strCache>
            </c:strRef>
          </c:tx>
          <c:spPr>
            <a:ln w="28575" cap="rnd">
              <a:solidFill>
                <a:srgbClr val="92D050"/>
              </a:solidFill>
              <a:round/>
            </a:ln>
            <a:effectLst/>
          </c:spPr>
          <c:marker>
            <c:symbol val="none"/>
          </c:marker>
          <c:cat>
            <c:numRef>
              <c:extLst>
                <c:ext xmlns:c15="http://schemas.microsoft.com/office/drawing/2012/chart" uri="{02D57815-91ED-43cb-92C2-25804820EDAC}">
                  <c15:fullRef>
                    <c15:sqref>'Valor granel exp'!$A$4:$A$31</c15:sqref>
                  </c15:fullRef>
                </c:ext>
              </c:extLst>
              <c:f>'Valor granel exp'!$A$7:$A$31</c:f>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exp'!$P$4:$P$31</c15:sqref>
                  </c15:fullRef>
                </c:ext>
              </c:extLst>
              <c:f>'Valor granel exp'!$P$7:$P$31</c:f>
              <c:numCache>
                <c:formatCode>_(* #,##0_);_(* \(#,##0\);_(* "-"_);_(@_)</c:formatCode>
                <c:ptCount val="25"/>
                <c:pt idx="0">
                  <c:v>537.12036430391242</c:v>
                </c:pt>
                <c:pt idx="1">
                  <c:v>537.82762625620501</c:v>
                </c:pt>
                <c:pt idx="2">
                  <c:v>573.90102497606472</c:v>
                </c:pt>
                <c:pt idx="3">
                  <c:v>602.89347009050937</c:v>
                </c:pt>
                <c:pt idx="4">
                  <c:v>596.13783388964612</c:v>
                </c:pt>
                <c:pt idx="5">
                  <c:v>630.89651097241222</c:v>
                </c:pt>
                <c:pt idx="6">
                  <c:v>631.71954117108919</c:v>
                </c:pt>
                <c:pt idx="7">
                  <c:v>658.79250434822643</c:v>
                </c:pt>
                <c:pt idx="8">
                  <c:v>736.78073329300616</c:v>
                </c:pt>
                <c:pt idx="9">
                  <c:v>699.85584682156411</c:v>
                </c:pt>
                <c:pt idx="10">
                  <c:v>668.26033938945773</c:v>
                </c:pt>
                <c:pt idx="11">
                  <c:v>692.24742513641968</c:v>
                </c:pt>
                <c:pt idx="12">
                  <c:v>727.61604398621228</c:v>
                </c:pt>
                <c:pt idx="13">
                  <c:v>686.94861615620221</c:v>
                </c:pt>
                <c:pt idx="14">
                  <c:v>802.06919212972332</c:v>
                </c:pt>
                <c:pt idx="15">
                  <c:v>818.87504566096879</c:v>
                </c:pt>
                <c:pt idx="16">
                  <c:v>891.54252747605267</c:v>
                </c:pt>
                <c:pt idx="17">
                  <c:v>781.63733963274751</c:v>
                </c:pt>
                <c:pt idx="18">
                  <c:v>881.80358824626182</c:v>
                </c:pt>
                <c:pt idx="19">
                  <c:v>860.02863252814734</c:v>
                </c:pt>
                <c:pt idx="20">
                  <c:v>737.40852755304479</c:v>
                </c:pt>
                <c:pt idx="21">
                  <c:v>749.67573133095482</c:v>
                </c:pt>
                <c:pt idx="22">
                  <c:v>687.67525391300171</c:v>
                </c:pt>
                <c:pt idx="23">
                  <c:v>840.00524129917176</c:v>
                </c:pt>
                <c:pt idx="24">
                  <c:v>766.07026436114461</c:v>
                </c:pt>
              </c:numCache>
            </c:numRef>
          </c:val>
          <c:smooth val="0"/>
          <c:extLst>
            <c:ext xmlns:c16="http://schemas.microsoft.com/office/drawing/2014/chart" uri="{C3380CC4-5D6E-409C-BE32-E72D297353CC}">
              <c16:uniqueId val="{00000000-D806-4E5B-84C5-19BB6B9EF906}"/>
            </c:ext>
          </c:extLst>
        </c:ser>
        <c:ser>
          <c:idx val="5"/>
          <c:order val="5"/>
          <c:tx>
            <c:strRef>
              <c:f>'Valor granel exp'!$O$1</c:f>
              <c:strCache>
                <c:ptCount val="1"/>
                <c:pt idx="0">
                  <c:v>Vinos Tintos</c:v>
                </c:pt>
              </c:strCache>
            </c:strRef>
          </c:tx>
          <c:spPr>
            <a:ln w="28575" cap="rnd">
              <a:solidFill>
                <a:srgbClr val="C00000"/>
              </a:solidFill>
              <a:round/>
            </a:ln>
            <a:effectLst/>
          </c:spPr>
          <c:marker>
            <c:symbol val="none"/>
          </c:marker>
          <c:cat>
            <c:numRef>
              <c:extLst>
                <c:ext xmlns:c15="http://schemas.microsoft.com/office/drawing/2012/chart" uri="{02D57815-91ED-43cb-92C2-25804820EDAC}">
                  <c15:fullRef>
                    <c15:sqref>'Valor granel exp'!$A$4:$A$31</c15:sqref>
                  </c15:fullRef>
                </c:ext>
              </c:extLst>
              <c:f>'Valor granel exp'!$A$7:$A$31</c:f>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exp'!$O$4:$O$31</c15:sqref>
                  </c15:fullRef>
                </c:ext>
              </c:extLst>
              <c:f>'Valor granel exp'!$O$7:$O$31</c:f>
              <c:numCache>
                <c:formatCode>_(* #,##0_);_(* \(#,##0\);_(* "-"_);_(@_)</c:formatCode>
                <c:ptCount val="25"/>
                <c:pt idx="0">
                  <c:v>486.49480981483487</c:v>
                </c:pt>
                <c:pt idx="1">
                  <c:v>519.60364442573507</c:v>
                </c:pt>
                <c:pt idx="2">
                  <c:v>544.7840124037466</c:v>
                </c:pt>
                <c:pt idx="3">
                  <c:v>484.73441473955234</c:v>
                </c:pt>
                <c:pt idx="4">
                  <c:v>523.59358665077764</c:v>
                </c:pt>
                <c:pt idx="5">
                  <c:v>550.93276134630594</c:v>
                </c:pt>
                <c:pt idx="6">
                  <c:v>576.64583859886932</c:v>
                </c:pt>
                <c:pt idx="7">
                  <c:v>564.98504589403262</c:v>
                </c:pt>
                <c:pt idx="8">
                  <c:v>580.24878241605882</c:v>
                </c:pt>
                <c:pt idx="9">
                  <c:v>566.75371626074877</c:v>
                </c:pt>
                <c:pt idx="10">
                  <c:v>558.3184828422585</c:v>
                </c:pt>
                <c:pt idx="11">
                  <c:v>617.15201692979304</c:v>
                </c:pt>
                <c:pt idx="12">
                  <c:v>598.99425638796481</c:v>
                </c:pt>
                <c:pt idx="13">
                  <c:v>575.17156303766524</c:v>
                </c:pt>
                <c:pt idx="14">
                  <c:v>650.23383122326584</c:v>
                </c:pt>
                <c:pt idx="15">
                  <c:v>685.56266601731159</c:v>
                </c:pt>
                <c:pt idx="16">
                  <c:v>625.93918517354302</c:v>
                </c:pt>
                <c:pt idx="17">
                  <c:v>620.96556705781575</c:v>
                </c:pt>
                <c:pt idx="18">
                  <c:v>627.85730669216116</c:v>
                </c:pt>
                <c:pt idx="19">
                  <c:v>603.11779375763217</c:v>
                </c:pt>
                <c:pt idx="20">
                  <c:v>564.04636559457799</c:v>
                </c:pt>
                <c:pt idx="21">
                  <c:v>603.54212332665475</c:v>
                </c:pt>
                <c:pt idx="22">
                  <c:v>518.13932809529479</c:v>
                </c:pt>
                <c:pt idx="23">
                  <c:v>624.81582824259533</c:v>
                </c:pt>
                <c:pt idx="24">
                  <c:v>541.97305269164019</c:v>
                </c:pt>
              </c:numCache>
            </c:numRef>
          </c:val>
          <c:smooth val="0"/>
          <c:extLst>
            <c:ext xmlns:c16="http://schemas.microsoft.com/office/drawing/2014/chart" uri="{C3380CC4-5D6E-409C-BE32-E72D297353CC}">
              <c16:uniqueId val="{00000001-D806-4E5B-84C5-19BB6B9EF906}"/>
            </c:ext>
          </c:extLst>
        </c:ser>
        <c:ser>
          <c:idx val="8"/>
          <c:order val="8"/>
          <c:tx>
            <c:strRef>
              <c:f>'Valor granel exp'!$Q$1</c:f>
              <c:strCache>
                <c:ptCount val="1"/>
                <c:pt idx="0">
                  <c:v>Otros Vinos</c:v>
                </c:pt>
              </c:strCache>
            </c:strRef>
          </c:tx>
          <c:spPr>
            <a:ln w="28575" cap="rnd">
              <a:solidFill>
                <a:schemeClr val="accent3">
                  <a:lumMod val="60000"/>
                </a:schemeClr>
              </a:solidFill>
              <a:round/>
            </a:ln>
            <a:effectLst/>
          </c:spPr>
          <c:marker>
            <c:symbol val="none"/>
          </c:marker>
          <c:cat>
            <c:numRef>
              <c:extLst>
                <c:ext xmlns:c15="http://schemas.microsoft.com/office/drawing/2012/chart" uri="{02D57815-91ED-43cb-92C2-25804820EDAC}">
                  <c15:fullRef>
                    <c15:sqref>'Valor granel exp'!$A$4:$A$31</c15:sqref>
                  </c15:fullRef>
                </c:ext>
              </c:extLst>
              <c:f>'Valor granel exp'!$A$7:$A$31</c:f>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exp'!$Q$4:$Q$30</c15:sqref>
                  </c15:fullRef>
                </c:ext>
              </c:extLst>
              <c:f>'Valor granel exp'!$Q$7:$Q$30</c:f>
              <c:numCache>
                <c:formatCode>_(* #,##0_);_(* \(#,##0\);_(* "-"_);_(@_)</c:formatCode>
                <c:ptCount val="24"/>
                <c:pt idx="0">
                  <c:v>493.72537500000004</c:v>
                </c:pt>
                <c:pt idx="1">
                  <c:v>498.05023911671924</c:v>
                </c:pt>
                <c:pt idx="2">
                  <c:v>472.25099999999998</c:v>
                </c:pt>
                <c:pt idx="3">
                  <c:v>516.55286666666677</c:v>
                </c:pt>
                <c:pt idx="4">
                  <c:v>506.88950000000006</c:v>
                </c:pt>
                <c:pt idx="5">
                  <c:v>577.52397163672561</c:v>
                </c:pt>
                <c:pt idx="6">
                  <c:v>579.03057721527784</c:v>
                </c:pt>
                <c:pt idx="7">
                  <c:v>567.87196098470963</c:v>
                </c:pt>
                <c:pt idx="8">
                  <c:v>672.50304000000006</c:v>
                </c:pt>
                <c:pt idx="9">
                  <c:v>540.05837360435146</c:v>
                </c:pt>
                <c:pt idx="10">
                  <c:v>577.58142297559527</c:v>
                </c:pt>
                <c:pt idx="11">
                  <c:v>499.85674441449277</c:v>
                </c:pt>
                <c:pt idx="12">
                  <c:v>998.73552924725129</c:v>
                </c:pt>
                <c:pt idx="13">
                  <c:v>959.39161496104407</c:v>
                </c:pt>
                <c:pt idx="14">
                  <c:v>623.58291800435097</c:v>
                </c:pt>
                <c:pt idx="15">
                  <c:v>822.63332429220998</c:v>
                </c:pt>
                <c:pt idx="16">
                  <c:v>769.10317155180064</c:v>
                </c:pt>
                <c:pt idx="17">
                  <c:v>812.63219275589972</c:v>
                </c:pt>
                <c:pt idx="18">
                  <c:v>918.35976716250002</c:v>
                </c:pt>
                <c:pt idx="19">
                  <c:v>667.67031789726161</c:v>
                </c:pt>
                <c:pt idx="20">
                  <c:v>677.45326442499993</c:v>
                </c:pt>
                <c:pt idx="21">
                  <c:v>646.66613933333338</c:v>
                </c:pt>
                <c:pt idx="22">
                  <c:v>883.79097070242426</c:v>
                </c:pt>
                <c:pt idx="23">
                  <c:v>677.26352692496062</c:v>
                </c:pt>
              </c:numCache>
            </c:numRef>
          </c:val>
          <c:smooth val="0"/>
          <c:extLst>
            <c:ext xmlns:c16="http://schemas.microsoft.com/office/drawing/2014/chart" uri="{C3380CC4-5D6E-409C-BE32-E72D297353CC}">
              <c16:uniqueId val="{00000002-D806-4E5B-84C5-19BB6B9EF906}"/>
            </c:ext>
          </c:extLst>
        </c:ser>
        <c:ser>
          <c:idx val="9"/>
          <c:order val="9"/>
          <c:tx>
            <c:strRef>
              <c:f>'Valor granel exp'!$R$1</c:f>
              <c:strCache>
                <c:ptCount val="1"/>
                <c:pt idx="0">
                  <c:v>Total</c:v>
                </c:pt>
              </c:strCache>
            </c:strRef>
          </c:tx>
          <c:spPr>
            <a:ln w="28575" cap="rnd">
              <a:solidFill>
                <a:schemeClr val="accent4">
                  <a:lumMod val="60000"/>
                </a:schemeClr>
              </a:solidFill>
              <a:round/>
            </a:ln>
            <a:effectLst/>
          </c:spPr>
          <c:marker>
            <c:symbol val="none"/>
          </c:marker>
          <c:cat>
            <c:numRef>
              <c:extLst>
                <c:ext xmlns:c15="http://schemas.microsoft.com/office/drawing/2012/chart" uri="{02D57815-91ED-43cb-92C2-25804820EDAC}">
                  <c15:fullRef>
                    <c15:sqref>'Valor granel exp'!$A$4:$A$31</c15:sqref>
                  </c15:fullRef>
                </c:ext>
              </c:extLst>
              <c:f>'Valor granel exp'!$A$7:$A$31</c:f>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exp'!$R$4:$R$30</c15:sqref>
                  </c15:fullRef>
                </c:ext>
              </c:extLst>
              <c:f>'Valor granel exp'!$R$7:$R$30</c:f>
              <c:numCache>
                <c:formatCode>_(* #,##0_);_(* \(#,##0\);_(* "-"_);_(@_)</c:formatCode>
                <c:ptCount val="24"/>
                <c:pt idx="0">
                  <c:v>501.33134444236379</c:v>
                </c:pt>
                <c:pt idx="1">
                  <c:v>523.76473130800014</c:v>
                </c:pt>
                <c:pt idx="2">
                  <c:v>550.49959293022744</c:v>
                </c:pt>
                <c:pt idx="3">
                  <c:v>520.37454124682563</c:v>
                </c:pt>
                <c:pt idx="4">
                  <c:v>548.46220340553759</c:v>
                </c:pt>
                <c:pt idx="5">
                  <c:v>593.28544847610431</c:v>
                </c:pt>
                <c:pt idx="6">
                  <c:v>592.97331572383268</c:v>
                </c:pt>
                <c:pt idx="7">
                  <c:v>597.11962141843594</c:v>
                </c:pt>
                <c:pt idx="8">
                  <c:v>619.16861893810926</c:v>
                </c:pt>
                <c:pt idx="9">
                  <c:v>612.32164592489914</c:v>
                </c:pt>
                <c:pt idx="10">
                  <c:v>597.38979992267775</c:v>
                </c:pt>
                <c:pt idx="11">
                  <c:v>641.6967139081579</c:v>
                </c:pt>
                <c:pt idx="12">
                  <c:v>640.45507859379188</c:v>
                </c:pt>
                <c:pt idx="13">
                  <c:v>610.98424143892544</c:v>
                </c:pt>
                <c:pt idx="14">
                  <c:v>691.74888804786747</c:v>
                </c:pt>
                <c:pt idx="15">
                  <c:v>746.37690190651051</c:v>
                </c:pt>
                <c:pt idx="16">
                  <c:v>759.21468797342948</c:v>
                </c:pt>
                <c:pt idx="17">
                  <c:v>673.75994729567935</c:v>
                </c:pt>
                <c:pt idx="18">
                  <c:v>741.25831559583025</c:v>
                </c:pt>
                <c:pt idx="19">
                  <c:v>691.35763785809104</c:v>
                </c:pt>
                <c:pt idx="20">
                  <c:v>630.59285780471885</c:v>
                </c:pt>
                <c:pt idx="21">
                  <c:v>635.4614711477476</c:v>
                </c:pt>
                <c:pt idx="22">
                  <c:v>582.65017041137207</c:v>
                </c:pt>
                <c:pt idx="23">
                  <c:v>671.13725273772172</c:v>
                </c:pt>
              </c:numCache>
            </c:numRef>
          </c:val>
          <c:smooth val="0"/>
          <c:extLst>
            <c:ext xmlns:c16="http://schemas.microsoft.com/office/drawing/2014/chart" uri="{C3380CC4-5D6E-409C-BE32-E72D297353CC}">
              <c16:uniqueId val="{00000000-2972-4A71-ACA5-DEA18549DAA8}"/>
            </c:ext>
          </c:extLst>
        </c:ser>
        <c:dLbls>
          <c:showLegendKey val="0"/>
          <c:showVal val="0"/>
          <c:showCatName val="0"/>
          <c:showSerName val="0"/>
          <c:showPercent val="0"/>
          <c:showBubbleSize val="0"/>
        </c:dLbls>
        <c:smooth val="0"/>
        <c:axId val="1865862127"/>
        <c:axId val="1865861295"/>
        <c:extLst>
          <c:ext xmlns:c15="http://schemas.microsoft.com/office/drawing/2012/chart" uri="{02D57815-91ED-43cb-92C2-25804820EDAC}">
            <c15:filteredLineSeries>
              <c15:ser>
                <c:idx val="0"/>
                <c:order val="0"/>
                <c:tx>
                  <c:strRef>
                    <c:extLst>
                      <c:ext uri="{02D57815-91ED-43cb-92C2-25804820EDAC}">
                        <c15:formulaRef>
                          <c15:sqref>'Valor granel exp'!$E$1:$E$3</c15:sqref>
                        </c15:formulaRef>
                      </c:ext>
                    </c:extLst>
                    <c:strCache>
                      <c:ptCount val="3"/>
                      <c:pt idx="0">
                        <c:v>Vinos Blancos</c:v>
                      </c:pt>
                      <c:pt idx="1">
                        <c:v>22042996</c:v>
                      </c:pt>
                      <c:pt idx="2">
                        <c:v>Val</c:v>
                      </c:pt>
                    </c:strCache>
                  </c:strRef>
                </c:tx>
                <c:spPr>
                  <a:ln w="28575" cap="rnd">
                    <a:solidFill>
                      <a:schemeClr val="accent1"/>
                    </a:solidFill>
                    <a:round/>
                  </a:ln>
                  <a:effectLst/>
                </c:spPr>
                <c:marker>
                  <c:symbol val="none"/>
                </c:marker>
                <c:cat>
                  <c:numRef>
                    <c:extLst>
                      <c:ext uri="{02D57815-91ED-43cb-92C2-25804820EDAC}">
                        <c15:fullRef>
                          <c15:sqref>'Valor granel exp'!$A$4:$A$31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uri="{02D57815-91ED-43cb-92C2-25804820EDAC}">
                        <c15:fullRef>
                          <c15:sqref>'Valor granel exp'!$E$4:$E$18</c15:sqref>
                        </c15:fullRef>
                        <c15:formulaRef>
                          <c15:sqref>'Valor granel exp'!$E$7:$E$18</c15:sqref>
                        </c15:formulaRef>
                      </c:ext>
                    </c:extLst>
                    <c:numCache>
                      <c:formatCode>_(* #,##0_);_(* \(#,##0\);_(* "-"_);_(@_)</c:formatCode>
                      <c:ptCount val="12"/>
                      <c:pt idx="0">
                        <c:v>4565724.1799999969</c:v>
                      </c:pt>
                      <c:pt idx="1">
                        <c:v>4225105.4499999993</c:v>
                      </c:pt>
                      <c:pt idx="2">
                        <c:v>4695440.7399999965</c:v>
                      </c:pt>
                      <c:pt idx="3">
                        <c:v>4888243.7699999977</c:v>
                      </c:pt>
                      <c:pt idx="4">
                        <c:v>6603232.3299999908</c:v>
                      </c:pt>
                      <c:pt idx="5">
                        <c:v>10296815.880000016</c:v>
                      </c:pt>
                      <c:pt idx="6">
                        <c:v>6138665.4699999932</c:v>
                      </c:pt>
                      <c:pt idx="7">
                        <c:v>5930259.8199999975</c:v>
                      </c:pt>
                      <c:pt idx="8">
                        <c:v>5989602.9699999932</c:v>
                      </c:pt>
                      <c:pt idx="9">
                        <c:v>7511394.7500000019</c:v>
                      </c:pt>
                      <c:pt idx="10">
                        <c:v>6359556.1099999994</c:v>
                      </c:pt>
                      <c:pt idx="11">
                        <c:v>7702781.639999995</c:v>
                      </c:pt>
                    </c:numCache>
                  </c:numRef>
                </c:val>
                <c:smooth val="0"/>
                <c:extLst>
                  <c:ext xmlns:c16="http://schemas.microsoft.com/office/drawing/2014/chart" uri="{C3380CC4-5D6E-409C-BE32-E72D297353CC}">
                    <c16:uniqueId val="{00000003-D806-4E5B-84C5-19BB6B9EF906}"/>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'Valor granel exp'!$F$1:$F$3</c15:sqref>
                        </c15:formulaRef>
                      </c:ext>
                    </c:extLst>
                    <c:strCache>
                      <c:ptCount val="3"/>
                      <c:pt idx="0">
                        <c:v>Vinos Blancos</c:v>
                      </c:pt>
                      <c:pt idx="1">
                        <c:v>22042996</c:v>
                      </c:pt>
                      <c:pt idx="2">
                        <c:v>Vol</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'Valor granel exp'!$A$4:$A$31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exp'!$F$4:$F$18</c15:sqref>
                        </c15:fullRef>
                        <c15:formulaRef>
                          <c15:sqref>'Valor granel exp'!$F$7:$F$18</c15:sqref>
                        </c15:formulaRef>
                      </c:ext>
                    </c:extLst>
                    <c:numCache>
                      <c:formatCode>_(* #,##0_);_(* \(#,##0\);_(* "-"_);_(@_)</c:formatCode>
                      <c:ptCount val="12"/>
                      <c:pt idx="0">
                        <c:v>6016990</c:v>
                      </c:pt>
                      <c:pt idx="1">
                        <c:v>5595424</c:v>
                      </c:pt>
                      <c:pt idx="2">
                        <c:v>5944275</c:v>
                      </c:pt>
                      <c:pt idx="3">
                        <c:v>6084547</c:v>
                      </c:pt>
                      <c:pt idx="4">
                        <c:v>8637933</c:v>
                      </c:pt>
                      <c:pt idx="5">
                        <c:v>12789568</c:v>
                      </c:pt>
                      <c:pt idx="6">
                        <c:v>7909470</c:v>
                      </c:pt>
                      <c:pt idx="7">
                        <c:v>7314970.5</c:v>
                      </c:pt>
                      <c:pt idx="8">
                        <c:v>6902856.5</c:v>
                      </c:pt>
                      <c:pt idx="9">
                        <c:v>8822877</c:v>
                      </c:pt>
                      <c:pt idx="10">
                        <c:v>7680550</c:v>
                      </c:pt>
                      <c:pt idx="11">
                        <c:v>8892754</c:v>
                      </c:pt>
                    </c:numCache>
                  </c:numRef>
                </c:val>
                <c:smooth val="0"/>
                <c:extLst xmlns:c15="http://schemas.microsoft.com/office/drawing/2012/chart">
                  <c:ext xmlns:c16="http://schemas.microsoft.com/office/drawing/2014/chart" uri="{C3380CC4-5D6E-409C-BE32-E72D297353CC}">
                    <c16:uniqueId val="{00000004-D806-4E5B-84C5-19BB6B9EF906}"/>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'Valor granel exp'!$B$1:$B$3</c15:sqref>
                        </c15:formulaRef>
                      </c:ext>
                    </c:extLst>
                    <c:strCache>
                      <c:ptCount val="3"/>
                      <c:pt idx="0">
                        <c:v>Vinos tintos  </c:v>
                      </c:pt>
                      <c:pt idx="1">
                        <c:v>22042994</c:v>
                      </c:pt>
                      <c:pt idx="2">
                        <c:v>Val</c:v>
                      </c:pt>
                    </c:strCache>
                  </c:strRef>
                </c:tx>
                <c:spPr>
                  <a:ln w="28575" cap="rnd">
                    <a:solidFill>
                      <a:schemeClr val="accent4"/>
                    </a:solidFill>
                    <a:round/>
                  </a:ln>
                  <a:effectLst/>
                </c:spPr>
                <c:marker>
                  <c:symbol val="none"/>
                </c:marker>
                <c:cat>
                  <c:numRef>
                    <c:extLst>
                      <c:ext xmlns:c15="http://schemas.microsoft.com/office/drawing/2012/chart" uri="{02D57815-91ED-43cb-92C2-25804820EDAC}">
                        <c15:fullRef>
                          <c15:sqref>'Valor granel exp'!$A$4:$A$31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exp'!$B$4:$B$18</c15:sqref>
                        </c15:fullRef>
                        <c15:formulaRef>
                          <c15:sqref>'Valor granel exp'!$B$7:$B$18</c15:sqref>
                        </c15:formulaRef>
                      </c:ext>
                    </c:extLst>
                    <c:numCache>
                      <c:formatCode>_(* #,##0_);_(* \(#,##0\);_(* "-"_);_(@_)</c:formatCode>
                      <c:ptCount val="12"/>
                      <c:pt idx="0">
                        <c:v>9941650.8199999966</c:v>
                      </c:pt>
                      <c:pt idx="1">
                        <c:v>9936826.2400000021</c:v>
                      </c:pt>
                      <c:pt idx="2">
                        <c:v>12829087.619999986</c:v>
                      </c:pt>
                      <c:pt idx="3">
                        <c:v>9079823.4499999974</c:v>
                      </c:pt>
                      <c:pt idx="4">
                        <c:v>9852495.3600000031</c:v>
                      </c:pt>
                      <c:pt idx="5">
                        <c:v>7866796.4800000004</c:v>
                      </c:pt>
                      <c:pt idx="6">
                        <c:v>12774771.529999999</c:v>
                      </c:pt>
                      <c:pt idx="7">
                        <c:v>9400170.049999997</c:v>
                      </c:pt>
                      <c:pt idx="8">
                        <c:v>14591720.699999992</c:v>
                      </c:pt>
                      <c:pt idx="9">
                        <c:v>10539186.779999994</c:v>
                      </c:pt>
                      <c:pt idx="10">
                        <c:v>9519800.1999999918</c:v>
                      </c:pt>
                      <c:pt idx="11">
                        <c:v>11679882.429999994</c:v>
                      </c:pt>
                    </c:numCache>
                  </c:numRef>
                </c:val>
                <c:smooth val="0"/>
                <c:extLst xmlns:c15="http://schemas.microsoft.com/office/drawing/2012/chart">
                  <c:ext xmlns:c16="http://schemas.microsoft.com/office/drawing/2014/chart" uri="{C3380CC4-5D6E-409C-BE32-E72D297353CC}">
                    <c16:uniqueId val="{00000005-D806-4E5B-84C5-19BB6B9EF906}"/>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'Valor granel exp'!$C$1:$C$3</c15:sqref>
                        </c15:formulaRef>
                      </c:ext>
                    </c:extLst>
                    <c:strCache>
                      <c:ptCount val="3"/>
                      <c:pt idx="0">
                        <c:v>Vinos tintos  </c:v>
                      </c:pt>
                      <c:pt idx="1">
                        <c:v>22042994</c:v>
                      </c:pt>
                      <c:pt idx="2">
                        <c:v>Vol</c:v>
                      </c:pt>
                    </c:strCache>
                  </c:strRef>
                </c:tx>
                <c:spPr>
                  <a:ln w="28575" cap="rnd">
                    <a:solidFill>
                      <a:schemeClr val="accent5"/>
                    </a:solidFill>
                    <a:round/>
                  </a:ln>
                  <a:effectLst/>
                </c:spPr>
                <c:marker>
                  <c:symbol val="none"/>
                </c:marker>
                <c:cat>
                  <c:numRef>
                    <c:extLst>
                      <c:ext xmlns:c15="http://schemas.microsoft.com/office/drawing/2012/chart" uri="{02D57815-91ED-43cb-92C2-25804820EDAC}">
                        <c15:fullRef>
                          <c15:sqref>'Valor granel exp'!$A$4:$A$31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exp'!$C$4:$C$18</c15:sqref>
                        </c15:fullRef>
                        <c15:formulaRef>
                          <c15:sqref>'Valor granel exp'!$C$7:$C$18</c15:sqref>
                        </c15:formulaRef>
                      </c:ext>
                    </c:extLst>
                    <c:numCache>
                      <c:formatCode>_(* #,##0_);_(* \(#,##0\);_(* "-"_);_(@_)</c:formatCode>
                      <c:ptCount val="12"/>
                      <c:pt idx="0">
                        <c:v>14465103</c:v>
                      </c:pt>
                      <c:pt idx="1">
                        <c:v>13621159</c:v>
                      </c:pt>
                      <c:pt idx="2">
                        <c:v>17109249</c:v>
                      </c:pt>
                      <c:pt idx="3">
                        <c:v>14056899</c:v>
                      </c:pt>
                      <c:pt idx="4">
                        <c:v>14674113</c:v>
                      </c:pt>
                      <c:pt idx="5">
                        <c:v>11189492</c:v>
                      </c:pt>
                      <c:pt idx="6">
                        <c:v>18031909</c:v>
                      </c:pt>
                      <c:pt idx="7">
                        <c:v>13520298</c:v>
                      </c:pt>
                      <c:pt idx="8">
                        <c:v>21353120</c:v>
                      </c:pt>
                      <c:pt idx="9">
                        <c:v>15286602</c:v>
                      </c:pt>
                      <c:pt idx="10">
                        <c:v>13761223</c:v>
                      </c:pt>
                      <c:pt idx="11">
                        <c:v>15125034</c:v>
                      </c:pt>
                    </c:numCache>
                  </c:numRef>
                </c:val>
                <c:smooth val="0"/>
                <c:extLst xmlns:c15="http://schemas.microsoft.com/office/drawing/2012/chart">
                  <c:ext xmlns:c16="http://schemas.microsoft.com/office/drawing/2014/chart" uri="{C3380CC4-5D6E-409C-BE32-E72D297353CC}">
                    <c16:uniqueId val="{00000006-D806-4E5B-84C5-19BB6B9EF906}"/>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'Valor granel exp'!$H$1:$H$3</c15:sqref>
                        </c15:formulaRef>
                      </c:ext>
                    </c:extLst>
                    <c:strCache>
                      <c:ptCount val="3"/>
                      <c:pt idx="0">
                        <c:v>Otros vinos</c:v>
                      </c:pt>
                      <c:pt idx="1">
                        <c:v>22042999</c:v>
                      </c:pt>
                      <c:pt idx="2">
                        <c:v>Val</c:v>
                      </c:pt>
                    </c:strCache>
                  </c:strRef>
                </c:tx>
                <c:spPr>
                  <a:ln w="28575" cap="rnd">
                    <a:solidFill>
                      <a:schemeClr val="accent1">
                        <a:lumMod val="60000"/>
                      </a:schemeClr>
                    </a:solidFill>
                    <a:round/>
                  </a:ln>
                  <a:effectLst/>
                </c:spPr>
                <c:marker>
                  <c:symbol val="none"/>
                </c:marker>
                <c:cat>
                  <c:numRef>
                    <c:extLst>
                      <c:ext xmlns:c15="http://schemas.microsoft.com/office/drawing/2012/chart" uri="{02D57815-91ED-43cb-92C2-25804820EDAC}">
                        <c15:fullRef>
                          <c15:sqref>'Valor granel exp'!$A$4:$A$31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exp'!$H$4:$H$18</c15:sqref>
                        </c15:fullRef>
                        <c15:formulaRef>
                          <c15:sqref>'Valor granel exp'!$H$7:$H$18</c15:sqref>
                        </c15:formulaRef>
                      </c:ext>
                    </c:extLst>
                    <c:numCache>
                      <c:formatCode>_(* #,##0_);_(* \(#,##0\);_(* "-"_);_(@_)</c:formatCode>
                      <c:ptCount val="12"/>
                      <c:pt idx="0">
                        <c:v>66960</c:v>
                      </c:pt>
                      <c:pt idx="1">
                        <c:v>598491</c:v>
                      </c:pt>
                      <c:pt idx="2">
                        <c:v>343200</c:v>
                      </c:pt>
                      <c:pt idx="3">
                        <c:v>198240</c:v>
                      </c:pt>
                      <c:pt idx="4">
                        <c:v>733200</c:v>
                      </c:pt>
                      <c:pt idx="5">
                        <c:v>333117.45999999996</c:v>
                      </c:pt>
                      <c:pt idx="6">
                        <c:v>614635.31999999995</c:v>
                      </c:pt>
                      <c:pt idx="7">
                        <c:v>398208.49000000005</c:v>
                      </c:pt>
                      <c:pt idx="8">
                        <c:v>285120</c:v>
                      </c:pt>
                      <c:pt idx="9">
                        <c:v>688434</c:v>
                      </c:pt>
                      <c:pt idx="10">
                        <c:v>240459.14</c:v>
                      </c:pt>
                      <c:pt idx="11">
                        <c:v>345250.72</c:v>
                      </c:pt>
                    </c:numCache>
                  </c:numRef>
                </c:val>
                <c:smooth val="0"/>
                <c:extLst xmlns:c15="http://schemas.microsoft.com/office/drawing/2012/chart">
                  <c:ext xmlns:c16="http://schemas.microsoft.com/office/drawing/2014/chart" uri="{C3380CC4-5D6E-409C-BE32-E72D297353CC}">
                    <c16:uniqueId val="{00000007-D806-4E5B-84C5-19BB6B9EF906}"/>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'Valor granel exp'!$I$1:$I$3</c15:sqref>
                        </c15:formulaRef>
                      </c:ext>
                    </c:extLst>
                    <c:strCache>
                      <c:ptCount val="3"/>
                      <c:pt idx="0">
                        <c:v>Otros vinos</c:v>
                      </c:pt>
                      <c:pt idx="1">
                        <c:v>22042999</c:v>
                      </c:pt>
                      <c:pt idx="2">
                        <c:v>Vol</c:v>
                      </c:pt>
                    </c:strCache>
                  </c:strRef>
                </c:tx>
                <c:spPr>
                  <a:ln w="28575" cap="rnd">
                    <a:solidFill>
                      <a:schemeClr val="accent2">
                        <a:lumMod val="60000"/>
                      </a:schemeClr>
                    </a:solidFill>
                    <a:round/>
                  </a:ln>
                  <a:effectLst/>
                </c:spPr>
                <c:marker>
                  <c:symbol val="none"/>
                </c:marker>
                <c:cat>
                  <c:numRef>
                    <c:extLst>
                      <c:ext xmlns:c15="http://schemas.microsoft.com/office/drawing/2012/chart" uri="{02D57815-91ED-43cb-92C2-25804820EDAC}">
                        <c15:fullRef>
                          <c15:sqref>'Valor granel exp'!$A$4:$A$31</c15:sqref>
                        </c15:fullRef>
                        <c15:formulaRef>
                          <c15:sqref>'Valor granel exp'!$A$7:$A$31</c15:sqref>
                        </c15:formulaRef>
                      </c:ext>
                    </c:extLst>
                    <c:numCache>
                      <c:formatCode>mmm\-yy</c:formatCode>
                      <c:ptCount val="25"/>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pt idx="12">
                        <c:v>44652</c:v>
                      </c:pt>
                      <c:pt idx="13">
                        <c:v>44682</c:v>
                      </c:pt>
                      <c:pt idx="14">
                        <c:v>44713</c:v>
                      </c:pt>
                      <c:pt idx="15">
                        <c:v>44743</c:v>
                      </c:pt>
                      <c:pt idx="16">
                        <c:v>44774</c:v>
                      </c:pt>
                      <c:pt idx="17">
                        <c:v>44805</c:v>
                      </c:pt>
                      <c:pt idx="18">
                        <c:v>44835</c:v>
                      </c:pt>
                      <c:pt idx="19">
                        <c:v>44866</c:v>
                      </c:pt>
                      <c:pt idx="20">
                        <c:v>44896</c:v>
                      </c:pt>
                      <c:pt idx="21">
                        <c:v>44927</c:v>
                      </c:pt>
                      <c:pt idx="22">
                        <c:v>44958</c:v>
                      </c:pt>
                      <c:pt idx="23">
                        <c:v>44986</c:v>
                      </c:pt>
                      <c:pt idx="24">
                        <c:v>45017</c:v>
                      </c:pt>
                    </c:numCache>
                  </c:numRef>
                </c:cat>
                <c:val>
                  <c:numRef>
                    <c:extLst>
                      <c:ext xmlns:c15="http://schemas.microsoft.com/office/drawing/2012/chart" uri="{02D57815-91ED-43cb-92C2-25804820EDAC}">
                        <c15:fullRef>
                          <c15:sqref>'Valor granel exp'!$I$4:$I$18</c15:sqref>
                        </c15:fullRef>
                        <c15:formulaRef>
                          <c15:sqref>'Valor granel exp'!$I$7:$I$18</c15:sqref>
                        </c15:formulaRef>
                      </c:ext>
                    </c:extLst>
                    <c:numCache>
                      <c:formatCode>_(* #,##0_);_(* \(#,##0\);_(* "-"_);_(@_)</c:formatCode>
                      <c:ptCount val="12"/>
                      <c:pt idx="0">
                        <c:v>96000</c:v>
                      </c:pt>
                      <c:pt idx="1">
                        <c:v>855900</c:v>
                      </c:pt>
                      <c:pt idx="2">
                        <c:v>528000</c:v>
                      </c:pt>
                      <c:pt idx="3">
                        <c:v>288000</c:v>
                      </c:pt>
                      <c:pt idx="4">
                        <c:v>1128000</c:v>
                      </c:pt>
                      <c:pt idx="5">
                        <c:v>452000</c:v>
                      </c:pt>
                      <c:pt idx="6">
                        <c:v>864000</c:v>
                      </c:pt>
                      <c:pt idx="7">
                        <c:v>569833</c:v>
                      </c:pt>
                      <c:pt idx="8">
                        <c:v>360000</c:v>
                      </c:pt>
                      <c:pt idx="9">
                        <c:v>1047900</c:v>
                      </c:pt>
                      <c:pt idx="10">
                        <c:v>336000</c:v>
                      </c:pt>
                      <c:pt idx="11">
                        <c:v>552000</c:v>
                      </c:pt>
                    </c:numCache>
                  </c:numRef>
                </c:val>
                <c:smooth val="0"/>
                <c:extLst xmlns:c15="http://schemas.microsoft.com/office/drawing/2012/chart">
                  <c:ext xmlns:c16="http://schemas.microsoft.com/office/drawing/2014/chart" uri="{C3380CC4-5D6E-409C-BE32-E72D297353CC}">
                    <c16:uniqueId val="{00000008-D806-4E5B-84C5-19BB6B9EF906}"/>
                  </c:ext>
                </c:extLst>
              </c15:ser>
            </c15:filteredLineSeries>
          </c:ext>
        </c:extLst>
      </c:lineChart>
      <c:dateAx>
        <c:axId val="1865862127"/>
        <c:scaling>
          <c:orientation val="minMax"/>
        </c:scaling>
        <c:delete val="1"/>
        <c:axPos val="b"/>
        <c:numFmt formatCode="mmm\-yy" sourceLinked="1"/>
        <c:majorTickMark val="out"/>
        <c:minorTickMark val="none"/>
        <c:tickLblPos val="nextTo"/>
        <c:crossAx val="1865861295"/>
        <c:crosses val="autoZero"/>
        <c:auto val="1"/>
        <c:lblOffset val="100"/>
        <c:baseTimeUnit val="months"/>
      </c:dateAx>
      <c:valAx>
        <c:axId val="1865861295"/>
        <c:scaling>
          <c:orientation val="minMax"/>
          <c:min val="4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CLP / litro</a:t>
                </a:r>
              </a:p>
            </c:rich>
          </c:tx>
          <c:layout>
            <c:manualLayout>
              <c:xMode val="edge"/>
              <c:yMode val="edge"/>
              <c:x val="2.2854324685107699E-2"/>
              <c:y val="0.282550717071968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86586212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050" b="0" i="0" u="none" strike="noStrike" kern="1200" spc="0" baseline="0">
                <a:solidFill>
                  <a:sysClr val="windowText" lastClr="000000"/>
                </a:solidFill>
                <a:latin typeface="+mn-lt"/>
                <a:ea typeface="+mn-ea"/>
                <a:cs typeface="+mn-cs"/>
              </a:defRPr>
            </a:pPr>
            <a:r>
              <a:rPr lang="en-US" sz="1050"/>
              <a:t>Gráfico 33. Evolución de la producción de vinos con DO por cepa</a:t>
            </a:r>
          </a:p>
          <a:p>
            <a:pPr algn="ctr">
              <a:defRPr sz="1050"/>
            </a:pPr>
            <a:r>
              <a:rPr lang="en-US" sz="1050"/>
              <a:t>(miles de litros)</a:t>
            </a:r>
            <a:endParaRPr lang="es-CL" sz="1050"/>
          </a:p>
        </c:rich>
      </c:tx>
      <c:overlay val="0"/>
      <c:spPr>
        <a:noFill/>
        <a:ln>
          <a:noFill/>
        </a:ln>
        <a:effectLst/>
      </c:spPr>
      <c:txPr>
        <a:bodyPr rot="0" spcFirstLastPara="1" vertOverflow="ellipsis" vert="horz" wrap="square" anchor="ctr" anchorCtr="1"/>
        <a:lstStyle/>
        <a:p>
          <a:pPr algn="ctr">
            <a:defRPr sz="105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043323288292667"/>
          <c:y val="0.12671315181987794"/>
          <c:w val="0.86741440653251689"/>
          <c:h val="0.65857386237864857"/>
        </c:manualLayout>
      </c:layout>
      <c:lineChart>
        <c:grouping val="standard"/>
        <c:varyColors val="0"/>
        <c:ser>
          <c:idx val="0"/>
          <c:order val="0"/>
          <c:tx>
            <c:strRef>
              <c:f>'Evol. prod. vino DO por cepa'!$A$4</c:f>
              <c:strCache>
                <c:ptCount val="1"/>
                <c:pt idx="0">
                  <c:v>Cabernet Sauvignon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cepa'!$B$4:$L$4</c:f>
              <c:numCache>
                <c:formatCode>#,##0</c:formatCode>
                <c:ptCount val="11"/>
                <c:pt idx="0">
                  <c:v>338735.69400000002</c:v>
                </c:pt>
                <c:pt idx="1">
                  <c:v>371599.26400000002</c:v>
                </c:pt>
                <c:pt idx="2">
                  <c:v>299541.43</c:v>
                </c:pt>
                <c:pt idx="3">
                  <c:v>382942.91899999999</c:v>
                </c:pt>
                <c:pt idx="4">
                  <c:v>277133.39299999998</c:v>
                </c:pt>
                <c:pt idx="5">
                  <c:v>228733.307</c:v>
                </c:pt>
                <c:pt idx="6">
                  <c:v>302226.57799999998</c:v>
                </c:pt>
                <c:pt idx="7">
                  <c:v>358482.89199999999</c:v>
                </c:pt>
                <c:pt idx="8">
                  <c:v>271975.64299999998</c:v>
                </c:pt>
                <c:pt idx="9">
                  <c:v>356471.14500000002</c:v>
                </c:pt>
                <c:pt idx="10">
                  <c:v>340922.31800000003</c:v>
                </c:pt>
              </c:numCache>
            </c:numRef>
          </c:val>
          <c:smooth val="0"/>
          <c:extLst>
            <c:ext xmlns:c16="http://schemas.microsoft.com/office/drawing/2014/chart" uri="{C3380CC4-5D6E-409C-BE32-E72D297353CC}">
              <c16:uniqueId val="{00000000-03FC-4D63-B343-7DE851085A89}"/>
            </c:ext>
          </c:extLst>
        </c:ser>
        <c:ser>
          <c:idx val="1"/>
          <c:order val="1"/>
          <c:tx>
            <c:strRef>
              <c:f>'Evol. prod. vino DO por cepa'!$A$5</c:f>
              <c:strCache>
                <c:ptCount val="1"/>
                <c:pt idx="0">
                  <c:v>Sauvignon Blanc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cepa'!$B$5:$L$5</c:f>
              <c:numCache>
                <c:formatCode>#,##0</c:formatCode>
                <c:ptCount val="11"/>
                <c:pt idx="0">
                  <c:v>136956.77299999999</c:v>
                </c:pt>
                <c:pt idx="1">
                  <c:v>159909.79</c:v>
                </c:pt>
                <c:pt idx="2">
                  <c:v>117792.588</c:v>
                </c:pt>
                <c:pt idx="3">
                  <c:v>147379.98300000001</c:v>
                </c:pt>
                <c:pt idx="4">
                  <c:v>121299.899</c:v>
                </c:pt>
                <c:pt idx="5">
                  <c:v>123127.952</c:v>
                </c:pt>
                <c:pt idx="6">
                  <c:v>146741.81599999999</c:v>
                </c:pt>
                <c:pt idx="7">
                  <c:v>148118.51699999999</c:v>
                </c:pt>
                <c:pt idx="8">
                  <c:v>129387.04300000001</c:v>
                </c:pt>
                <c:pt idx="9">
                  <c:v>145152.685</c:v>
                </c:pt>
                <c:pt idx="10">
                  <c:v>141061.37100000001</c:v>
                </c:pt>
              </c:numCache>
            </c:numRef>
          </c:val>
          <c:smooth val="0"/>
          <c:extLst>
            <c:ext xmlns:c16="http://schemas.microsoft.com/office/drawing/2014/chart" uri="{C3380CC4-5D6E-409C-BE32-E72D297353CC}">
              <c16:uniqueId val="{00000001-03FC-4D63-B343-7DE851085A89}"/>
            </c:ext>
          </c:extLst>
        </c:ser>
        <c:ser>
          <c:idx val="2"/>
          <c:order val="2"/>
          <c:tx>
            <c:strRef>
              <c:f>'Evol. prod. vino DO por cepa'!$A$6</c:f>
              <c:strCache>
                <c:ptCount val="1"/>
                <c:pt idx="0">
                  <c:v>Merlot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cepa'!$B$6:$L$6</c:f>
              <c:numCache>
                <c:formatCode>#,##0</c:formatCode>
                <c:ptCount val="11"/>
                <c:pt idx="0">
                  <c:v>121080.89599999999</c:v>
                </c:pt>
                <c:pt idx="1">
                  <c:v>128407.243</c:v>
                </c:pt>
                <c:pt idx="2">
                  <c:v>99494.642999999996</c:v>
                </c:pt>
                <c:pt idx="3">
                  <c:v>138831.554</c:v>
                </c:pt>
                <c:pt idx="4">
                  <c:v>107050.094</c:v>
                </c:pt>
                <c:pt idx="5">
                  <c:v>107248.80499999999</c:v>
                </c:pt>
                <c:pt idx="6">
                  <c:v>132493.28700000001</c:v>
                </c:pt>
                <c:pt idx="7">
                  <c:v>121262.86500000001</c:v>
                </c:pt>
                <c:pt idx="8">
                  <c:v>102890.82799999999</c:v>
                </c:pt>
                <c:pt idx="9">
                  <c:v>129761.22500000001</c:v>
                </c:pt>
                <c:pt idx="10">
                  <c:v>123222.61</c:v>
                </c:pt>
              </c:numCache>
            </c:numRef>
          </c:val>
          <c:smooth val="0"/>
          <c:extLst>
            <c:ext xmlns:c16="http://schemas.microsoft.com/office/drawing/2014/chart" uri="{C3380CC4-5D6E-409C-BE32-E72D297353CC}">
              <c16:uniqueId val="{00000002-03FC-4D63-B343-7DE851085A89}"/>
            </c:ext>
          </c:extLst>
        </c:ser>
        <c:ser>
          <c:idx val="3"/>
          <c:order val="3"/>
          <c:tx>
            <c:strRef>
              <c:f>'Evol. prod. vino DO por cepa'!$A$7</c:f>
              <c:strCache>
                <c:ptCount val="1"/>
                <c:pt idx="0">
                  <c:v>Chardonnay</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cepa'!$B$7:$L$7</c:f>
              <c:numCache>
                <c:formatCode>#,##0</c:formatCode>
                <c:ptCount val="11"/>
                <c:pt idx="0">
                  <c:v>94618.622000000003</c:v>
                </c:pt>
                <c:pt idx="1">
                  <c:v>93834.361999999994</c:v>
                </c:pt>
                <c:pt idx="2">
                  <c:v>58133.726000000002</c:v>
                </c:pt>
                <c:pt idx="3">
                  <c:v>92442.466</c:v>
                </c:pt>
                <c:pt idx="4">
                  <c:v>81945.692999999999</c:v>
                </c:pt>
                <c:pt idx="5">
                  <c:v>74308.028000000006</c:v>
                </c:pt>
                <c:pt idx="6">
                  <c:v>101364.386</c:v>
                </c:pt>
                <c:pt idx="7">
                  <c:v>91269.048999999999</c:v>
                </c:pt>
                <c:pt idx="8">
                  <c:v>80426.101999999999</c:v>
                </c:pt>
                <c:pt idx="9">
                  <c:v>103267.196</c:v>
                </c:pt>
                <c:pt idx="10">
                  <c:v>104103.156</c:v>
                </c:pt>
              </c:numCache>
            </c:numRef>
          </c:val>
          <c:smooth val="0"/>
          <c:extLst>
            <c:ext xmlns:c16="http://schemas.microsoft.com/office/drawing/2014/chart" uri="{C3380CC4-5D6E-409C-BE32-E72D297353CC}">
              <c16:uniqueId val="{00000003-03FC-4D63-B343-7DE851085A89}"/>
            </c:ext>
          </c:extLst>
        </c:ser>
        <c:ser>
          <c:idx val="4"/>
          <c:order val="4"/>
          <c:tx>
            <c:strRef>
              <c:f>'Evol. prod. vino DO por cepa'!$A$8</c:f>
              <c:strCache>
                <c:ptCount val="1"/>
                <c:pt idx="0">
                  <c:v>Carménère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cepa'!$B$8:$L$8</c:f>
              <c:numCache>
                <c:formatCode>#,##0</c:formatCode>
                <c:ptCount val="11"/>
                <c:pt idx="0">
                  <c:v>85138.429000000004</c:v>
                </c:pt>
                <c:pt idx="1">
                  <c:v>95861.706000000006</c:v>
                </c:pt>
                <c:pt idx="2">
                  <c:v>62244.786</c:v>
                </c:pt>
                <c:pt idx="3">
                  <c:v>95987.126999999993</c:v>
                </c:pt>
                <c:pt idx="4">
                  <c:v>61201.010999999999</c:v>
                </c:pt>
                <c:pt idx="5">
                  <c:v>53860.764000000003</c:v>
                </c:pt>
                <c:pt idx="6">
                  <c:v>77502.972999999998</c:v>
                </c:pt>
                <c:pt idx="7">
                  <c:v>88681.398000000001</c:v>
                </c:pt>
                <c:pt idx="8">
                  <c:v>67269.255999999994</c:v>
                </c:pt>
                <c:pt idx="9">
                  <c:v>89299.183999999994</c:v>
                </c:pt>
                <c:pt idx="10">
                  <c:v>88431.267999999996</c:v>
                </c:pt>
              </c:numCache>
            </c:numRef>
          </c:val>
          <c:smooth val="0"/>
          <c:extLst>
            <c:ext xmlns:c16="http://schemas.microsoft.com/office/drawing/2014/chart" uri="{C3380CC4-5D6E-409C-BE32-E72D297353CC}">
              <c16:uniqueId val="{00000004-03FC-4D63-B343-7DE851085A89}"/>
            </c:ext>
          </c:extLst>
        </c:ser>
        <c:ser>
          <c:idx val="5"/>
          <c:order val="5"/>
          <c:tx>
            <c:strRef>
              <c:f>'Evol. prod. vino DO por cepa'!$A$9</c:f>
              <c:strCache>
                <c:ptCount val="1"/>
                <c:pt idx="0">
                  <c:v>Syrah</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cepa'!$B$9:$L$9</c:f>
              <c:numCache>
                <c:formatCode>#,##0</c:formatCode>
                <c:ptCount val="11"/>
                <c:pt idx="0">
                  <c:v>68454.87</c:v>
                </c:pt>
                <c:pt idx="1">
                  <c:v>79059.006999999998</c:v>
                </c:pt>
                <c:pt idx="2">
                  <c:v>66476.902000000002</c:v>
                </c:pt>
                <c:pt idx="3">
                  <c:v>74723.073000000004</c:v>
                </c:pt>
                <c:pt idx="4">
                  <c:v>59201.275000000001</c:v>
                </c:pt>
                <c:pt idx="5">
                  <c:v>63642.875</c:v>
                </c:pt>
                <c:pt idx="6">
                  <c:v>72922.379000000001</c:v>
                </c:pt>
                <c:pt idx="7">
                  <c:v>63888.031000000003</c:v>
                </c:pt>
                <c:pt idx="8">
                  <c:v>51358.394</c:v>
                </c:pt>
                <c:pt idx="9">
                  <c:v>58624.139000000003</c:v>
                </c:pt>
                <c:pt idx="10">
                  <c:v>61230.065000000002</c:v>
                </c:pt>
              </c:numCache>
            </c:numRef>
          </c:val>
          <c:smooth val="0"/>
          <c:extLst>
            <c:ext xmlns:c16="http://schemas.microsoft.com/office/drawing/2014/chart" uri="{C3380CC4-5D6E-409C-BE32-E72D297353CC}">
              <c16:uniqueId val="{00000005-03FC-4D63-B343-7DE851085A89}"/>
            </c:ext>
          </c:extLst>
        </c:ser>
        <c:ser>
          <c:idx val="6"/>
          <c:order val="6"/>
          <c:tx>
            <c:strRef>
              <c:f>'Evol. prod. vino DO por cepa'!$A$10</c:f>
              <c:strCache>
                <c:ptCount val="1"/>
                <c:pt idx="0">
                  <c:v>Pedro Jiménez</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cepa'!$B$10:$L$10</c:f>
              <c:numCache>
                <c:formatCode>#,##0</c:formatCode>
                <c:ptCount val="11"/>
                <c:pt idx="0">
                  <c:v>21042.874</c:v>
                </c:pt>
                <c:pt idx="1">
                  <c:v>17084.405999999999</c:v>
                </c:pt>
                <c:pt idx="2">
                  <c:v>23724.564999999999</c:v>
                </c:pt>
                <c:pt idx="3">
                  <c:v>16345.252</c:v>
                </c:pt>
                <c:pt idx="4">
                  <c:v>19151.685000000001</c:v>
                </c:pt>
                <c:pt idx="5">
                  <c:v>25946.812000000002</c:v>
                </c:pt>
                <c:pt idx="6">
                  <c:v>54897.921000000002</c:v>
                </c:pt>
                <c:pt idx="7">
                  <c:v>39563.391000000003</c:v>
                </c:pt>
                <c:pt idx="8">
                  <c:v>46031.659</c:v>
                </c:pt>
                <c:pt idx="9">
                  <c:v>54754.248</c:v>
                </c:pt>
                <c:pt idx="10">
                  <c:v>31495.200000000001</c:v>
                </c:pt>
              </c:numCache>
            </c:numRef>
          </c:val>
          <c:smooth val="0"/>
          <c:extLst>
            <c:ext xmlns:c16="http://schemas.microsoft.com/office/drawing/2014/chart" uri="{C3380CC4-5D6E-409C-BE32-E72D297353CC}">
              <c16:uniqueId val="{00000006-03FC-4D63-B343-7DE851085A89}"/>
            </c:ext>
          </c:extLst>
        </c:ser>
        <c:ser>
          <c:idx val="7"/>
          <c:order val="7"/>
          <c:tx>
            <c:strRef>
              <c:f>'Evol. prod. vino DO por cepa'!$A$11</c:f>
              <c:strCache>
                <c:ptCount val="1"/>
                <c:pt idx="0">
                  <c:v>Malbec</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cepa'!$B$11:$L$11</c:f>
              <c:numCache>
                <c:formatCode>#,##0</c:formatCode>
                <c:ptCount val="11"/>
                <c:pt idx="0">
                  <c:v>12589.758</c:v>
                </c:pt>
                <c:pt idx="1">
                  <c:v>13524.266</c:v>
                </c:pt>
                <c:pt idx="2">
                  <c:v>12305.128000000001</c:v>
                </c:pt>
                <c:pt idx="3">
                  <c:v>19028.348999999998</c:v>
                </c:pt>
                <c:pt idx="4">
                  <c:v>13645.607</c:v>
                </c:pt>
                <c:pt idx="5">
                  <c:v>18144.418000000001</c:v>
                </c:pt>
                <c:pt idx="6">
                  <c:v>21937.399000000001</c:v>
                </c:pt>
                <c:pt idx="7">
                  <c:v>22583.955000000002</c:v>
                </c:pt>
                <c:pt idx="8">
                  <c:v>19012.752</c:v>
                </c:pt>
                <c:pt idx="9">
                  <c:v>29262.522000000001</c:v>
                </c:pt>
                <c:pt idx="10">
                  <c:v>25691.383000000002</c:v>
                </c:pt>
              </c:numCache>
            </c:numRef>
          </c:val>
          <c:smooth val="0"/>
          <c:extLst>
            <c:ext xmlns:c16="http://schemas.microsoft.com/office/drawing/2014/chart" uri="{C3380CC4-5D6E-409C-BE32-E72D297353CC}">
              <c16:uniqueId val="{00000007-03FC-4D63-B343-7DE851085A89}"/>
            </c:ext>
          </c:extLst>
        </c:ser>
        <c:ser>
          <c:idx val="8"/>
          <c:order val="8"/>
          <c:tx>
            <c:strRef>
              <c:f>'Evol. prod. vino DO por cepa'!$A$12</c:f>
              <c:strCache>
                <c:ptCount val="1"/>
                <c:pt idx="0">
                  <c:v>Pinot Noir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cepa'!$B$12:$L$12</c:f>
              <c:numCache>
                <c:formatCode>#,##0</c:formatCode>
                <c:ptCount val="11"/>
                <c:pt idx="0">
                  <c:v>23823.706999999999</c:v>
                </c:pt>
                <c:pt idx="1">
                  <c:v>26160.901999999998</c:v>
                </c:pt>
                <c:pt idx="2">
                  <c:v>19884.831999999999</c:v>
                </c:pt>
                <c:pt idx="3">
                  <c:v>25596.091</c:v>
                </c:pt>
                <c:pt idx="4">
                  <c:v>26134.602999999999</c:v>
                </c:pt>
                <c:pt idx="5">
                  <c:v>23719.378000000001</c:v>
                </c:pt>
                <c:pt idx="6">
                  <c:v>26661.965</c:v>
                </c:pt>
                <c:pt idx="7">
                  <c:v>25858.561000000002</c:v>
                </c:pt>
                <c:pt idx="8">
                  <c:v>21013.623</c:v>
                </c:pt>
                <c:pt idx="9">
                  <c:v>24935.200000000001</c:v>
                </c:pt>
                <c:pt idx="10">
                  <c:v>26946.832999999999</c:v>
                </c:pt>
              </c:numCache>
            </c:numRef>
          </c:val>
          <c:smooth val="0"/>
          <c:extLst>
            <c:ext xmlns:c16="http://schemas.microsoft.com/office/drawing/2014/chart" uri="{C3380CC4-5D6E-409C-BE32-E72D297353CC}">
              <c16:uniqueId val="{00000008-03FC-4D63-B343-7DE851085A89}"/>
            </c:ext>
          </c:extLst>
        </c:ser>
        <c:ser>
          <c:idx val="9"/>
          <c:order val="9"/>
          <c:tx>
            <c:strRef>
              <c:f>'Evol. prod. vino DO por cepa'!$A$13</c:f>
              <c:strCache>
                <c:ptCount val="1"/>
                <c:pt idx="0">
                  <c:v>País - Mission</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cepa'!$B$13:$L$13</c:f>
              <c:numCache>
                <c:formatCode>#,##0</c:formatCode>
                <c:ptCount val="11"/>
                <c:pt idx="0">
                  <c:v>28842.839</c:v>
                </c:pt>
                <c:pt idx="1">
                  <c:v>18310.151999999998</c:v>
                </c:pt>
                <c:pt idx="2">
                  <c:v>15716.58</c:v>
                </c:pt>
                <c:pt idx="3">
                  <c:v>19821.627</c:v>
                </c:pt>
                <c:pt idx="4">
                  <c:v>24033.350999999999</c:v>
                </c:pt>
                <c:pt idx="5">
                  <c:v>20375.241000000002</c:v>
                </c:pt>
                <c:pt idx="6">
                  <c:v>35512.849000000002</c:v>
                </c:pt>
                <c:pt idx="7">
                  <c:v>33883.722999999998</c:v>
                </c:pt>
                <c:pt idx="8">
                  <c:v>26794.792000000001</c:v>
                </c:pt>
                <c:pt idx="9">
                  <c:v>19941.007000000001</c:v>
                </c:pt>
                <c:pt idx="10">
                  <c:v>15946.671</c:v>
                </c:pt>
              </c:numCache>
            </c:numRef>
          </c:val>
          <c:smooth val="0"/>
          <c:extLst>
            <c:ext xmlns:c16="http://schemas.microsoft.com/office/drawing/2014/chart" uri="{C3380CC4-5D6E-409C-BE32-E72D297353CC}">
              <c16:uniqueId val="{00000009-03FC-4D63-B343-7DE851085A89}"/>
            </c:ext>
          </c:extLst>
        </c:ser>
        <c:ser>
          <c:idx val="10"/>
          <c:order val="10"/>
          <c:tx>
            <c:strRef>
              <c:f>'Evol. prod. vino DO por cepa'!$A$14</c:f>
              <c:strCache>
                <c:ptCount val="1"/>
                <c:pt idx="0">
                  <c:v>Moscatel de Alejandría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cepa'!$B$14:$L$14</c:f>
              <c:numCache>
                <c:formatCode>#,##0</c:formatCode>
                <c:ptCount val="11"/>
                <c:pt idx="0">
                  <c:v>33589.83</c:v>
                </c:pt>
                <c:pt idx="1">
                  <c:v>17614.305</c:v>
                </c:pt>
                <c:pt idx="2">
                  <c:v>16874.953000000001</c:v>
                </c:pt>
                <c:pt idx="3">
                  <c:v>15420.183999999999</c:v>
                </c:pt>
                <c:pt idx="4">
                  <c:v>15326.906000000001</c:v>
                </c:pt>
                <c:pt idx="5">
                  <c:v>18395.760999999999</c:v>
                </c:pt>
                <c:pt idx="6">
                  <c:v>18654.705000000002</c:v>
                </c:pt>
                <c:pt idx="7">
                  <c:v>16367.661</c:v>
                </c:pt>
                <c:pt idx="8">
                  <c:v>21472.255000000001</c:v>
                </c:pt>
                <c:pt idx="9">
                  <c:v>15278.168</c:v>
                </c:pt>
                <c:pt idx="10">
                  <c:v>11989.893</c:v>
                </c:pt>
              </c:numCache>
            </c:numRef>
          </c:val>
          <c:smooth val="0"/>
          <c:extLst>
            <c:ext xmlns:c16="http://schemas.microsoft.com/office/drawing/2014/chart" uri="{C3380CC4-5D6E-409C-BE32-E72D297353CC}">
              <c16:uniqueId val="{0000000A-03FC-4D63-B343-7DE851085A89}"/>
            </c:ext>
          </c:extLst>
        </c:ser>
        <c:ser>
          <c:idx val="11"/>
          <c:order val="11"/>
          <c:tx>
            <c:strRef>
              <c:f>'Evol. prod. vino DO por cepa'!$A$15</c:f>
              <c:strCache>
                <c:ptCount val="1"/>
                <c:pt idx="0">
                  <c:v>Otras </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cepa'!$B$15:$L$15</c:f>
              <c:numCache>
                <c:formatCode>#,##0</c:formatCode>
                <c:ptCount val="11"/>
                <c:pt idx="0">
                  <c:v>51111.241000000002</c:v>
                </c:pt>
                <c:pt idx="1">
                  <c:v>53274.555999999997</c:v>
                </c:pt>
                <c:pt idx="2">
                  <c:v>48774.767</c:v>
                </c:pt>
                <c:pt idx="3">
                  <c:v>52768.055999999997</c:v>
                </c:pt>
                <c:pt idx="4">
                  <c:v>46360.313000000002</c:v>
                </c:pt>
                <c:pt idx="5">
                  <c:v>47558.072999999997</c:v>
                </c:pt>
                <c:pt idx="6">
                  <c:v>61865.686000000002</c:v>
                </c:pt>
                <c:pt idx="7">
                  <c:v>20087.521000000001</c:v>
                </c:pt>
                <c:pt idx="8">
                  <c:v>50574.358</c:v>
                </c:pt>
                <c:pt idx="9">
                  <c:v>62611.133999999998</c:v>
                </c:pt>
                <c:pt idx="10">
                  <c:v>64445.440000000061</c:v>
                </c:pt>
              </c:numCache>
            </c:numRef>
          </c:val>
          <c:smooth val="0"/>
          <c:extLst>
            <c:ext xmlns:c16="http://schemas.microsoft.com/office/drawing/2014/chart" uri="{C3380CC4-5D6E-409C-BE32-E72D297353CC}">
              <c16:uniqueId val="{0000000B-03FC-4D63-B343-7DE851085A89}"/>
            </c:ext>
          </c:extLst>
        </c:ser>
        <c:dLbls>
          <c:showLegendKey val="0"/>
          <c:showVal val="0"/>
          <c:showCatName val="0"/>
          <c:showSerName val="0"/>
          <c:showPercent val="0"/>
          <c:showBubbleSize val="0"/>
        </c:dLbls>
        <c:marker val="1"/>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max val="4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miles de litros</a:t>
                </a:r>
              </a:p>
            </c:rich>
          </c:tx>
          <c:layout>
            <c:manualLayout>
              <c:xMode val="edge"/>
              <c:yMode val="edge"/>
              <c:x val="6.4419169825993949E-3"/>
              <c:y val="0.31239208803718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
          <c:y val="0.86365264206432024"/>
          <c:w val="0.97917241826253199"/>
          <c:h val="8.315091072953230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orientation="landscape"/>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34. Producción de vinos con DO por variedades. Año 2022</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5559326421726664"/>
          <c:y val="0.168360906815258"/>
          <c:w val="0.59531386701662292"/>
          <c:h val="0.7646383414448905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0.20233898301345127"/>
                  <c:y val="4.5372246849667529E-2"/>
                </c:manualLayout>
              </c:layout>
              <c:tx>
                <c:rich>
                  <a:bodyPr/>
                  <a:lstStyle/>
                  <a:p>
                    <a:fld id="{0A311019-C030-4FA6-8957-A76787F1DB8D}" type="CELLRANGE">
                      <a:rPr lang="en-US" baseline="0"/>
                      <a:pPr/>
                      <a:t>[CELLRANGE]</a:t>
                    </a:fld>
                    <a:r>
                      <a:rPr lang="en-US" baseline="0"/>
                      <a:t>; </a:t>
                    </a:r>
                    <a:fld id="{6B92D0CE-0C83-4516-AB2D-BFE7EBF01F15}"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0.13918228630202331"/>
                  <c:y val="-0.14280998612768728"/>
                </c:manualLayout>
              </c:layout>
              <c:tx>
                <c:rich>
                  <a:bodyPr/>
                  <a:lstStyle/>
                  <a:p>
                    <a:fld id="{3B5A951A-2FBF-41AC-AF17-15697C3E4B2B}" type="CELLRANGE">
                      <a:rPr lang="en-US" baseline="0"/>
                      <a:pPr/>
                      <a:t>[CELLRANGE]</a:t>
                    </a:fld>
                    <a:r>
                      <a:rPr lang="en-US" baseline="0"/>
                      <a:t>; </a:t>
                    </a:r>
                    <a:fld id="{6E3AF54F-7D3F-4778-B0BB-B23C34339355}"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4.3682271041230986E-2"/>
                  <c:y val="-0.14669583210626669"/>
                </c:manualLayout>
              </c:layout>
              <c:tx>
                <c:rich>
                  <a:bodyPr/>
                  <a:lstStyle/>
                  <a:p>
                    <a:fld id="{C9CA689D-7F6D-40B4-998D-A0931695E431}" type="CELLRANGE">
                      <a:rPr lang="en-US" baseline="0"/>
                      <a:pPr/>
                      <a:t>[CELLRANGE]</a:t>
                    </a:fld>
                    <a:r>
                      <a:rPr lang="en-US" baseline="0"/>
                      <a:t>; </a:t>
                    </a:r>
                    <a:fld id="{ED3D4845-17DC-4A8D-A060-7337265780B9}"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layout>
                <c:manualLayout>
                  <c:x val="0.14110588158287149"/>
                  <c:y val="-0.105315992296604"/>
                </c:manualLayout>
              </c:layout>
              <c:tx>
                <c:rich>
                  <a:bodyPr/>
                  <a:lstStyle/>
                  <a:p>
                    <a:fld id="{87E786B3-184C-47E4-8E1E-6A0734EDC75E}" type="CELLRANGE">
                      <a:rPr lang="en-US" baseline="0"/>
                      <a:pPr/>
                      <a:t>[CELLRANGE]</a:t>
                    </a:fld>
                    <a:r>
                      <a:rPr lang="en-US" baseline="0"/>
                      <a:t>; </a:t>
                    </a:r>
                    <a:fld id="{40F6C019-E4C9-4311-8724-58DE1D5CE82A}"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53-4FFD-B49C-83339021707F}"/>
                </c:ext>
              </c:extLst>
            </c:dLbl>
            <c:dLbl>
              <c:idx val="4"/>
              <c:layout>
                <c:manualLayout>
                  <c:x val="0.17848765181270632"/>
                  <c:y val="-4.8272160825828855E-3"/>
                </c:manualLayout>
              </c:layout>
              <c:tx>
                <c:rich>
                  <a:bodyPr/>
                  <a:lstStyle/>
                  <a:p>
                    <a:fld id="{2C69286A-A91E-4161-B2F3-FB2B3355F312}" type="CELLRANGE">
                      <a:rPr lang="en-US" baseline="0"/>
                      <a:pPr/>
                      <a:t>[CELLRANGE]</a:t>
                    </a:fld>
                    <a:r>
                      <a:rPr lang="en-US" baseline="0"/>
                      <a:t>; </a:t>
                    </a:r>
                    <a:fld id="{D2B8E0C1-BE86-4074-9CC4-39A32D4C7930}"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0.16107269763369464"/>
                  <c:y val="4.9308224963962984E-2"/>
                </c:manualLayout>
              </c:layout>
              <c:tx>
                <c:rich>
                  <a:bodyPr/>
                  <a:lstStyle/>
                  <a:p>
                    <a:fld id="{8159BB67-95E4-4512-AA1C-7721FF5CCDEE}" type="CELLRANGE">
                      <a:rPr lang="en-US" baseline="0"/>
                      <a:pPr/>
                      <a:t>[CELLRANGE]</a:t>
                    </a:fld>
                    <a:r>
                      <a:rPr lang="en-US" baseline="0"/>
                      <a:t>; </a:t>
                    </a:r>
                    <a:fld id="{C061BDA8-D965-4E1A-91CD-9A18E20BD0F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922457CE-5CB8-4E26-96C2-0A0E8CF90199}" type="CELLRANGE">
                      <a:rPr lang="en-US"/>
                      <a:pPr/>
                      <a:t>[CELLRANGE]</a:t>
                    </a:fld>
                    <a:r>
                      <a:rPr lang="en-US" baseline="0"/>
                      <a:t>; </a:t>
                    </a:r>
                    <a:fld id="{42D10CD3-6BE9-4931-A040-A45EB45D79E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F13E0B0D-8F9D-4108-BB93-5EA62997B754}" type="CELLRANGE">
                      <a:rPr lang="en-US"/>
                      <a:pPr/>
                      <a:t>[CELLRANGE]</a:t>
                    </a:fld>
                    <a:r>
                      <a:rPr lang="en-US" baseline="0"/>
                      <a:t>; </a:t>
                    </a:r>
                    <a:fld id="{D88828F2-81B0-4579-9FCA-7E8335103F2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C81DFC87-2ABA-4F49-A2DD-D57C9D210CE8}" type="CELLRANGE">
                      <a:rPr lang="en-US"/>
                      <a:pPr/>
                      <a:t>[CELLRANGE]</a:t>
                    </a:fld>
                    <a:r>
                      <a:rPr lang="en-US" baseline="0"/>
                      <a:t>; </a:t>
                    </a:r>
                    <a:fld id="{A9C0CB29-5B09-40CE-B483-86706C76A11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46863FE4-DAE5-493D-B429-09F0EFC51611}" type="CELLRANGE">
                      <a:rPr lang="en-US" baseline="0"/>
                      <a:pPr/>
                      <a:t>[CELLRANGE]</a:t>
                    </a:fld>
                    <a:r>
                      <a:rPr lang="en-US" baseline="0"/>
                      <a:t>; </a:t>
                    </a:r>
                    <a:fld id="{E9D61A7E-743B-43DB-9C52-7530ACEAF24F}"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6.1403176524709432E-2"/>
                  <c:y val="9.7641900584342106E-2"/>
                </c:manualLayout>
              </c:layout>
              <c:tx>
                <c:rich>
                  <a:bodyPr/>
                  <a:lstStyle/>
                  <a:p>
                    <a:fld id="{C3371E85-6CD6-4FB1-84BE-48FEE34BEC15}" type="CELLRANGE">
                      <a:rPr lang="en-US" baseline="0"/>
                      <a:pPr/>
                      <a:t>[CELLRANGE]</a:t>
                    </a:fld>
                    <a:r>
                      <a:rPr lang="en-US" baseline="0"/>
                      <a:t>; </a:t>
                    </a:r>
                    <a:fld id="{6EA16F6B-6010-4F72-BF67-4EF335C8614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graf'!$A$2:$A$12</c:f>
              <c:strCache>
                <c:ptCount val="11"/>
                <c:pt idx="0">
                  <c:v>Cabernet Sauvignon</c:v>
                </c:pt>
                <c:pt idx="1">
                  <c:v>Sauvignon Blanc</c:v>
                </c:pt>
                <c:pt idx="2">
                  <c:v>Merlot</c:v>
                </c:pt>
                <c:pt idx="3">
                  <c:v>Chardonnay</c:v>
                </c:pt>
                <c:pt idx="4">
                  <c:v>Carménère</c:v>
                </c:pt>
                <c:pt idx="5">
                  <c:v>Syrah</c:v>
                </c:pt>
                <c:pt idx="6">
                  <c:v>Pedro Jiménez</c:v>
                </c:pt>
                <c:pt idx="7">
                  <c:v>Malbec</c:v>
                </c:pt>
                <c:pt idx="8">
                  <c:v>Pinot Noir</c:v>
                </c:pt>
                <c:pt idx="9">
                  <c:v>País - Mission</c:v>
                </c:pt>
                <c:pt idx="10">
                  <c:v>Otras </c:v>
                </c:pt>
              </c:strCache>
            </c:strRef>
          </c:cat>
          <c:val>
            <c:numRef>
              <c:f>'Prod vino graf'!$B$2:$B$12</c:f>
              <c:numCache>
                <c:formatCode>#,##0</c:formatCode>
                <c:ptCount val="11"/>
                <c:pt idx="0">
                  <c:v>340922318</c:v>
                </c:pt>
                <c:pt idx="1">
                  <c:v>141061371</c:v>
                </c:pt>
                <c:pt idx="2">
                  <c:v>123222610</c:v>
                </c:pt>
                <c:pt idx="3">
                  <c:v>104103156</c:v>
                </c:pt>
                <c:pt idx="4">
                  <c:v>88431268</c:v>
                </c:pt>
                <c:pt idx="5">
                  <c:v>61235365</c:v>
                </c:pt>
                <c:pt idx="6">
                  <c:v>31495200</c:v>
                </c:pt>
                <c:pt idx="7">
                  <c:v>25691383</c:v>
                </c:pt>
                <c:pt idx="8">
                  <c:v>26946833</c:v>
                </c:pt>
                <c:pt idx="9">
                  <c:v>15948021</c:v>
                </c:pt>
                <c:pt idx="10">
                  <c:v>76428675</c:v>
                </c:pt>
              </c:numCache>
            </c:numRef>
          </c:val>
          <c:extLst>
            <c:ext xmlns:c15="http://schemas.microsoft.com/office/drawing/2012/chart" uri="{02D57815-91ED-43cb-92C2-25804820EDAC}">
              <c15:datalabelsRange>
                <c15:f>'Prod vino graf'!$C$2:$C$12</c15:f>
                <c15:dlblRangeCache>
                  <c:ptCount val="11"/>
                  <c:pt idx="0">
                    <c:v>32,9%</c:v>
                  </c:pt>
                  <c:pt idx="1">
                    <c:v>13,6%</c:v>
                  </c:pt>
                  <c:pt idx="2">
                    <c:v>11,9%</c:v>
                  </c:pt>
                  <c:pt idx="3">
                    <c:v>10,1%</c:v>
                  </c:pt>
                  <c:pt idx="4">
                    <c:v>8,5%</c:v>
                  </c:pt>
                  <c:pt idx="5">
                    <c:v>5,9%</c:v>
                  </c:pt>
                  <c:pt idx="6">
                    <c:v>3,0%</c:v>
                  </c:pt>
                  <c:pt idx="7">
                    <c:v>2,5%</c:v>
                  </c:pt>
                  <c:pt idx="8">
                    <c:v>2,6%</c:v>
                  </c:pt>
                  <c:pt idx="9">
                    <c:v>1,5%</c:v>
                  </c:pt>
                  <c:pt idx="10">
                    <c:v>7,4%</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35. Evolución de la producción de vinos por categorías</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7184876973990301"/>
          <c:y val="0.109382427178388"/>
          <c:w val="0.64612629521450859"/>
          <c:h val="0.73625658950972317"/>
        </c:manualLayout>
      </c:layout>
      <c:lineChart>
        <c:grouping val="standard"/>
        <c:varyColors val="0"/>
        <c:ser>
          <c:idx val="0"/>
          <c:order val="0"/>
          <c:tx>
            <c:strRef>
              <c:f>'Prod vino graf'!$B$16</c:f>
              <c:strCache>
                <c:ptCount val="1"/>
                <c:pt idx="0">
                  <c:v>Vinos con D.O.</c:v>
                </c:pt>
              </c:strCache>
            </c:strRef>
          </c:tx>
          <c:spPr>
            <a:ln w="28575" cap="rnd">
              <a:solidFill>
                <a:schemeClr val="accent1"/>
              </a:solidFill>
              <a:round/>
            </a:ln>
            <a:effectLst/>
          </c:spPr>
          <c:marker>
            <c:symbol val="none"/>
          </c:marker>
          <c:cat>
            <c:numRef>
              <c:f>'Prod vino graf'!$A$19:$A$42</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'Prod vino graf'!$B$19:$B$42</c:f>
              <c:numCache>
                <c:formatCode>#,##0</c:formatCode>
                <c:ptCount val="24"/>
                <c:pt idx="0">
                  <c:v>2395729</c:v>
                </c:pt>
                <c:pt idx="1">
                  <c:v>3748213</c:v>
                </c:pt>
                <c:pt idx="2">
                  <c:v>4460397</c:v>
                </c:pt>
                <c:pt idx="3">
                  <c:v>4430500</c:v>
                </c:pt>
                <c:pt idx="4">
                  <c:v>5460865</c:v>
                </c:pt>
                <c:pt idx="5">
                  <c:v>5474888</c:v>
                </c:pt>
                <c:pt idx="6">
                  <c:v>6303212</c:v>
                </c:pt>
                <c:pt idx="7">
                  <c:v>7163043</c:v>
                </c:pt>
                <c:pt idx="8">
                  <c:v>7038874</c:v>
                </c:pt>
                <c:pt idx="9">
                  <c:v>6927908</c:v>
                </c:pt>
                <c:pt idx="10">
                  <c:v>8665659</c:v>
                </c:pt>
                <c:pt idx="11">
                  <c:v>7445528</c:v>
                </c:pt>
                <c:pt idx="12">
                  <c:v>8286392</c:v>
                </c:pt>
                <c:pt idx="13">
                  <c:v>10159853</c:v>
                </c:pt>
                <c:pt idx="14">
                  <c:v>10746399.59</c:v>
                </c:pt>
                <c:pt idx="15">
                  <c:v>8409649</c:v>
                </c:pt>
                <c:pt idx="16">
                  <c:v>10812866.810000001</c:v>
                </c:pt>
                <c:pt idx="17">
                  <c:v>8524838.3000000007</c:v>
                </c:pt>
                <c:pt idx="18">
                  <c:v>8050614.1399999997</c:v>
                </c:pt>
                <c:pt idx="19">
                  <c:v>10527819.439999999</c:v>
                </c:pt>
                <c:pt idx="20">
                  <c:v>10300475</c:v>
                </c:pt>
                <c:pt idx="21">
                  <c:v>8882067</c:v>
                </c:pt>
                <c:pt idx="22">
                  <c:v>10893578.529999999</c:v>
                </c:pt>
                <c:pt idx="23">
                  <c:v>10354862</c:v>
                </c:pt>
              </c:numCache>
            </c:numRef>
          </c:val>
          <c:smooth val="0"/>
          <c:extLst>
            <c:ext xmlns:c16="http://schemas.microsoft.com/office/drawing/2014/chart" uri="{C3380CC4-5D6E-409C-BE32-E72D297353CC}">
              <c16:uniqueId val="{00000000-713A-442F-8DC8-E1D6CB83F3F4}"/>
            </c:ext>
          </c:extLst>
        </c:ser>
        <c:ser>
          <c:idx val="1"/>
          <c:order val="1"/>
          <c:tx>
            <c:strRef>
              <c:f>'Prod vino graf'!$C$16</c:f>
              <c:strCache>
                <c:ptCount val="1"/>
                <c:pt idx="0">
                  <c:v>Vinos sin D.O. (*)</c:v>
                </c:pt>
              </c:strCache>
            </c:strRef>
          </c:tx>
          <c:spPr>
            <a:ln w="28575" cap="rnd">
              <a:solidFill>
                <a:schemeClr val="accent2"/>
              </a:solidFill>
              <a:round/>
            </a:ln>
            <a:effectLst/>
          </c:spPr>
          <c:marker>
            <c:symbol val="none"/>
          </c:marker>
          <c:cat>
            <c:numRef>
              <c:f>'Prod vino graf'!$A$19:$A$42</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'Prod vino graf'!$C$19:$C$42</c:f>
              <c:numCache>
                <c:formatCode>#,##0</c:formatCode>
                <c:ptCount val="24"/>
                <c:pt idx="0">
                  <c:v>1318548</c:v>
                </c:pt>
                <c:pt idx="1">
                  <c:v>1956098</c:v>
                </c:pt>
                <c:pt idx="2">
                  <c:v>583290</c:v>
                </c:pt>
                <c:pt idx="3">
                  <c:v>834463</c:v>
                </c:pt>
                <c:pt idx="4">
                  <c:v>947611</c:v>
                </c:pt>
                <c:pt idx="5">
                  <c:v>577173</c:v>
                </c:pt>
                <c:pt idx="6">
                  <c:v>1047796</c:v>
                </c:pt>
                <c:pt idx="7">
                  <c:v>861365</c:v>
                </c:pt>
                <c:pt idx="8">
                  <c:v>879062</c:v>
                </c:pt>
                <c:pt idx="9">
                  <c:v>1318511</c:v>
                </c:pt>
                <c:pt idx="10">
                  <c:v>1152065</c:v>
                </c:pt>
                <c:pt idx="11">
                  <c:v>1271633</c:v>
                </c:pt>
                <c:pt idx="12">
                  <c:v>1180010</c:v>
                </c:pt>
                <c:pt idx="13">
                  <c:v>1716869</c:v>
                </c:pt>
                <c:pt idx="14">
                  <c:v>1361019.94</c:v>
                </c:pt>
                <c:pt idx="15">
                  <c:v>1101227.26</c:v>
                </c:pt>
                <c:pt idx="16">
                  <c:v>1522542.81</c:v>
                </c:pt>
                <c:pt idx="17">
                  <c:v>1217747.5</c:v>
                </c:pt>
                <c:pt idx="18">
                  <c:v>1103298.02</c:v>
                </c:pt>
                <c:pt idx="19">
                  <c:v>1358918.94</c:v>
                </c:pt>
                <c:pt idx="20">
                  <c:v>1339894</c:v>
                </c:pt>
                <c:pt idx="21">
                  <c:v>1219875</c:v>
                </c:pt>
                <c:pt idx="22">
                  <c:v>1874779</c:v>
                </c:pt>
                <c:pt idx="23">
                  <c:v>1905859</c:v>
                </c:pt>
              </c:numCache>
            </c:numRef>
          </c:val>
          <c:smooth val="0"/>
          <c:extLst>
            <c:ext xmlns:c16="http://schemas.microsoft.com/office/drawing/2014/chart" uri="{C3380CC4-5D6E-409C-BE32-E72D297353CC}">
              <c16:uniqueId val="{00000001-713A-442F-8DC8-E1D6CB83F3F4}"/>
            </c:ext>
          </c:extLst>
        </c:ser>
        <c:ser>
          <c:idx val="2"/>
          <c:order val="2"/>
          <c:tx>
            <c:strRef>
              <c:f>'Prod vino graf'!$D$16</c:f>
              <c:strCache>
                <c:ptCount val="1"/>
                <c:pt idx="0">
                  <c:v>Vinos de mesa</c:v>
                </c:pt>
              </c:strCache>
            </c:strRef>
          </c:tx>
          <c:spPr>
            <a:ln w="28575" cap="rnd">
              <a:solidFill>
                <a:schemeClr val="accent3"/>
              </a:solidFill>
              <a:round/>
            </a:ln>
            <a:effectLst/>
          </c:spPr>
          <c:marker>
            <c:symbol val="none"/>
          </c:marker>
          <c:cat>
            <c:numRef>
              <c:f>'Prod vino graf'!$A$19:$A$42</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'Prod vino graf'!$D$19:$D$42</c:f>
              <c:numCache>
                <c:formatCode>#,##0</c:formatCode>
                <c:ptCount val="24"/>
                <c:pt idx="0">
                  <c:v>565874</c:v>
                </c:pt>
                <c:pt idx="1">
                  <c:v>715063</c:v>
                </c:pt>
                <c:pt idx="2">
                  <c:v>408098</c:v>
                </c:pt>
                <c:pt idx="3">
                  <c:v>358267</c:v>
                </c:pt>
                <c:pt idx="4">
                  <c:v>273745</c:v>
                </c:pt>
                <c:pt idx="5">
                  <c:v>248675</c:v>
                </c:pt>
                <c:pt idx="6">
                  <c:v>534503</c:v>
                </c:pt>
                <c:pt idx="7">
                  <c:v>424370</c:v>
                </c:pt>
                <c:pt idx="8">
                  <c:v>359524</c:v>
                </c:pt>
                <c:pt idx="9">
                  <c:v>436551</c:v>
                </c:pt>
                <c:pt idx="10">
                  <c:v>275198</c:v>
                </c:pt>
                <c:pt idx="11">
                  <c:v>435221</c:v>
                </c:pt>
                <c:pt idx="12">
                  <c:v>997406</c:v>
                </c:pt>
                <c:pt idx="13">
                  <c:v>676985</c:v>
                </c:pt>
                <c:pt idx="14">
                  <c:v>713532.72</c:v>
                </c:pt>
                <c:pt idx="15">
                  <c:v>385395</c:v>
                </c:pt>
                <c:pt idx="16">
                  <c:v>531451.97</c:v>
                </c:pt>
                <c:pt idx="17">
                  <c:v>401034.54</c:v>
                </c:pt>
                <c:pt idx="18">
                  <c:v>338145.85</c:v>
                </c:pt>
                <c:pt idx="19">
                  <c:v>1012231.45</c:v>
                </c:pt>
                <c:pt idx="20">
                  <c:v>298388</c:v>
                </c:pt>
                <c:pt idx="21">
                  <c:v>235286</c:v>
                </c:pt>
                <c:pt idx="22">
                  <c:v>668928.74</c:v>
                </c:pt>
                <c:pt idx="23">
                  <c:v>182978</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82370515568487646"/>
          <c:y val="9.2504718719773601E-2"/>
          <c:w val="0.17246889449115058"/>
          <c:h val="0.8381819261282255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36. Evolución de la existencia de vinos años 1997 - 2022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Existencias!$U$3</c:f>
              <c:strCache>
                <c:ptCount val="1"/>
                <c:pt idx="0">
                  <c:v>VINOS CON DO</c:v>
                </c:pt>
              </c:strCache>
            </c:strRef>
          </c:tx>
          <c:spPr>
            <a:ln w="28575" cap="rnd">
              <a:solidFill>
                <a:schemeClr val="accent1"/>
              </a:solidFill>
              <a:round/>
            </a:ln>
            <a:effectLst/>
          </c:spPr>
          <c:marker>
            <c:symbol val="none"/>
          </c:marker>
          <c:cat>
            <c:numRef>
              <c:f>Existencias!$T$5:$T$27</c:f>
              <c:numCache>
                <c:formatCode>General</c:formatCode>
                <c:ptCount val="23"/>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Existencias!$U$5:$U$27</c:f>
              <c:numCache>
                <c:formatCode>#,##0</c:formatCode>
                <c:ptCount val="23"/>
                <c:pt idx="0">
                  <c:v>175671044</c:v>
                </c:pt>
                <c:pt idx="1">
                  <c:v>186035029</c:v>
                </c:pt>
                <c:pt idx="2">
                  <c:v>355207662</c:v>
                </c:pt>
                <c:pt idx="3">
                  <c:v>422117624</c:v>
                </c:pt>
                <c:pt idx="4">
                  <c:v>459598864</c:v>
                </c:pt>
                <c:pt idx="5">
                  <c:v>517275967</c:v>
                </c:pt>
                <c:pt idx="6">
                  <c:v>454557377</c:v>
                </c:pt>
                <c:pt idx="7">
                  <c:v>528219123</c:v>
                </c:pt>
                <c:pt idx="8">
                  <c:v>645935956</c:v>
                </c:pt>
                <c:pt idx="9">
                  <c:v>669596858</c:v>
                </c:pt>
                <c:pt idx="10">
                  <c:v>602142263</c:v>
                </c:pt>
                <c:pt idx="11">
                  <c:v>681916797</c:v>
                </c:pt>
                <c:pt idx="12">
                  <c:v>881764871</c:v>
                </c:pt>
                <c:pt idx="13">
                  <c:v>1031461850</c:v>
                </c:pt>
                <c:pt idx="14">
                  <c:v>909784707</c:v>
                </c:pt>
                <c:pt idx="15">
                  <c:v>1050473041</c:v>
                </c:pt>
                <c:pt idx="16">
                  <c:v>957630543</c:v>
                </c:pt>
                <c:pt idx="17" formatCode="General">
                  <c:v>870555453</c:v>
                </c:pt>
                <c:pt idx="18" formatCode="_-* #,##0_-;\-* #,##0_-;_-* &quot;-&quot;??_-;_-@_-">
                  <c:v>1040338369</c:v>
                </c:pt>
                <c:pt idx="19">
                  <c:v>1102141162</c:v>
                </c:pt>
                <c:pt idx="20">
                  <c:v>1042170904</c:v>
                </c:pt>
                <c:pt idx="21">
                  <c:v>1138154351</c:v>
                </c:pt>
                <c:pt idx="22">
                  <c:v>1240620581</c:v>
                </c:pt>
              </c:numCache>
            </c:numRef>
          </c:val>
          <c:smooth val="0"/>
          <c:extLst>
            <c:ext xmlns:c16="http://schemas.microsoft.com/office/drawing/2014/chart" uri="{C3380CC4-5D6E-409C-BE32-E72D297353CC}">
              <c16:uniqueId val="{00000000-2594-4C4B-93DE-AE161C384A1B}"/>
            </c:ext>
          </c:extLst>
        </c:ser>
        <c:ser>
          <c:idx val="1"/>
          <c:order val="1"/>
          <c:tx>
            <c:strRef>
              <c:f>Existencias!$V$3</c:f>
              <c:strCache>
                <c:ptCount val="1"/>
                <c:pt idx="0">
                  <c:v>VINOS SIN DO</c:v>
                </c:pt>
              </c:strCache>
            </c:strRef>
          </c:tx>
          <c:spPr>
            <a:ln w="28575" cap="rnd">
              <a:solidFill>
                <a:schemeClr val="accent2"/>
              </a:solidFill>
              <a:round/>
            </a:ln>
            <a:effectLst/>
          </c:spPr>
          <c:marker>
            <c:symbol val="none"/>
          </c:marker>
          <c:cat>
            <c:numRef>
              <c:f>Existencias!$T$5:$T$27</c:f>
              <c:numCache>
                <c:formatCode>General</c:formatCode>
                <c:ptCount val="23"/>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Existencias!$V$5:$V$27</c:f>
              <c:numCache>
                <c:formatCode>#,##0</c:formatCode>
                <c:ptCount val="23"/>
                <c:pt idx="0">
                  <c:v>99355647</c:v>
                </c:pt>
                <c:pt idx="1">
                  <c:v>107976074</c:v>
                </c:pt>
                <c:pt idx="2">
                  <c:v>120440370</c:v>
                </c:pt>
                <c:pt idx="3">
                  <c:v>121706615</c:v>
                </c:pt>
                <c:pt idx="4">
                  <c:v>95384544</c:v>
                </c:pt>
                <c:pt idx="5">
                  <c:v>70183358</c:v>
                </c:pt>
                <c:pt idx="6">
                  <c:v>62161175</c:v>
                </c:pt>
                <c:pt idx="7">
                  <c:v>90100557</c:v>
                </c:pt>
                <c:pt idx="8">
                  <c:v>93428473</c:v>
                </c:pt>
                <c:pt idx="9">
                  <c:v>125498308</c:v>
                </c:pt>
                <c:pt idx="10">
                  <c:v>75437320</c:v>
                </c:pt>
                <c:pt idx="11">
                  <c:v>94052153</c:v>
                </c:pt>
                <c:pt idx="12">
                  <c:v>114940176</c:v>
                </c:pt>
                <c:pt idx="13">
                  <c:v>129767391</c:v>
                </c:pt>
                <c:pt idx="14">
                  <c:v>120607285</c:v>
                </c:pt>
                <c:pt idx="15">
                  <c:v>145294410</c:v>
                </c:pt>
                <c:pt idx="16">
                  <c:v>153155678</c:v>
                </c:pt>
                <c:pt idx="17" formatCode="General">
                  <c:v>113958000</c:v>
                </c:pt>
                <c:pt idx="18" formatCode="_-* #,##0_-;\-* #,##0_-;_-* &quot;-&quot;??_-;_-@_-">
                  <c:v>160562174</c:v>
                </c:pt>
                <c:pt idx="19">
                  <c:v>166254507</c:v>
                </c:pt>
                <c:pt idx="20">
                  <c:v>144895261</c:v>
                </c:pt>
                <c:pt idx="21">
                  <c:v>128728892</c:v>
                </c:pt>
                <c:pt idx="22">
                  <c:v>144519438</c:v>
                </c:pt>
              </c:numCache>
            </c:numRef>
          </c:val>
          <c:smooth val="0"/>
          <c:extLst>
            <c:ext xmlns:c16="http://schemas.microsoft.com/office/drawing/2014/chart" uri="{C3380CC4-5D6E-409C-BE32-E72D297353CC}">
              <c16:uniqueId val="{00000001-2594-4C4B-93DE-AE161C384A1B}"/>
            </c:ext>
          </c:extLst>
        </c:ser>
        <c:ser>
          <c:idx val="2"/>
          <c:order val="2"/>
          <c:tx>
            <c:strRef>
              <c:f>Existencias!$W$3</c:f>
              <c:strCache>
                <c:ptCount val="1"/>
                <c:pt idx="0">
                  <c:v>VINOS DE MESA</c:v>
                </c:pt>
              </c:strCache>
            </c:strRef>
          </c:tx>
          <c:spPr>
            <a:ln w="28575" cap="rnd">
              <a:solidFill>
                <a:schemeClr val="accent3"/>
              </a:solidFill>
              <a:round/>
            </a:ln>
            <a:effectLst/>
          </c:spPr>
          <c:marker>
            <c:symbol val="none"/>
          </c:marker>
          <c:cat>
            <c:numRef>
              <c:f>Existencias!$T$5:$T$27</c:f>
              <c:numCache>
                <c:formatCode>General</c:formatCode>
                <c:ptCount val="23"/>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Existencias!$W$5:$W$27</c:f>
              <c:numCache>
                <c:formatCode>#,##0</c:formatCode>
                <c:ptCount val="23"/>
                <c:pt idx="0">
                  <c:v>26687277</c:v>
                </c:pt>
                <c:pt idx="1">
                  <c:v>33667102</c:v>
                </c:pt>
                <c:pt idx="2">
                  <c:v>33393302</c:v>
                </c:pt>
                <c:pt idx="3">
                  <c:v>21364383</c:v>
                </c:pt>
                <c:pt idx="4">
                  <c:v>15798762</c:v>
                </c:pt>
                <c:pt idx="5">
                  <c:v>12671888</c:v>
                </c:pt>
                <c:pt idx="6">
                  <c:v>9399397</c:v>
                </c:pt>
                <c:pt idx="7">
                  <c:v>31587725</c:v>
                </c:pt>
                <c:pt idx="8">
                  <c:v>8710391</c:v>
                </c:pt>
                <c:pt idx="9">
                  <c:v>13688181</c:v>
                </c:pt>
                <c:pt idx="10">
                  <c:v>23542006</c:v>
                </c:pt>
                <c:pt idx="11">
                  <c:v>40696383</c:v>
                </c:pt>
                <c:pt idx="12">
                  <c:v>45930007</c:v>
                </c:pt>
                <c:pt idx="13">
                  <c:v>20783176</c:v>
                </c:pt>
                <c:pt idx="14">
                  <c:v>29649575</c:v>
                </c:pt>
                <c:pt idx="15">
                  <c:v>42291177</c:v>
                </c:pt>
                <c:pt idx="16">
                  <c:v>20489291</c:v>
                </c:pt>
                <c:pt idx="17" formatCode="General">
                  <c:v>31442154</c:v>
                </c:pt>
                <c:pt idx="18" formatCode="_-* #,##0_-;\-* #,##0_-;_-* &quot;-&quot;??_-;_-@_-">
                  <c:v>65811070</c:v>
                </c:pt>
                <c:pt idx="19">
                  <c:v>27757545</c:v>
                </c:pt>
                <c:pt idx="20">
                  <c:v>13720399</c:v>
                </c:pt>
                <c:pt idx="21">
                  <c:v>20569924</c:v>
                </c:pt>
                <c:pt idx="22">
                  <c:v>28000615</c:v>
                </c:pt>
              </c:numCache>
            </c:numRef>
          </c:val>
          <c:smooth val="0"/>
          <c:extLst>
            <c:ext xmlns:c16="http://schemas.microsoft.com/office/drawing/2014/chart" uri="{C3380CC4-5D6E-409C-BE32-E72D297353CC}">
              <c16:uniqueId val="{00000002-2594-4C4B-93DE-AE161C384A1B}"/>
            </c:ext>
          </c:extLst>
        </c:ser>
        <c:ser>
          <c:idx val="3"/>
          <c:order val="3"/>
          <c:tx>
            <c:strRef>
              <c:f>Existencias!$X$3</c:f>
              <c:strCache>
                <c:ptCount val="1"/>
                <c:pt idx="0">
                  <c:v>TOTAL</c:v>
                </c:pt>
              </c:strCache>
            </c:strRef>
          </c:tx>
          <c:spPr>
            <a:ln w="28575" cap="rnd">
              <a:solidFill>
                <a:schemeClr val="accent4"/>
              </a:solidFill>
              <a:round/>
            </a:ln>
            <a:effectLst/>
          </c:spPr>
          <c:marker>
            <c:symbol val="none"/>
          </c:marker>
          <c:cat>
            <c:numRef>
              <c:f>Existencias!$T$5:$T$27</c:f>
              <c:numCache>
                <c:formatCode>General</c:formatCode>
                <c:ptCount val="23"/>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Existencias!$X$5:$X$27</c:f>
              <c:numCache>
                <c:formatCode>#,##0</c:formatCode>
                <c:ptCount val="23"/>
                <c:pt idx="0">
                  <c:v>301713968</c:v>
                </c:pt>
                <c:pt idx="1">
                  <c:v>327678205</c:v>
                </c:pt>
                <c:pt idx="2">
                  <c:v>509041334</c:v>
                </c:pt>
                <c:pt idx="3">
                  <c:v>565188622</c:v>
                </c:pt>
                <c:pt idx="4">
                  <c:v>570782170</c:v>
                </c:pt>
                <c:pt idx="5">
                  <c:v>600131213</c:v>
                </c:pt>
                <c:pt idx="6">
                  <c:v>526117949</c:v>
                </c:pt>
                <c:pt idx="7">
                  <c:v>649907405</c:v>
                </c:pt>
                <c:pt idx="8">
                  <c:v>748074820</c:v>
                </c:pt>
                <c:pt idx="9">
                  <c:v>808783347</c:v>
                </c:pt>
                <c:pt idx="10">
                  <c:v>701121589</c:v>
                </c:pt>
                <c:pt idx="11">
                  <c:v>816665333</c:v>
                </c:pt>
                <c:pt idx="12">
                  <c:v>1042635054</c:v>
                </c:pt>
                <c:pt idx="13">
                  <c:v>1182012417</c:v>
                </c:pt>
                <c:pt idx="14">
                  <c:v>1060041567</c:v>
                </c:pt>
                <c:pt idx="15">
                  <c:v>1238058628</c:v>
                </c:pt>
                <c:pt idx="16">
                  <c:v>1131275512</c:v>
                </c:pt>
                <c:pt idx="17" formatCode="_-* #,##0_-;\-* #,##0_-;_-* &quot;-&quot;_-;_-@_-">
                  <c:v>1015955607</c:v>
                </c:pt>
                <c:pt idx="18" formatCode="_-* #,##0_-;\-* #,##0_-;_-* &quot;-&quot;_-;_-@_-">
                  <c:v>1266711613</c:v>
                </c:pt>
                <c:pt idx="19">
                  <c:v>1296153214</c:v>
                </c:pt>
                <c:pt idx="20">
                  <c:v>1200786564</c:v>
                </c:pt>
                <c:pt idx="21">
                  <c:v>1287453167</c:v>
                </c:pt>
                <c:pt idx="22">
                  <c:v>1413140634</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45820032"/>
        <c:axId val="-1545816768"/>
      </c:lineChart>
      <c:catAx>
        <c:axId val="-154582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16768"/>
        <c:crosses val="autoZero"/>
        <c:auto val="1"/>
        <c:lblAlgn val="ctr"/>
        <c:lblOffset val="100"/>
        <c:noMultiLvlLbl val="0"/>
      </c:catAx>
      <c:valAx>
        <c:axId val="-154581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2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Gráfico 37. Evolución de la superficie de vides por cepaje (ha)</a:t>
            </a:r>
            <a:endParaRPr lang="es-CL" sz="1100"/>
          </a:p>
        </c:rich>
      </c:tx>
      <c:layout>
        <c:manualLayout>
          <c:xMode val="edge"/>
          <c:yMode val="edge"/>
          <c:x val="0.30215443268266962"/>
          <c:y val="1.7883515900119468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9.4489451444832021E-2"/>
          <c:y val="0.14425425597224772"/>
          <c:w val="0.88558458338403079"/>
          <c:h val="0.63198400327023074"/>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(2)'!$B$4:$P$4</c15:sqref>
                  </c15:fullRef>
                </c:ext>
              </c:extLst>
              <c:f>'Sup plantada vides (2)'!$F$4:$P$4</c:f>
              <c:numCache>
                <c:formatCode>#,##0</c:formatCode>
                <c:ptCount val="11"/>
                <c:pt idx="0">
                  <c:v>40836.949999999997</c:v>
                </c:pt>
                <c:pt idx="1">
                  <c:v>41521.930000000008</c:v>
                </c:pt>
                <c:pt idx="2">
                  <c:v>42195.360000000001</c:v>
                </c:pt>
                <c:pt idx="3">
                  <c:v>44176.37</c:v>
                </c:pt>
                <c:pt idx="4">
                  <c:v>43211.01</c:v>
                </c:pt>
                <c:pt idx="5">
                  <c:v>42408.65</c:v>
                </c:pt>
                <c:pt idx="6">
                  <c:v>41155.97</c:v>
                </c:pt>
                <c:pt idx="7">
                  <c:v>41098.58</c:v>
                </c:pt>
                <c:pt idx="8">
                  <c:v>40204.730000000003</c:v>
                </c:pt>
                <c:pt idx="9">
                  <c:v>40053.480000000032</c:v>
                </c:pt>
                <c:pt idx="10">
                  <c:v>37754.089999999982</c:v>
                </c:pt>
              </c:numCache>
            </c:numRef>
          </c:val>
          <c:extLst>
            <c:ext xmlns:c16="http://schemas.microsoft.com/office/drawing/2014/chart" uri="{C3380CC4-5D6E-409C-BE32-E72D297353CC}">
              <c16:uniqueId val="{00000000-DC70-459D-98DC-0554272EBDCC}"/>
            </c:ext>
          </c:extLst>
        </c:ser>
        <c:ser>
          <c:idx val="1"/>
          <c:order val="1"/>
          <c:tx>
            <c:strRef>
              <c:f>'Sup plantada vides (2)'!$A$5</c:f>
              <c:strCache>
                <c:ptCount val="1"/>
                <c:pt idx="0">
                  <c:v>S. Blanc</c:v>
                </c:pt>
              </c:strCache>
            </c:strRef>
          </c:tx>
          <c:spPr>
            <a:solidFill>
              <a:schemeClr val="accent2"/>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(2)'!$B$5:$P$5</c15:sqref>
                  </c15:fullRef>
                </c:ext>
              </c:extLst>
              <c:f>'Sup plantada vides (2)'!$F$5:$P$5</c:f>
              <c:numCache>
                <c:formatCode>#,##0</c:formatCode>
                <c:ptCount val="11"/>
                <c:pt idx="0">
                  <c:v>13922.32</c:v>
                </c:pt>
                <c:pt idx="1">
                  <c:v>14131.97</c:v>
                </c:pt>
                <c:pt idx="2">
                  <c:v>14392.98</c:v>
                </c:pt>
                <c:pt idx="3">
                  <c:v>15142.33</c:v>
                </c:pt>
                <c:pt idx="4">
                  <c:v>15172.99</c:v>
                </c:pt>
                <c:pt idx="5">
                  <c:v>14999.23</c:v>
                </c:pt>
                <c:pt idx="6">
                  <c:v>15161.98</c:v>
                </c:pt>
                <c:pt idx="7">
                  <c:v>15383.48</c:v>
                </c:pt>
                <c:pt idx="8">
                  <c:v>15222.18</c:v>
                </c:pt>
                <c:pt idx="9">
                  <c:v>15224.260000000009</c:v>
                </c:pt>
                <c:pt idx="10">
                  <c:v>14316.490000000005</c:v>
                </c:pt>
              </c:numCache>
            </c:numRef>
          </c:val>
          <c:extLst>
            <c:ext xmlns:c16="http://schemas.microsoft.com/office/drawing/2014/chart" uri="{C3380CC4-5D6E-409C-BE32-E72D297353CC}">
              <c16:uniqueId val="{00000001-DC70-459D-98DC-0554272EBDCC}"/>
            </c:ext>
          </c:extLst>
        </c:ser>
        <c:ser>
          <c:idx val="2"/>
          <c:order val="2"/>
          <c:tx>
            <c:strRef>
              <c:f>'Sup plantada vides (2)'!$A$6</c:f>
              <c:strCache>
                <c:ptCount val="1"/>
                <c:pt idx="0">
                  <c:v>Merlot</c:v>
                </c:pt>
              </c:strCache>
            </c:strRef>
          </c:tx>
          <c:spPr>
            <a:solidFill>
              <a:schemeClr val="accent3"/>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(2)'!$B$6:$P$6</c15:sqref>
                  </c15:fullRef>
                </c:ext>
              </c:extLst>
              <c:f>'Sup plantada vides (2)'!$F$6:$P$6</c:f>
              <c:numCache>
                <c:formatCode>#,##0</c:formatCode>
                <c:ptCount val="11"/>
                <c:pt idx="0">
                  <c:v>11431.95</c:v>
                </c:pt>
                <c:pt idx="1">
                  <c:v>11649.07</c:v>
                </c:pt>
                <c:pt idx="2">
                  <c:v>11925.19</c:v>
                </c:pt>
                <c:pt idx="3">
                  <c:v>12480.13</c:v>
                </c:pt>
                <c:pt idx="4">
                  <c:v>12242.78</c:v>
                </c:pt>
                <c:pt idx="5">
                  <c:v>12056.67</c:v>
                </c:pt>
                <c:pt idx="6">
                  <c:v>11702.929999999998</c:v>
                </c:pt>
                <c:pt idx="7">
                  <c:v>11843.75</c:v>
                </c:pt>
                <c:pt idx="8">
                  <c:v>11757.17</c:v>
                </c:pt>
                <c:pt idx="9">
                  <c:v>11366.2</c:v>
                </c:pt>
                <c:pt idx="10">
                  <c:v>10819.090000000007</c:v>
                </c:pt>
              </c:numCache>
            </c:numRef>
          </c:val>
          <c:extLst>
            <c:ext xmlns:c16="http://schemas.microsoft.com/office/drawing/2014/chart" uri="{C3380CC4-5D6E-409C-BE32-E72D297353CC}">
              <c16:uniqueId val="{00000002-DC70-459D-98DC-0554272EBDCC}"/>
            </c:ext>
          </c:extLst>
        </c:ser>
        <c:ser>
          <c:idx val="3"/>
          <c:order val="3"/>
          <c:tx>
            <c:strRef>
              <c:f>'Sup plantada vides (2)'!$A$7</c:f>
              <c:strCache>
                <c:ptCount val="1"/>
                <c:pt idx="0">
                  <c:v>Chardonnay</c:v>
                </c:pt>
              </c:strCache>
            </c:strRef>
          </c:tx>
          <c:spPr>
            <a:solidFill>
              <a:schemeClr val="accent4"/>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(2)'!$B$7:$P$7</c15:sqref>
                  </c15:fullRef>
                </c:ext>
              </c:extLst>
              <c:f>'Sup plantada vides (2)'!$F$7:$P$7</c:f>
              <c:numCache>
                <c:formatCode>#,##0</c:formatCode>
                <c:ptCount val="11"/>
                <c:pt idx="0">
                  <c:v>10970.36</c:v>
                </c:pt>
                <c:pt idx="1">
                  <c:v>10570.910000000002</c:v>
                </c:pt>
                <c:pt idx="2">
                  <c:v>10693.92</c:v>
                </c:pt>
                <c:pt idx="3">
                  <c:v>11633.83</c:v>
                </c:pt>
                <c:pt idx="4">
                  <c:v>11698.3</c:v>
                </c:pt>
                <c:pt idx="5">
                  <c:v>11434.73</c:v>
                </c:pt>
                <c:pt idx="6">
                  <c:v>11297.15</c:v>
                </c:pt>
                <c:pt idx="7">
                  <c:v>11241.53</c:v>
                </c:pt>
                <c:pt idx="8">
                  <c:v>11124.33</c:v>
                </c:pt>
                <c:pt idx="9">
                  <c:v>10919.79</c:v>
                </c:pt>
                <c:pt idx="10">
                  <c:v>10345.259999999998</c:v>
                </c:pt>
              </c:numCache>
            </c:numRef>
          </c:val>
          <c:extLst>
            <c:ext xmlns:c16="http://schemas.microsoft.com/office/drawing/2014/chart" uri="{C3380CC4-5D6E-409C-BE32-E72D297353CC}">
              <c16:uniqueId val="{00000003-DC70-459D-98DC-0554272EBDCC}"/>
            </c:ext>
          </c:extLst>
        </c:ser>
        <c:ser>
          <c:idx val="4"/>
          <c:order val="4"/>
          <c:tx>
            <c:strRef>
              <c:f>'Sup plantada vides (2)'!$A$8</c:f>
              <c:strCache>
                <c:ptCount val="1"/>
                <c:pt idx="0">
                  <c:v>Carmenère</c:v>
                </c:pt>
              </c:strCache>
            </c:strRef>
          </c:tx>
          <c:spPr>
            <a:solidFill>
              <a:schemeClr val="accent5"/>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(2)'!$B$8:$P$8</c15:sqref>
                  </c15:fullRef>
                </c:ext>
              </c:extLst>
              <c:f>'Sup plantada vides (2)'!$F$8:$P$8</c:f>
              <c:numCache>
                <c:formatCode>#,##0</c:formatCode>
                <c:ptCount val="11"/>
                <c:pt idx="0">
                  <c:v>10040</c:v>
                </c:pt>
                <c:pt idx="1">
                  <c:v>10418.06</c:v>
                </c:pt>
                <c:pt idx="2">
                  <c:v>10732.48</c:v>
                </c:pt>
                <c:pt idx="3">
                  <c:v>11319.49</c:v>
                </c:pt>
                <c:pt idx="4">
                  <c:v>10860.86</c:v>
                </c:pt>
                <c:pt idx="5">
                  <c:v>10503.29</c:v>
                </c:pt>
                <c:pt idx="6">
                  <c:v>10249.56</c:v>
                </c:pt>
                <c:pt idx="7">
                  <c:v>10646.77</c:v>
                </c:pt>
                <c:pt idx="8">
                  <c:v>10732.12</c:v>
                </c:pt>
                <c:pt idx="9">
                  <c:v>10836.809999999994</c:v>
                </c:pt>
                <c:pt idx="10">
                  <c:v>10318.800000000003</c:v>
                </c:pt>
              </c:numCache>
            </c:numRef>
          </c:val>
          <c:extLst>
            <c:ext xmlns:c16="http://schemas.microsoft.com/office/drawing/2014/chart" uri="{C3380CC4-5D6E-409C-BE32-E72D297353CC}">
              <c16:uniqueId val="{00000004-DC70-459D-98DC-0554272EBDCC}"/>
            </c:ext>
          </c:extLst>
        </c:ser>
        <c:ser>
          <c:idx val="5"/>
          <c:order val="5"/>
          <c:tx>
            <c:strRef>
              <c:f>'Sup plantada vides (2)'!$A$9</c:f>
              <c:strCache>
                <c:ptCount val="1"/>
                <c:pt idx="0">
                  <c:v>País</c:v>
                </c:pt>
              </c:strCache>
            </c:strRef>
          </c:tx>
          <c:spPr>
            <a:solidFill>
              <a:schemeClr val="accent6"/>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(2)'!$B$9:$P$9</c15:sqref>
                  </c15:fullRef>
                </c:ext>
              </c:extLst>
              <c:f>'Sup plantada vides (2)'!$F$9:$P$9</c:f>
              <c:numCache>
                <c:formatCode>#,##0</c:formatCode>
                <c:ptCount val="11"/>
                <c:pt idx="0">
                  <c:v>7079.16</c:v>
                </c:pt>
                <c:pt idx="1">
                  <c:v>7247.52</c:v>
                </c:pt>
                <c:pt idx="2">
                  <c:v>7338.68</c:v>
                </c:pt>
                <c:pt idx="3">
                  <c:v>7652.58</c:v>
                </c:pt>
                <c:pt idx="4">
                  <c:v>12520.57</c:v>
                </c:pt>
                <c:pt idx="5">
                  <c:v>9684.2000000000007</c:v>
                </c:pt>
                <c:pt idx="6">
                  <c:v>10056.119999999999</c:v>
                </c:pt>
                <c:pt idx="7">
                  <c:v>10236.540000000001</c:v>
                </c:pt>
                <c:pt idx="8">
                  <c:v>10319.379999999999</c:v>
                </c:pt>
                <c:pt idx="9">
                  <c:v>10442.589999999984</c:v>
                </c:pt>
                <c:pt idx="10">
                  <c:v>10464.719999999981</c:v>
                </c:pt>
              </c:numCache>
            </c:numRef>
          </c:val>
          <c:extLst>
            <c:ext xmlns:c16="http://schemas.microsoft.com/office/drawing/2014/chart" uri="{C3380CC4-5D6E-409C-BE32-E72D297353CC}">
              <c16:uniqueId val="{00000005-DC70-459D-98DC-0554272EBDCC}"/>
            </c:ext>
          </c:extLst>
        </c:ser>
        <c:ser>
          <c:idx val="6"/>
          <c:order val="6"/>
          <c:tx>
            <c:strRef>
              <c:f>'Sup plantada vides (2)'!$A$10</c:f>
              <c:strCache>
                <c:ptCount val="1"/>
                <c:pt idx="0">
                  <c:v>Syrah</c:v>
                </c:pt>
              </c:strCache>
            </c:strRef>
          </c:tx>
          <c:spPr>
            <a:solidFill>
              <a:schemeClr val="accent1">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(2)'!$B$10:$P$10</c15:sqref>
                  </c15:fullRef>
                </c:ext>
              </c:extLst>
              <c:f>'Sup plantada vides (2)'!$F$10:$P$10</c:f>
              <c:numCache>
                <c:formatCode>#,##0</c:formatCode>
                <c:ptCount val="11"/>
                <c:pt idx="0">
                  <c:v>7393.45</c:v>
                </c:pt>
                <c:pt idx="1">
                  <c:v>7744.63</c:v>
                </c:pt>
                <c:pt idx="2">
                  <c:v>7933.12</c:v>
                </c:pt>
                <c:pt idx="3">
                  <c:v>8432.24</c:v>
                </c:pt>
                <c:pt idx="4">
                  <c:v>8232.68</c:v>
                </c:pt>
                <c:pt idx="5">
                  <c:v>7994.35</c:v>
                </c:pt>
                <c:pt idx="6">
                  <c:v>7737.7099999999982</c:v>
                </c:pt>
                <c:pt idx="7">
                  <c:v>7668.49</c:v>
                </c:pt>
                <c:pt idx="8">
                  <c:v>7528.54</c:v>
                </c:pt>
                <c:pt idx="9">
                  <c:v>7399.92</c:v>
                </c:pt>
                <c:pt idx="10">
                  <c:v>6755.4699999999984</c:v>
                </c:pt>
              </c:numCache>
            </c:numRef>
          </c:val>
          <c:extLst>
            <c:ext xmlns:c16="http://schemas.microsoft.com/office/drawing/2014/chart" uri="{C3380CC4-5D6E-409C-BE32-E72D297353CC}">
              <c16:uniqueId val="{00000006-DC70-459D-98DC-0554272EBDCC}"/>
            </c:ext>
          </c:extLst>
        </c:ser>
        <c:ser>
          <c:idx val="7"/>
          <c:order val="7"/>
          <c:tx>
            <c:strRef>
              <c:f>'Sup plantada vides (2)'!$A$11</c:f>
              <c:strCache>
                <c:ptCount val="1"/>
                <c:pt idx="0">
                  <c:v>M. Alejandría</c:v>
                </c:pt>
              </c:strCache>
            </c:strRef>
          </c:tx>
          <c:spPr>
            <a:solidFill>
              <a:schemeClr val="accent2">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(2)'!$B$11:$P$11</c15:sqref>
                  </c15:fullRef>
                </c:ext>
              </c:extLst>
              <c:f>'Sup plantada vides (2)'!$F$11:$P$11</c:f>
              <c:numCache>
                <c:formatCode>#,##0</c:formatCode>
                <c:ptCount val="11"/>
                <c:pt idx="0">
                  <c:v>3266.01</c:v>
                </c:pt>
                <c:pt idx="1">
                  <c:v>3320.6999999999994</c:v>
                </c:pt>
                <c:pt idx="2">
                  <c:v>3344.42</c:v>
                </c:pt>
                <c:pt idx="3">
                  <c:v>3574.28</c:v>
                </c:pt>
                <c:pt idx="4">
                  <c:v>4031.5</c:v>
                </c:pt>
                <c:pt idx="5">
                  <c:v>4274.8</c:v>
                </c:pt>
                <c:pt idx="6">
                  <c:v>4327.8100000000004</c:v>
                </c:pt>
                <c:pt idx="7">
                  <c:v>4285.3599999999997</c:v>
                </c:pt>
                <c:pt idx="8">
                  <c:v>4368.7700000000004</c:v>
                </c:pt>
                <c:pt idx="9">
                  <c:v>4298.3199999999879</c:v>
                </c:pt>
                <c:pt idx="10">
                  <c:v>4317.51</c:v>
                </c:pt>
              </c:numCache>
            </c:numRef>
          </c:val>
          <c:extLst>
            <c:ext xmlns:c16="http://schemas.microsoft.com/office/drawing/2014/chart" uri="{C3380CC4-5D6E-409C-BE32-E72D297353CC}">
              <c16:uniqueId val="{00000007-DC70-459D-98DC-0554272EBDCC}"/>
            </c:ext>
          </c:extLst>
        </c:ser>
        <c:ser>
          <c:idx val="8"/>
          <c:order val="8"/>
          <c:tx>
            <c:strRef>
              <c:f>'Sup plantada vides (2)'!$A$12</c:f>
              <c:strCache>
                <c:ptCount val="1"/>
                <c:pt idx="0">
                  <c:v>Pinot Noir</c:v>
                </c:pt>
              </c:strCache>
            </c:strRef>
          </c:tx>
          <c:spPr>
            <a:solidFill>
              <a:schemeClr val="accent3">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(2)'!$B$12:$P$12</c15:sqref>
                  </c15:fullRef>
                </c:ext>
              </c:extLst>
              <c:f>'Sup plantada vides (2)'!$F$12:$P$12</c:f>
              <c:numCache>
                <c:formatCode>#,##0</c:formatCode>
                <c:ptCount val="11"/>
                <c:pt idx="0">
                  <c:v>3729.32</c:v>
                </c:pt>
                <c:pt idx="1">
                  <c:v>4012.4500000000003</c:v>
                </c:pt>
                <c:pt idx="2">
                  <c:v>4059.89</c:v>
                </c:pt>
                <c:pt idx="3">
                  <c:v>4195.8500000000004</c:v>
                </c:pt>
                <c:pt idx="4">
                  <c:v>4148.55</c:v>
                </c:pt>
                <c:pt idx="5">
                  <c:v>4090.53</c:v>
                </c:pt>
                <c:pt idx="6">
                  <c:v>4041.0400000000004</c:v>
                </c:pt>
                <c:pt idx="7">
                  <c:v>4143.6099999999997</c:v>
                </c:pt>
                <c:pt idx="8">
                  <c:v>4045.01</c:v>
                </c:pt>
                <c:pt idx="9">
                  <c:v>4178.7800000000007</c:v>
                </c:pt>
                <c:pt idx="10">
                  <c:v>3909.8900000000003</c:v>
                </c:pt>
              </c:numCache>
            </c:numRef>
          </c:val>
          <c:extLst>
            <c:ext xmlns:c16="http://schemas.microsoft.com/office/drawing/2014/chart" uri="{C3380CC4-5D6E-409C-BE32-E72D297353CC}">
              <c16:uniqueId val="{00000008-DC70-459D-98DC-0554272EBDCC}"/>
            </c:ext>
          </c:extLst>
        </c:ser>
        <c:ser>
          <c:idx val="9"/>
          <c:order val="9"/>
          <c:tx>
            <c:strRef>
              <c:f>'Sup plantada vides (2)'!$A$13</c:f>
              <c:strCache>
                <c:ptCount val="1"/>
                <c:pt idx="0">
                  <c:v>Malbec</c:v>
                </c:pt>
              </c:strCache>
            </c:strRef>
          </c:tx>
          <c:spPr>
            <a:solidFill>
              <a:schemeClr val="accent4">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(2)'!$B$13:$P$13</c15:sqref>
                  </c15:fullRef>
                </c:ext>
              </c:extLst>
              <c:f>'Sup plantada vides (2)'!$F$13:$P$13</c:f>
              <c:numCache>
                <c:formatCode>#,##0</c:formatCode>
                <c:ptCount val="11"/>
                <c:pt idx="0">
                  <c:v>1827.86</c:v>
                </c:pt>
                <c:pt idx="1">
                  <c:v>1980.61</c:v>
                </c:pt>
                <c:pt idx="2">
                  <c:v>2103.85</c:v>
                </c:pt>
                <c:pt idx="3">
                  <c:v>2309.5100000000002</c:v>
                </c:pt>
                <c:pt idx="4">
                  <c:v>2312.94</c:v>
                </c:pt>
                <c:pt idx="5">
                  <c:v>2292.8200000000002</c:v>
                </c:pt>
                <c:pt idx="6">
                  <c:v>2248.6999999999998</c:v>
                </c:pt>
                <c:pt idx="7">
                  <c:v>2340.2399999999998</c:v>
                </c:pt>
                <c:pt idx="8">
                  <c:v>2336.54</c:v>
                </c:pt>
                <c:pt idx="9">
                  <c:v>2361.5399999999995</c:v>
                </c:pt>
                <c:pt idx="10">
                  <c:v>2468.5099999999993</c:v>
                </c:pt>
              </c:numCache>
            </c:numRef>
          </c:val>
          <c:extLst>
            <c:ext xmlns:c16="http://schemas.microsoft.com/office/drawing/2014/chart" uri="{C3380CC4-5D6E-409C-BE32-E72D297353CC}">
              <c16:uniqueId val="{00000009-DC70-459D-98DC-0554272EBDCC}"/>
            </c:ext>
          </c:extLst>
        </c:ser>
        <c:ser>
          <c:idx val="10"/>
          <c:order val="10"/>
          <c:tx>
            <c:strRef>
              <c:f>'Sup plantada vides (2)'!$A$14</c:f>
              <c:strCache>
                <c:ptCount val="1"/>
                <c:pt idx="0">
                  <c:v>C. Franc</c:v>
                </c:pt>
              </c:strCache>
            </c:strRef>
          </c:tx>
          <c:spPr>
            <a:solidFill>
              <a:schemeClr val="accent5">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(2)'!$B$14:$P$14</c15:sqref>
                  </c15:fullRef>
                </c:ext>
              </c:extLst>
              <c:f>'Sup plantada vides (2)'!$F$14:$P$14</c:f>
              <c:numCache>
                <c:formatCode>#,##0</c:formatCode>
                <c:ptCount val="11"/>
                <c:pt idx="0">
                  <c:v>1450.96</c:v>
                </c:pt>
                <c:pt idx="1">
                  <c:v>1533.2800000000002</c:v>
                </c:pt>
                <c:pt idx="2">
                  <c:v>1591.26</c:v>
                </c:pt>
                <c:pt idx="3">
                  <c:v>1661.46</c:v>
                </c:pt>
                <c:pt idx="4">
                  <c:v>1671.84</c:v>
                </c:pt>
                <c:pt idx="5">
                  <c:v>1578.39</c:v>
                </c:pt>
                <c:pt idx="6">
                  <c:v>1578.34</c:v>
                </c:pt>
                <c:pt idx="7">
                  <c:v>1646.29</c:v>
                </c:pt>
                <c:pt idx="8">
                  <c:v>1684.55</c:v>
                </c:pt>
                <c:pt idx="9">
                  <c:v>1691.9899999999998</c:v>
                </c:pt>
                <c:pt idx="10">
                  <c:v>1626.7799999999995</c:v>
                </c:pt>
              </c:numCache>
            </c:numRef>
          </c:val>
          <c:extLst>
            <c:ext xmlns:c16="http://schemas.microsoft.com/office/drawing/2014/chart" uri="{C3380CC4-5D6E-409C-BE32-E72D297353CC}">
              <c16:uniqueId val="{0000000A-DC70-459D-98DC-0554272EBDCC}"/>
            </c:ext>
          </c:extLst>
        </c:ser>
        <c:ser>
          <c:idx val="11"/>
          <c:order val="11"/>
          <c:tx>
            <c:strRef>
              <c:f>'Sup plantada vides (2)'!$A$15</c:f>
              <c:strCache>
                <c:ptCount val="1"/>
                <c:pt idx="0">
                  <c:v>Otros</c:v>
                </c:pt>
              </c:strCache>
            </c:strRef>
          </c:tx>
          <c:spPr>
            <a:solidFill>
              <a:schemeClr val="accent6">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'Sup plantada vides (2)'!$B$15:$P$15</c15:sqref>
                  </c15:fullRef>
                </c:ext>
              </c:extLst>
              <c:f>'Sup plantada vides (2)'!$F$15:$P$15</c:f>
              <c:numCache>
                <c:formatCode>#,##0</c:formatCode>
                <c:ptCount val="11"/>
                <c:pt idx="0">
                  <c:v>13997.89</c:v>
                </c:pt>
                <c:pt idx="1">
                  <c:v>14506.74</c:v>
                </c:pt>
                <c:pt idx="2">
                  <c:v>14050.550000000001</c:v>
                </c:pt>
                <c:pt idx="3">
                  <c:v>15014.37</c:v>
                </c:pt>
                <c:pt idx="4">
                  <c:v>15814.11</c:v>
                </c:pt>
                <c:pt idx="5">
                  <c:v>16057.27</c:v>
                </c:pt>
                <c:pt idx="6">
                  <c:v>16350.44</c:v>
                </c:pt>
                <c:pt idx="7">
                  <c:v>16655.95</c:v>
                </c:pt>
                <c:pt idx="8">
                  <c:v>16965.22</c:v>
                </c:pt>
                <c:pt idx="9">
                  <c:v>17392.560000000005</c:v>
                </c:pt>
                <c:pt idx="10">
                  <c:v>16989.559999999998</c:v>
                </c:pt>
              </c:numCache>
            </c:numRef>
          </c:val>
          <c:extLst xmlns:c15="http://schemas.microsoft.com/office/drawing/2012/chart">
            <c:ext xmlns:c16="http://schemas.microsoft.com/office/drawing/2014/chart" uri="{C3380CC4-5D6E-409C-BE32-E72D297353CC}">
              <c16:uniqueId val="{0000000B-DC70-459D-98DC-0554272EBDCC}"/>
            </c:ext>
          </c:extLst>
        </c:ser>
        <c:dLbls>
          <c:showLegendKey val="0"/>
          <c:showVal val="0"/>
          <c:showCatName val="0"/>
          <c:showSerName val="0"/>
          <c:showPercent val="0"/>
          <c:showBubbleSize val="0"/>
        </c:dLbls>
        <c:gapWidth val="219"/>
        <c:overlap val="-27"/>
        <c:axId val="-1400996048"/>
        <c:axId val="-1400993296"/>
        <c:extLst/>
      </c:barChart>
      <c:catAx>
        <c:axId val="-140099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0993296"/>
        <c:crosses val="autoZero"/>
        <c:auto val="1"/>
        <c:lblAlgn val="ctr"/>
        <c:lblOffset val="100"/>
        <c:noMultiLvlLbl val="0"/>
      </c:catAx>
      <c:valAx>
        <c:axId val="-1400993296"/>
        <c:scaling>
          <c:orientation val="minMax"/>
          <c:max val="4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Superficie (ha)</a:t>
                </a:r>
              </a:p>
            </c:rich>
          </c:tx>
          <c:layout>
            <c:manualLayout>
              <c:xMode val="edge"/>
              <c:yMode val="edge"/>
              <c:x val="1.0916943462875223E-2"/>
              <c:y val="0.329033378132330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400996048"/>
        <c:crosses val="autoZero"/>
        <c:crossBetween val="between"/>
      </c:valAx>
      <c:spPr>
        <a:noFill/>
        <a:ln>
          <a:noFill/>
        </a:ln>
        <a:effectLst/>
      </c:spPr>
    </c:plotArea>
    <c:legend>
      <c:legendPos val="b"/>
      <c:layout>
        <c:manualLayout>
          <c:xMode val="edge"/>
          <c:yMode val="edge"/>
          <c:x val="8.7737393752933199E-2"/>
          <c:y val="0.85227186845809588"/>
          <c:w val="0.81228255478790568"/>
          <c:h val="6.57610461674983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paperSize="126"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2002 - 2022</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1676743236767846"/>
          <c:y val="0.21816906065762837"/>
          <c:w val="0.85740642691923163"/>
          <c:h val="0.51145501029766816"/>
        </c:manualLayout>
      </c:layout>
      <c:barChart>
        <c:barDir val="col"/>
        <c:grouping val="clustered"/>
        <c:varyColors val="0"/>
        <c:ser>
          <c:idx val="0"/>
          <c:order val="0"/>
          <c:tx>
            <c:strRef>
              <c:f>'Evol export'!$A$15:$B$15</c:f>
              <c:strCache>
                <c:ptCount val="2"/>
                <c:pt idx="0">
                  <c:v>Volumen a granel</c:v>
                </c:pt>
                <c:pt idx="1">
                  <c:v>Mill. Litros</c:v>
                </c:pt>
              </c:strCache>
            </c:strRef>
          </c:tx>
          <c:spPr>
            <a:solidFill>
              <a:schemeClr val="accent1"/>
            </a:solidFill>
            <a:ln>
              <a:noFill/>
            </a:ln>
            <a:effectLst/>
          </c:spPr>
          <c:invertIfNegative val="0"/>
          <c:cat>
            <c:strRef>
              <c:f>'Evol export'!$E$13:$Y$14</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f>'Evol export'!$E$15:$Y$15</c:f>
              <c:numCache>
                <c:formatCode>#,##0</c:formatCode>
                <c:ptCount val="21"/>
                <c:pt idx="0">
                  <c:v>118.40353100519999</c:v>
                </c:pt>
                <c:pt idx="1">
                  <c:v>149.88732758360001</c:v>
                </c:pt>
                <c:pt idx="2">
                  <c:v>188.22032426440001</c:v>
                </c:pt>
                <c:pt idx="3">
                  <c:v>131.14229065469999</c:v>
                </c:pt>
                <c:pt idx="4">
                  <c:v>161.83011181999998</c:v>
                </c:pt>
                <c:pt idx="5">
                  <c:v>233.30518985</c:v>
                </c:pt>
                <c:pt idx="6">
                  <c:v>208.40995900999999</c:v>
                </c:pt>
                <c:pt idx="7">
                  <c:v>289.61965530000003</c:v>
                </c:pt>
                <c:pt idx="8">
                  <c:v>290.92445788999999</c:v>
                </c:pt>
                <c:pt idx="9">
                  <c:v>210.15477798930002</c:v>
                </c:pt>
                <c:pt idx="10">
                  <c:v>290.69355034739999</c:v>
                </c:pt>
                <c:pt idx="11">
                  <c:v>410.26098474999998</c:v>
                </c:pt>
                <c:pt idx="12">
                  <c:v>329.41743557000001</c:v>
                </c:pt>
                <c:pt idx="13">
                  <c:v>385.04199999999997</c:v>
                </c:pt>
                <c:pt idx="14">
                  <c:v>401.93400000000003</c:v>
                </c:pt>
                <c:pt idx="15">
                  <c:v>393.92899999999997</c:v>
                </c:pt>
                <c:pt idx="16">
                  <c:v>319.5</c:v>
                </c:pt>
                <c:pt idx="17">
                  <c:v>360.04599999999999</c:v>
                </c:pt>
                <c:pt idx="18">
                  <c:v>339.8</c:v>
                </c:pt>
                <c:pt idx="19">
                  <c:v>353.08593122000002</c:v>
                </c:pt>
                <c:pt idx="20">
                  <c:v>322.89999999999998</c:v>
                </c:pt>
              </c:numCache>
            </c:numRef>
          </c:val>
          <c:extLst>
            <c:ext xmlns:c16="http://schemas.microsoft.com/office/drawing/2014/chart" uri="{C3380CC4-5D6E-409C-BE32-E72D297353CC}">
              <c16:uniqueId val="{00000000-902B-43E2-8E1E-D2B5636C21A8}"/>
            </c:ext>
          </c:extLst>
        </c:ser>
        <c:ser>
          <c:idx val="1"/>
          <c:order val="1"/>
          <c:tx>
            <c:strRef>
              <c:f>'Evol export'!$A$16:$B$16</c:f>
              <c:strCache>
                <c:ptCount val="2"/>
                <c:pt idx="0">
                  <c:v>Valor a granel</c:v>
                </c:pt>
                <c:pt idx="1">
                  <c:v>Mill. USD</c:v>
                </c:pt>
              </c:strCache>
            </c:strRef>
          </c:tx>
          <c:spPr>
            <a:solidFill>
              <a:schemeClr val="accent2"/>
            </a:solidFill>
            <a:ln>
              <a:noFill/>
            </a:ln>
            <a:effectLst/>
          </c:spPr>
          <c:invertIfNegative val="0"/>
          <c:cat>
            <c:strRef>
              <c:f>'Evol export'!$E$13:$Y$14</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f>'Evol export'!$E$16:$Y$16</c:f>
              <c:numCache>
                <c:formatCode>#,##0</c:formatCode>
                <c:ptCount val="21"/>
                <c:pt idx="0">
                  <c:v>54.666370960000002</c:v>
                </c:pt>
                <c:pt idx="1">
                  <c:v>74.318585330000005</c:v>
                </c:pt>
                <c:pt idx="2">
                  <c:v>116.18971509000001</c:v>
                </c:pt>
                <c:pt idx="3">
                  <c:v>114.17217457</c:v>
                </c:pt>
                <c:pt idx="4">
                  <c:v>114.31705675000001</c:v>
                </c:pt>
                <c:pt idx="5">
                  <c:v>150.5098686</c:v>
                </c:pt>
                <c:pt idx="6">
                  <c:v>182.46038066</c:v>
                </c:pt>
                <c:pt idx="7">
                  <c:v>211.21099818000002</c:v>
                </c:pt>
                <c:pt idx="8">
                  <c:v>243.25538308</c:v>
                </c:pt>
                <c:pt idx="9">
                  <c:v>245.24177114</c:v>
                </c:pt>
                <c:pt idx="10">
                  <c:v>330.16294305999998</c:v>
                </c:pt>
                <c:pt idx="11">
                  <c:v>390.96416416000005</c:v>
                </c:pt>
                <c:pt idx="12">
                  <c:v>296.75839437000002</c:v>
                </c:pt>
                <c:pt idx="13">
                  <c:v>292.47399999999999</c:v>
                </c:pt>
                <c:pt idx="14">
                  <c:v>303.22699999999998</c:v>
                </c:pt>
                <c:pt idx="15">
                  <c:v>340.12900000000002</c:v>
                </c:pt>
                <c:pt idx="16">
                  <c:v>327.2</c:v>
                </c:pt>
                <c:pt idx="17">
                  <c:v>335.96699999999998</c:v>
                </c:pt>
                <c:pt idx="18">
                  <c:v>293.10000000000002</c:v>
                </c:pt>
                <c:pt idx="19">
                  <c:v>308.49193701000002</c:v>
                </c:pt>
                <c:pt idx="20">
                  <c:v>299.2</c:v>
                </c:pt>
              </c:numCache>
            </c:numRef>
          </c:val>
          <c:extLst>
            <c:ext xmlns:c16="http://schemas.microsoft.com/office/drawing/2014/chart" uri="{C3380CC4-5D6E-409C-BE32-E72D297353CC}">
              <c16:uniqueId val="{00000001-902B-43E2-8E1E-D2B5636C21A8}"/>
            </c:ext>
          </c:extLst>
        </c:ser>
        <c:dLbls>
          <c:showLegendKey val="0"/>
          <c:showVal val="0"/>
          <c:showCatName val="0"/>
          <c:showSerName val="0"/>
          <c:showPercent val="0"/>
          <c:showBubbleSize val="0"/>
        </c:dLbls>
        <c:gapWidth val="219"/>
        <c:overlap val="-27"/>
        <c:axId val="-1373361456"/>
        <c:axId val="-1373358704"/>
      </c:barChart>
      <c:catAx>
        <c:axId val="-137336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58704"/>
        <c:crosses val="autoZero"/>
        <c:auto val="1"/>
        <c:lblAlgn val="ctr"/>
        <c:lblOffset val="100"/>
        <c:noMultiLvlLbl val="0"/>
      </c:catAx>
      <c:valAx>
        <c:axId val="-137335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6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con capacidad menor o igual a 2 litros.</a:t>
            </a:r>
          </a:p>
          <a:p>
            <a:pPr>
              <a:defRPr sz="1100"/>
            </a:pPr>
            <a:r>
              <a:rPr lang="es-CL" sz="1100" baseline="0"/>
              <a:t>Período 2002 - 2022</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export'!$A$20:$B$20</c:f>
              <c:strCache>
                <c:ptCount val="2"/>
                <c:pt idx="0">
                  <c:v>Volumen los demás envasados</c:v>
                </c:pt>
                <c:pt idx="1">
                  <c:v>Mill. Litros</c:v>
                </c:pt>
              </c:strCache>
            </c:strRef>
          </c:tx>
          <c:spPr>
            <a:solidFill>
              <a:schemeClr val="accent1"/>
            </a:solidFill>
            <a:ln>
              <a:noFill/>
            </a:ln>
            <a:effectLst/>
          </c:spPr>
          <c:invertIfNegative val="0"/>
          <c:cat>
            <c:strRef>
              <c:f>'Evol export'!$E$18:$Y$19</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f>'Evol export'!$E$20:$Y$20</c:f>
              <c:numCache>
                <c:formatCode>#,##0</c:formatCode>
                <c:ptCount val="21"/>
                <c:pt idx="0">
                  <c:v>49.388238392700003</c:v>
                </c:pt>
                <c:pt idx="1">
                  <c:v>47.342706783399997</c:v>
                </c:pt>
                <c:pt idx="2">
                  <c:v>42.646569212499998</c:v>
                </c:pt>
                <c:pt idx="3">
                  <c:v>38.658926530000002</c:v>
                </c:pt>
                <c:pt idx="4">
                  <c:v>47.957571909999999</c:v>
                </c:pt>
                <c:pt idx="5">
                  <c:v>46.841828729999996</c:v>
                </c:pt>
                <c:pt idx="6">
                  <c:v>43.590714210000002</c:v>
                </c:pt>
                <c:pt idx="7">
                  <c:v>47.185891670000004</c:v>
                </c:pt>
                <c:pt idx="8">
                  <c:v>48.600438652000001</c:v>
                </c:pt>
                <c:pt idx="9">
                  <c:v>49.518246762000004</c:v>
                </c:pt>
                <c:pt idx="10">
                  <c:v>47.411845679999999</c:v>
                </c:pt>
                <c:pt idx="11">
                  <c:v>61.3923323</c:v>
                </c:pt>
                <c:pt idx="12">
                  <c:v>49.354199690000002</c:v>
                </c:pt>
                <c:pt idx="13">
                  <c:v>47.796999999999997</c:v>
                </c:pt>
                <c:pt idx="14">
                  <c:v>48.23</c:v>
                </c:pt>
                <c:pt idx="15">
                  <c:v>43.374000000000002</c:v>
                </c:pt>
                <c:pt idx="16">
                  <c:v>43.8</c:v>
                </c:pt>
                <c:pt idx="17">
                  <c:v>41.093000000000004</c:v>
                </c:pt>
                <c:pt idx="18">
                  <c:v>37.700000000000003</c:v>
                </c:pt>
                <c:pt idx="19">
                  <c:v>39.216195233699999</c:v>
                </c:pt>
                <c:pt idx="20">
                  <c:v>40.299999999999997</c:v>
                </c:pt>
              </c:numCache>
            </c:numRef>
          </c:val>
          <c:extLst>
            <c:ext xmlns:c16="http://schemas.microsoft.com/office/drawing/2014/chart" uri="{C3380CC4-5D6E-409C-BE32-E72D297353CC}">
              <c16:uniqueId val="{00000000-4DC3-4C19-A692-0F29A8213DFD}"/>
            </c:ext>
          </c:extLst>
        </c:ser>
        <c:ser>
          <c:idx val="1"/>
          <c:order val="1"/>
          <c:tx>
            <c:strRef>
              <c:f>'Evol export'!$A$21:$B$21</c:f>
              <c:strCache>
                <c:ptCount val="2"/>
                <c:pt idx="0">
                  <c:v>Valor los demás envasados</c:v>
                </c:pt>
                <c:pt idx="1">
                  <c:v>Mill. USD</c:v>
                </c:pt>
              </c:strCache>
            </c:strRef>
          </c:tx>
          <c:spPr>
            <a:solidFill>
              <a:schemeClr val="accent2"/>
            </a:solidFill>
            <a:ln>
              <a:noFill/>
            </a:ln>
            <a:effectLst/>
          </c:spPr>
          <c:invertIfNegative val="0"/>
          <c:cat>
            <c:strRef>
              <c:f>'Evol export'!$E$18:$Y$19</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f>'Evol export'!$E$21:$Y$21</c:f>
              <c:numCache>
                <c:formatCode>#,##0</c:formatCode>
                <c:ptCount val="21"/>
                <c:pt idx="0">
                  <c:v>70.012456389999997</c:v>
                </c:pt>
                <c:pt idx="1">
                  <c:v>65.760063479999999</c:v>
                </c:pt>
                <c:pt idx="2">
                  <c:v>63.218226420000001</c:v>
                </c:pt>
                <c:pt idx="3">
                  <c:v>58.501507850000003</c:v>
                </c:pt>
                <c:pt idx="4">
                  <c:v>66.993644709999998</c:v>
                </c:pt>
                <c:pt idx="5">
                  <c:v>78.070875520000001</c:v>
                </c:pt>
                <c:pt idx="6">
                  <c:v>78.936040340000005</c:v>
                </c:pt>
                <c:pt idx="7">
                  <c:v>82.32576641</c:v>
                </c:pt>
                <c:pt idx="8">
                  <c:v>90.073937659999999</c:v>
                </c:pt>
                <c:pt idx="9">
                  <c:v>98.660379769999992</c:v>
                </c:pt>
                <c:pt idx="10">
                  <c:v>93.425791289999992</c:v>
                </c:pt>
                <c:pt idx="11">
                  <c:v>98.948317870000011</c:v>
                </c:pt>
                <c:pt idx="12">
                  <c:v>98.224757839999995</c:v>
                </c:pt>
                <c:pt idx="13">
                  <c:v>89.888999999999996</c:v>
                </c:pt>
                <c:pt idx="14">
                  <c:v>92.328000000000003</c:v>
                </c:pt>
                <c:pt idx="15">
                  <c:v>87.179000000000002</c:v>
                </c:pt>
                <c:pt idx="16">
                  <c:v>90.2</c:v>
                </c:pt>
                <c:pt idx="17">
                  <c:v>87.796000000000006</c:v>
                </c:pt>
                <c:pt idx="18">
                  <c:v>79.8</c:v>
                </c:pt>
                <c:pt idx="19">
                  <c:v>86.390422040000033</c:v>
                </c:pt>
                <c:pt idx="20">
                  <c:v>89.2</c:v>
                </c:pt>
              </c:numCache>
            </c:numRef>
          </c:val>
          <c:extLst>
            <c:ext xmlns:c16="http://schemas.microsoft.com/office/drawing/2014/chart" uri="{C3380CC4-5D6E-409C-BE32-E72D297353CC}">
              <c16:uniqueId val="{00000001-4DC3-4C19-A692-0F29A8213DFD}"/>
            </c:ext>
          </c:extLst>
        </c:ser>
        <c:dLbls>
          <c:showLegendKey val="0"/>
          <c:showVal val="0"/>
          <c:showCatName val="0"/>
          <c:showSerName val="0"/>
          <c:showPercent val="0"/>
          <c:showBubbleSize val="0"/>
        </c:dLbls>
        <c:gapWidth val="219"/>
        <c:overlap val="-27"/>
        <c:axId val="-1371449072"/>
        <c:axId val="-1371446752"/>
      </c:barChart>
      <c:catAx>
        <c:axId val="-137144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6752"/>
        <c:crosses val="autoZero"/>
        <c:auto val="1"/>
        <c:lblAlgn val="ctr"/>
        <c:lblOffset val="100"/>
        <c:noMultiLvlLbl val="0"/>
      </c:catAx>
      <c:valAx>
        <c:axId val="-137144675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2002 - 2022</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export'!$A$25:$B$25</c:f>
              <c:strCache>
                <c:ptCount val="2"/>
                <c:pt idx="0">
                  <c:v>Volumen espumante</c:v>
                </c:pt>
                <c:pt idx="1">
                  <c:v>Mill. Litros</c:v>
                </c:pt>
              </c:strCache>
            </c:strRef>
          </c:tx>
          <c:spPr>
            <a:solidFill>
              <a:schemeClr val="accent1"/>
            </a:solidFill>
            <a:ln>
              <a:noFill/>
            </a:ln>
            <a:effectLst/>
          </c:spPr>
          <c:invertIfNegative val="0"/>
          <c:cat>
            <c:strRef>
              <c:f>'Evol export'!$E$23:$Y$24</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f>'Evol export'!$E$25:$Y$25</c:f>
              <c:numCache>
                <c:formatCode>#,##0</c:formatCode>
                <c:ptCount val="21"/>
                <c:pt idx="0">
                  <c:v>0.78024550000000004</c:v>
                </c:pt>
                <c:pt idx="1">
                  <c:v>0.79339510000000002</c:v>
                </c:pt>
                <c:pt idx="2">
                  <c:v>1.1323433000000001</c:v>
                </c:pt>
                <c:pt idx="3">
                  <c:v>1.3746780000000001</c:v>
                </c:pt>
                <c:pt idx="4">
                  <c:v>1.5564555</c:v>
                </c:pt>
                <c:pt idx="5">
                  <c:v>1.9405427</c:v>
                </c:pt>
                <c:pt idx="6">
                  <c:v>2.7278942499999999</c:v>
                </c:pt>
                <c:pt idx="7">
                  <c:v>2.4381650000000001</c:v>
                </c:pt>
                <c:pt idx="8">
                  <c:v>3.3065371800000003</c:v>
                </c:pt>
                <c:pt idx="9">
                  <c:v>3.7969488</c:v>
                </c:pt>
                <c:pt idx="10">
                  <c:v>4.0014485999999998</c:v>
                </c:pt>
                <c:pt idx="11">
                  <c:v>3.4850324800000001</c:v>
                </c:pt>
                <c:pt idx="12">
                  <c:v>4.0899954695999998</c:v>
                </c:pt>
                <c:pt idx="13">
                  <c:v>4.3470000000000004</c:v>
                </c:pt>
                <c:pt idx="14">
                  <c:v>5.0970000000000004</c:v>
                </c:pt>
                <c:pt idx="15">
                  <c:v>5.444</c:v>
                </c:pt>
                <c:pt idx="16">
                  <c:v>4.5999999999999996</c:v>
                </c:pt>
                <c:pt idx="17">
                  <c:v>4.6079999999999997</c:v>
                </c:pt>
                <c:pt idx="18">
                  <c:v>3.5</c:v>
                </c:pt>
                <c:pt idx="19">
                  <c:v>3.5817562599999997</c:v>
                </c:pt>
                <c:pt idx="20">
                  <c:v>3.9</c:v>
                </c:pt>
              </c:numCache>
            </c:numRef>
          </c:val>
          <c:extLst>
            <c:ext xmlns:c16="http://schemas.microsoft.com/office/drawing/2014/chart" uri="{C3380CC4-5D6E-409C-BE32-E72D297353CC}">
              <c16:uniqueId val="{00000000-51B5-49FE-9677-B5640C753560}"/>
            </c:ext>
          </c:extLst>
        </c:ser>
        <c:ser>
          <c:idx val="1"/>
          <c:order val="1"/>
          <c:tx>
            <c:strRef>
              <c:f>'Evol export'!$A$26:$B$26</c:f>
              <c:strCache>
                <c:ptCount val="2"/>
                <c:pt idx="0">
                  <c:v>Valor espumante</c:v>
                </c:pt>
                <c:pt idx="1">
                  <c:v>Mill. USD</c:v>
                </c:pt>
              </c:strCache>
            </c:strRef>
          </c:tx>
          <c:spPr>
            <a:solidFill>
              <a:schemeClr val="accent2"/>
            </a:solidFill>
            <a:ln>
              <a:noFill/>
            </a:ln>
            <a:effectLst/>
          </c:spPr>
          <c:invertIfNegative val="0"/>
          <c:cat>
            <c:strRef>
              <c:f>'Evol export'!$E$23:$Y$24</c:f>
              <c:strCach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strCache>
            </c:strRef>
          </c:cat>
          <c:val>
            <c:numRef>
              <c:f>'Evol export'!$E$26:$Y$26</c:f>
              <c:numCache>
                <c:formatCode>#,##0</c:formatCode>
                <c:ptCount val="21"/>
                <c:pt idx="0">
                  <c:v>2.0284767399999999</c:v>
                </c:pt>
                <c:pt idx="1">
                  <c:v>2.0935631699999999</c:v>
                </c:pt>
                <c:pt idx="2">
                  <c:v>3.0063805000000001</c:v>
                </c:pt>
                <c:pt idx="3">
                  <c:v>3.7762350599999999</c:v>
                </c:pt>
                <c:pt idx="4">
                  <c:v>4.5938774800000006</c:v>
                </c:pt>
                <c:pt idx="5">
                  <c:v>5.7537796200000004</c:v>
                </c:pt>
                <c:pt idx="6">
                  <c:v>9.8845079600000005</c:v>
                </c:pt>
                <c:pt idx="7">
                  <c:v>9.5663100600000011</c:v>
                </c:pt>
                <c:pt idx="8">
                  <c:v>12.871086029999999</c:v>
                </c:pt>
                <c:pt idx="9">
                  <c:v>14.653130470000001</c:v>
                </c:pt>
                <c:pt idx="10">
                  <c:v>15.92671947</c:v>
                </c:pt>
                <c:pt idx="11">
                  <c:v>14.577530269999999</c:v>
                </c:pt>
                <c:pt idx="12">
                  <c:v>17.259489590000001</c:v>
                </c:pt>
                <c:pt idx="13">
                  <c:v>17.762</c:v>
                </c:pt>
                <c:pt idx="14">
                  <c:v>20.472999999999999</c:v>
                </c:pt>
                <c:pt idx="15">
                  <c:v>21.908999999999999</c:v>
                </c:pt>
                <c:pt idx="16">
                  <c:v>19.2</c:v>
                </c:pt>
                <c:pt idx="17">
                  <c:v>18.536999999999999</c:v>
                </c:pt>
                <c:pt idx="18">
                  <c:v>14.7</c:v>
                </c:pt>
                <c:pt idx="19">
                  <c:v>14.47550646</c:v>
                </c:pt>
                <c:pt idx="20">
                  <c:v>15.5</c:v>
                </c:pt>
              </c:numCache>
            </c:numRef>
          </c:val>
          <c:extLst>
            <c:ext xmlns:c16="http://schemas.microsoft.com/office/drawing/2014/chart" uri="{C3380CC4-5D6E-409C-BE32-E72D297353CC}">
              <c16:uniqueId val="{00000001-51B5-49FE-9677-B5640C753560}"/>
            </c:ext>
          </c:extLst>
        </c:ser>
        <c:dLbls>
          <c:showLegendKey val="0"/>
          <c:showVal val="0"/>
          <c:showCatName val="0"/>
          <c:showSerName val="0"/>
          <c:showPercent val="0"/>
          <c:showBubbleSize val="0"/>
        </c:dLbls>
        <c:gapWidth val="219"/>
        <c:overlap val="-27"/>
        <c:axId val="-1371414944"/>
        <c:axId val="-1371412624"/>
      </c:barChart>
      <c:catAx>
        <c:axId val="-13714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2624"/>
        <c:crosses val="autoZero"/>
        <c:auto val="1"/>
        <c:lblAlgn val="ctr"/>
        <c:lblOffset val="100"/>
        <c:noMultiLvlLbl val="0"/>
      </c:catAx>
      <c:valAx>
        <c:axId val="-137141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2017 - 2022</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export'!$A$30:$B$30</c:f>
              <c:strCache>
                <c:ptCount val="2"/>
                <c:pt idx="0">
                  <c:v>Volumen</c:v>
                </c:pt>
                <c:pt idx="1">
                  <c:v>Mill. Litros</c:v>
                </c:pt>
              </c:strCache>
            </c:strRef>
          </c:tx>
          <c:spPr>
            <a:solidFill>
              <a:schemeClr val="accent1"/>
            </a:solidFill>
            <a:ln>
              <a:noFill/>
            </a:ln>
            <a:effectLst/>
          </c:spPr>
          <c:invertIfNegative val="0"/>
          <c:cat>
            <c:strRef>
              <c:f>'Evol export'!$T$28:$Y$29</c:f>
              <c:strCache>
                <c:ptCount val="6"/>
                <c:pt idx="0">
                  <c:v>2017</c:v>
                </c:pt>
                <c:pt idx="1">
                  <c:v>2018</c:v>
                </c:pt>
                <c:pt idx="2">
                  <c:v>2019</c:v>
                </c:pt>
                <c:pt idx="3">
                  <c:v>2020</c:v>
                </c:pt>
                <c:pt idx="4">
                  <c:v>2021</c:v>
                </c:pt>
                <c:pt idx="5">
                  <c:v>2022</c:v>
                </c:pt>
              </c:strCache>
            </c:strRef>
          </c:cat>
          <c:val>
            <c:numRef>
              <c:f>'Evol export'!$T$30:$Y$30</c:f>
              <c:numCache>
                <c:formatCode>#,##0</c:formatCode>
                <c:ptCount val="6"/>
                <c:pt idx="0">
                  <c:v>19.600000000000001</c:v>
                </c:pt>
                <c:pt idx="1">
                  <c:v>20.100000000000001</c:v>
                </c:pt>
                <c:pt idx="2">
                  <c:v>18.007000000000001</c:v>
                </c:pt>
                <c:pt idx="3">
                  <c:v>22.4</c:v>
                </c:pt>
                <c:pt idx="4">
                  <c:v>21.014181499999999</c:v>
                </c:pt>
                <c:pt idx="5">
                  <c:v>18.399999999999999</c:v>
                </c:pt>
              </c:numCache>
            </c:numRef>
          </c:val>
          <c:extLst>
            <c:ext xmlns:c16="http://schemas.microsoft.com/office/drawing/2014/chart" uri="{C3380CC4-5D6E-409C-BE32-E72D297353CC}">
              <c16:uniqueId val="{00000000-6D93-452A-8B10-44C5D4F3FAC5}"/>
            </c:ext>
          </c:extLst>
        </c:ser>
        <c:ser>
          <c:idx val="1"/>
          <c:order val="1"/>
          <c:tx>
            <c:strRef>
              <c:f>'Evol export'!$A$31:$B$31</c:f>
              <c:strCache>
                <c:ptCount val="2"/>
                <c:pt idx="0">
                  <c:v>Valor</c:v>
                </c:pt>
                <c:pt idx="1">
                  <c:v>Mill. USD</c:v>
                </c:pt>
              </c:strCache>
            </c:strRef>
          </c:tx>
          <c:spPr>
            <a:solidFill>
              <a:schemeClr val="accent2"/>
            </a:solidFill>
            <a:ln>
              <a:noFill/>
            </a:ln>
            <a:effectLst/>
          </c:spPr>
          <c:invertIfNegative val="0"/>
          <c:cat>
            <c:strRef>
              <c:f>'Evol export'!$T$28:$Y$29</c:f>
              <c:strCache>
                <c:ptCount val="6"/>
                <c:pt idx="0">
                  <c:v>2017</c:v>
                </c:pt>
                <c:pt idx="1">
                  <c:v>2018</c:v>
                </c:pt>
                <c:pt idx="2">
                  <c:v>2019</c:v>
                </c:pt>
                <c:pt idx="3">
                  <c:v>2020</c:v>
                </c:pt>
                <c:pt idx="4">
                  <c:v>2021</c:v>
                </c:pt>
                <c:pt idx="5">
                  <c:v>2022</c:v>
                </c:pt>
              </c:strCache>
            </c:strRef>
          </c:cat>
          <c:val>
            <c:numRef>
              <c:f>'Evol export'!$T$31:$Y$31</c:f>
              <c:numCache>
                <c:formatCode>#,##0</c:formatCode>
                <c:ptCount val="6"/>
                <c:pt idx="0">
                  <c:v>36.9</c:v>
                </c:pt>
                <c:pt idx="1">
                  <c:v>39.700000000000003</c:v>
                </c:pt>
                <c:pt idx="2">
                  <c:v>33.814999999999998</c:v>
                </c:pt>
                <c:pt idx="3">
                  <c:v>41.5</c:v>
                </c:pt>
                <c:pt idx="4">
                  <c:v>40.267596879999985</c:v>
                </c:pt>
                <c:pt idx="5">
                  <c:v>32.9</c:v>
                </c:pt>
              </c:numCache>
            </c:numRef>
          </c:val>
          <c:extLst>
            <c:ext xmlns:c16="http://schemas.microsoft.com/office/drawing/2014/chart" uri="{C3380CC4-5D6E-409C-BE32-E72D297353CC}">
              <c16:uniqueId val="{00000001-6D93-452A-8B10-44C5D4F3FAC5}"/>
            </c:ext>
          </c:extLst>
        </c:ser>
        <c:dLbls>
          <c:showLegendKey val="0"/>
          <c:showVal val="0"/>
          <c:showCatName val="0"/>
          <c:showSerName val="0"/>
          <c:showPercent val="0"/>
          <c:showBubbleSize val="0"/>
        </c:dLbls>
        <c:gapWidth val="219"/>
        <c:overlap val="-27"/>
        <c:axId val="-1371387104"/>
        <c:axId val="-1371384352"/>
      </c:barChart>
      <c:catAx>
        <c:axId val="-137138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4352"/>
        <c:crosses val="autoZero"/>
        <c:auto val="1"/>
        <c:lblAlgn val="ctr"/>
        <c:lblOffset val="100"/>
        <c:noMultiLvlLbl val="0"/>
      </c:catAx>
      <c:valAx>
        <c:axId val="-1371384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2020 - 2021 - 2022</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anual rango precios'!$C$3</c:f>
              <c:strCache>
                <c:ptCount val="1"/>
                <c:pt idx="0">
                  <c:v>Vol 2020</c:v>
                </c:pt>
              </c:strCache>
            </c:strRef>
          </c:tx>
          <c:spPr>
            <a:solidFill>
              <a:schemeClr val="accent2"/>
            </a:solidFill>
            <a:ln>
              <a:noFill/>
            </a:ln>
            <a:effectLst/>
          </c:spPr>
          <c:invertIfNegative val="0"/>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precios'!$C$4:$C$9</c:f>
              <c:numCache>
                <c:formatCode>0.0</c:formatCode>
                <c:ptCount val="6"/>
                <c:pt idx="0">
                  <c:v>14.622400000000001</c:v>
                </c:pt>
                <c:pt idx="1">
                  <c:v>22.027394999999999</c:v>
                </c:pt>
                <c:pt idx="2">
                  <c:v>7.3115259999999997</c:v>
                </c:pt>
                <c:pt idx="3">
                  <c:v>3.835998</c:v>
                </c:pt>
                <c:pt idx="4">
                  <c:v>1.349445</c:v>
                </c:pt>
                <c:pt idx="5">
                  <c:v>0.40153899999999998</c:v>
                </c:pt>
              </c:numCache>
            </c:numRef>
          </c:val>
          <c:extLst>
            <c:ext xmlns:c16="http://schemas.microsoft.com/office/drawing/2014/chart" uri="{C3380CC4-5D6E-409C-BE32-E72D297353CC}">
              <c16:uniqueId val="{00000001-994B-4969-B6B1-C1B36E0E93BD}"/>
            </c:ext>
          </c:extLst>
        </c:ser>
        <c:ser>
          <c:idx val="4"/>
          <c:order val="3"/>
          <c:tx>
            <c:strRef>
              <c:f>'expo anual rango precios'!$F$3</c:f>
              <c:strCache>
                <c:ptCount val="1"/>
                <c:pt idx="0">
                  <c:v>Vol 2021</c:v>
                </c:pt>
              </c:strCache>
            </c:strRef>
          </c:tx>
          <c:spPr>
            <a:solidFill>
              <a:schemeClr val="accent5"/>
            </a:solidFill>
            <a:ln>
              <a:noFill/>
            </a:ln>
            <a:effectLst/>
          </c:spPr>
          <c:invertIfNegative val="0"/>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precios'!$F$4:$F$9</c:f>
              <c:numCache>
                <c:formatCode>0.0</c:formatCode>
                <c:ptCount val="6"/>
                <c:pt idx="0">
                  <c:v>13.844855222222222</c:v>
                </c:pt>
                <c:pt idx="1">
                  <c:v>21.095279746666527</c:v>
                </c:pt>
                <c:pt idx="2">
                  <c:v>7.6221088911111092</c:v>
                </c:pt>
                <c:pt idx="3">
                  <c:v>4.8754200733333324</c:v>
                </c:pt>
                <c:pt idx="4">
                  <c:v>1.7680794822222223</c:v>
                </c:pt>
                <c:pt idx="5">
                  <c:v>0.59290485999999987</c:v>
                </c:pt>
              </c:numCache>
            </c:numRef>
          </c:val>
          <c:extLst>
            <c:ext xmlns:c16="http://schemas.microsoft.com/office/drawing/2014/chart" uri="{C3380CC4-5D6E-409C-BE32-E72D297353CC}">
              <c16:uniqueId val="{00000004-994B-4969-B6B1-C1B36E0E93BD}"/>
            </c:ext>
          </c:extLst>
        </c:ser>
        <c:ser>
          <c:idx val="7"/>
          <c:order val="5"/>
          <c:tx>
            <c:strRef>
              <c:f>'expo anual rango precios'!$I$3</c:f>
              <c:strCache>
                <c:ptCount val="1"/>
                <c:pt idx="0">
                  <c:v>Vol 2022</c:v>
                </c:pt>
              </c:strCache>
            </c:strRef>
          </c:tx>
          <c:spPr>
            <a:solidFill>
              <a:schemeClr val="accent2">
                <a:lumMod val="60000"/>
              </a:schemeClr>
            </a:solidFill>
            <a:ln>
              <a:noFill/>
            </a:ln>
            <a:effectLst/>
          </c:spPr>
          <c:invertIfNegative val="0"/>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precios'!$I$4:$I$9</c:f>
              <c:numCache>
                <c:formatCode>0.0</c:formatCode>
                <c:ptCount val="6"/>
                <c:pt idx="0">
                  <c:v>14.941840462222219</c:v>
                </c:pt>
                <c:pt idx="1">
                  <c:v>20.53686894444462</c:v>
                </c:pt>
                <c:pt idx="2">
                  <c:v>7.287090544444438</c:v>
                </c:pt>
                <c:pt idx="3">
                  <c:v>4.1509205366666651</c:v>
                </c:pt>
                <c:pt idx="4">
                  <c:v>1.7577640499999989</c:v>
                </c:pt>
                <c:pt idx="5">
                  <c:v>0.59943232888888909</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1401542000"/>
        <c:axId val="-1401539248"/>
      </c:barChart>
      <c:lineChart>
        <c:grouping val="standard"/>
        <c:varyColors val="0"/>
        <c:ser>
          <c:idx val="0"/>
          <c:order val="0"/>
          <c:tx>
            <c:strRef>
              <c:f>'expo anual rango precios'!$B$3</c:f>
              <c:strCache>
                <c:ptCount val="1"/>
                <c:pt idx="0">
                  <c:v>Val 2020</c:v>
                </c:pt>
              </c:strCache>
            </c:strRef>
          </c:tx>
          <c:spPr>
            <a:ln w="28575" cap="rnd">
              <a:solidFill>
                <a:schemeClr val="accent1"/>
              </a:solidFill>
              <a:round/>
            </a:ln>
            <a:effectLst/>
          </c:spPr>
          <c:marker>
            <c:symbol val="none"/>
          </c:marker>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precios'!$B$4:$B$9</c:f>
              <c:numCache>
                <c:formatCode>0.0</c:formatCode>
                <c:ptCount val="6"/>
                <c:pt idx="0">
                  <c:v>243.245497</c:v>
                </c:pt>
                <c:pt idx="1">
                  <c:v>516.70932500000004</c:v>
                </c:pt>
                <c:pt idx="2">
                  <c:v>250.59459200000001</c:v>
                </c:pt>
                <c:pt idx="3">
                  <c:v>177.58604800000001</c:v>
                </c:pt>
                <c:pt idx="4">
                  <c:v>101.86844000000001</c:v>
                </c:pt>
                <c:pt idx="5">
                  <c:v>103.989425</c:v>
                </c:pt>
              </c:numCache>
            </c:numRef>
          </c:val>
          <c:smooth val="0"/>
          <c:extLst>
            <c:ext xmlns:c16="http://schemas.microsoft.com/office/drawing/2014/chart" uri="{C3380CC4-5D6E-409C-BE32-E72D297353CC}">
              <c16:uniqueId val="{00000000-994B-4969-B6B1-C1B36E0E93BD}"/>
            </c:ext>
          </c:extLst>
        </c:ser>
        <c:ser>
          <c:idx val="3"/>
          <c:order val="2"/>
          <c:tx>
            <c:strRef>
              <c:f>'expo anual rango precios'!$E$3</c:f>
              <c:strCache>
                <c:ptCount val="1"/>
                <c:pt idx="0">
                  <c:v>Val 2021</c:v>
                </c:pt>
              </c:strCache>
            </c:strRef>
          </c:tx>
          <c:spPr>
            <a:ln w="28575" cap="rnd">
              <a:solidFill>
                <a:schemeClr val="accent4"/>
              </a:solidFill>
              <a:round/>
            </a:ln>
            <a:effectLst/>
          </c:spPr>
          <c:marker>
            <c:symbol val="none"/>
          </c:marker>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precios'!$E$4:$E$9</c:f>
              <c:numCache>
                <c:formatCode>0.0</c:formatCode>
                <c:ptCount val="6"/>
                <c:pt idx="0">
                  <c:v>234.57264577000092</c:v>
                </c:pt>
                <c:pt idx="1">
                  <c:v>501.93888110999256</c:v>
                </c:pt>
                <c:pt idx="2">
                  <c:v>263.23259948000083</c:v>
                </c:pt>
                <c:pt idx="3">
                  <c:v>226.92550004999924</c:v>
                </c:pt>
                <c:pt idx="4">
                  <c:v>134.84044649999973</c:v>
                </c:pt>
                <c:pt idx="5">
                  <c:v>142.41024547000029</c:v>
                </c:pt>
              </c:numCache>
            </c:numRef>
          </c:val>
          <c:smooth val="0"/>
          <c:extLst>
            <c:ext xmlns:c16="http://schemas.microsoft.com/office/drawing/2014/chart" uri="{C3380CC4-5D6E-409C-BE32-E72D297353CC}">
              <c16:uniqueId val="{00000003-994B-4969-B6B1-C1B36E0E93BD}"/>
            </c:ext>
          </c:extLst>
        </c:ser>
        <c:ser>
          <c:idx val="6"/>
          <c:order val="4"/>
          <c:tx>
            <c:strRef>
              <c:f>'expo anual rango precios'!$H$3</c:f>
              <c:strCache>
                <c:ptCount val="1"/>
                <c:pt idx="0">
                  <c:v>Val 2022</c:v>
                </c:pt>
              </c:strCache>
            </c:strRef>
          </c:tx>
          <c:spPr>
            <a:ln w="28575" cap="rnd">
              <a:solidFill>
                <a:schemeClr val="accent1">
                  <a:lumMod val="60000"/>
                </a:schemeClr>
              </a:solidFill>
              <a:round/>
            </a:ln>
            <a:effectLst/>
          </c:spPr>
          <c:marker>
            <c:symbol val="none"/>
          </c:marker>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precios'!$H$4:$H$9</c:f>
              <c:numCache>
                <c:formatCode>0.0</c:formatCode>
                <c:ptCount val="6"/>
                <c:pt idx="0">
                  <c:v>260.83426900999712</c:v>
                </c:pt>
                <c:pt idx="1">
                  <c:v>481.15254951999748</c:v>
                </c:pt>
                <c:pt idx="2">
                  <c:v>250.62740806999884</c:v>
                </c:pt>
                <c:pt idx="3">
                  <c:v>193.69943043000129</c:v>
                </c:pt>
                <c:pt idx="4">
                  <c:v>134.19071193000016</c:v>
                </c:pt>
                <c:pt idx="5">
                  <c:v>138.89914924000013</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1401531216"/>
        <c:axId val="-1401535488"/>
      </c:lineChart>
      <c:catAx>
        <c:axId val="-140154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9248"/>
        <c:crosses val="autoZero"/>
        <c:auto val="1"/>
        <c:lblAlgn val="ctr"/>
        <c:lblOffset val="100"/>
        <c:noMultiLvlLbl val="0"/>
      </c:catAx>
      <c:valAx>
        <c:axId val="-140153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42000"/>
        <c:crosses val="autoZero"/>
        <c:crossBetween val="between"/>
      </c:valAx>
      <c:valAx>
        <c:axId val="-1401535488"/>
        <c:scaling>
          <c:orientation val="minMax"/>
          <c:max val="550"/>
          <c:min val="50"/>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1216"/>
        <c:crosses val="max"/>
        <c:crossBetween val="between"/>
      </c:valAx>
      <c:catAx>
        <c:axId val="-1401531216"/>
        <c:scaling>
          <c:orientation val="minMax"/>
        </c:scaling>
        <c:delete val="1"/>
        <c:axPos val="b"/>
        <c:numFmt formatCode="General" sourceLinked="1"/>
        <c:majorTickMark val="out"/>
        <c:minorTickMark val="none"/>
        <c:tickLblPos val="nextTo"/>
        <c:crossAx val="-1401535488"/>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9. Exportaciones de vino a granel por rangos de precios</a:t>
            </a:r>
            <a:endParaRPr lang="es-CL" sz="1100">
              <a:effectLst/>
            </a:endParaRPr>
          </a:p>
          <a:p>
            <a:pPr>
              <a:defRPr sz="1100"/>
            </a:pPr>
            <a:r>
              <a:rPr lang="en-US" sz="1100" b="1" i="0" baseline="0">
                <a:effectLst/>
              </a:rPr>
              <a:t>2020 - 2021 -2022</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anual rango precios'!$C$35</c:f>
              <c:strCache>
                <c:ptCount val="1"/>
                <c:pt idx="0">
                  <c:v>Vol 2020</c:v>
                </c:pt>
              </c:strCache>
            </c:strRef>
          </c:tx>
          <c:spPr>
            <a:solidFill>
              <a:schemeClr val="accent2"/>
            </a:solidFill>
            <a:ln>
              <a:noFill/>
            </a:ln>
            <a:effectLst/>
          </c:spPr>
          <c:invertIfNegative val="0"/>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precios'!$C$36:$C$41</c:f>
              <c:numCache>
                <c:formatCode>0.0</c:formatCode>
                <c:ptCount val="6"/>
                <c:pt idx="0">
                  <c:v>200.890736</c:v>
                </c:pt>
                <c:pt idx="1">
                  <c:v>96.573428000000007</c:v>
                </c:pt>
                <c:pt idx="2">
                  <c:v>23.634761999999998</c:v>
                </c:pt>
                <c:pt idx="3">
                  <c:v>15.657431000000001</c:v>
                </c:pt>
                <c:pt idx="4">
                  <c:v>2.1593499999999999</c:v>
                </c:pt>
                <c:pt idx="5">
                  <c:v>0.84043800000000002</c:v>
                </c:pt>
              </c:numCache>
            </c:numRef>
          </c:val>
          <c:extLst>
            <c:ext xmlns:c16="http://schemas.microsoft.com/office/drawing/2014/chart" uri="{C3380CC4-5D6E-409C-BE32-E72D297353CC}">
              <c16:uniqueId val="{00000001-22A2-4EF9-9199-25D20E91EC04}"/>
            </c:ext>
          </c:extLst>
        </c:ser>
        <c:ser>
          <c:idx val="4"/>
          <c:order val="3"/>
          <c:tx>
            <c:strRef>
              <c:f>'expo anual rango precios'!$F$35</c:f>
              <c:strCache>
                <c:ptCount val="1"/>
                <c:pt idx="0">
                  <c:v>Vol 2021</c:v>
                </c:pt>
              </c:strCache>
            </c:strRef>
          </c:tx>
          <c:spPr>
            <a:solidFill>
              <a:schemeClr val="accent5"/>
            </a:solidFill>
            <a:ln>
              <a:noFill/>
            </a:ln>
            <a:effectLst/>
          </c:spPr>
          <c:invertIfNegative val="0"/>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precios'!$F$36:$F$41</c:f>
              <c:numCache>
                <c:formatCode>0.0</c:formatCode>
                <c:ptCount val="6"/>
                <c:pt idx="0">
                  <c:v>197.34202999999999</c:v>
                </c:pt>
                <c:pt idx="1">
                  <c:v>99.539377999999999</c:v>
                </c:pt>
                <c:pt idx="2">
                  <c:v>32.173422729999999</c:v>
                </c:pt>
                <c:pt idx="3">
                  <c:v>21.005174490000002</c:v>
                </c:pt>
                <c:pt idx="4">
                  <c:v>3.0258180000000001</c:v>
                </c:pt>
                <c:pt idx="5" formatCode="0.0000">
                  <c:v>1.08E-4</c:v>
                </c:pt>
              </c:numCache>
            </c:numRef>
          </c:val>
          <c:extLst>
            <c:ext xmlns:c16="http://schemas.microsoft.com/office/drawing/2014/chart" uri="{C3380CC4-5D6E-409C-BE32-E72D297353CC}">
              <c16:uniqueId val="{00000004-22A2-4EF9-9199-25D20E91EC04}"/>
            </c:ext>
          </c:extLst>
        </c:ser>
        <c:ser>
          <c:idx val="7"/>
          <c:order val="5"/>
          <c:tx>
            <c:strRef>
              <c:f>'expo anual rango precios'!$I$35</c:f>
              <c:strCache>
                <c:ptCount val="1"/>
                <c:pt idx="0">
                  <c:v>Vol 2022</c:v>
                </c:pt>
              </c:strCache>
            </c:strRef>
          </c:tx>
          <c:spPr>
            <a:solidFill>
              <a:schemeClr val="accent2">
                <a:lumMod val="60000"/>
              </a:schemeClr>
            </a:solidFill>
            <a:ln>
              <a:noFill/>
            </a:ln>
            <a:effectLst/>
          </c:spPr>
          <c:invertIfNegative val="0"/>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precios'!$I$36:$I$41</c:f>
              <c:numCache>
                <c:formatCode>0.0</c:formatCode>
                <c:ptCount val="6"/>
                <c:pt idx="0">
                  <c:v>152.64111800000001</c:v>
                </c:pt>
                <c:pt idx="1">
                  <c:v>74.411051</c:v>
                </c:pt>
                <c:pt idx="2">
                  <c:v>67.30323258</c:v>
                </c:pt>
                <c:pt idx="3">
                  <c:v>26.533533500000001</c:v>
                </c:pt>
                <c:pt idx="4">
                  <c:v>1.9650920000000001</c:v>
                </c:pt>
                <c:pt idx="5" formatCode="0.000">
                  <c:v>2.1570000000000001E-3</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1371350240"/>
        <c:axId val="-1371347488"/>
      </c:barChart>
      <c:lineChart>
        <c:grouping val="standard"/>
        <c:varyColors val="0"/>
        <c:ser>
          <c:idx val="0"/>
          <c:order val="0"/>
          <c:tx>
            <c:strRef>
              <c:f>'expo anual rango precios'!$B$35</c:f>
              <c:strCache>
                <c:ptCount val="1"/>
                <c:pt idx="0">
                  <c:v>Val 2020</c:v>
                </c:pt>
              </c:strCache>
            </c:strRef>
          </c:tx>
          <c:spPr>
            <a:ln w="28575" cap="rnd">
              <a:solidFill>
                <a:schemeClr val="accent1"/>
              </a:solidFill>
              <a:round/>
            </a:ln>
            <a:effectLst/>
          </c:spPr>
          <c:marker>
            <c:symbol val="none"/>
          </c:marker>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precios'!$B$36:$B$41</c:f>
              <c:numCache>
                <c:formatCode>0.0</c:formatCode>
                <c:ptCount val="6"/>
                <c:pt idx="0">
                  <c:v>135.076401</c:v>
                </c:pt>
                <c:pt idx="1">
                  <c:v>83.787846000000002</c:v>
                </c:pt>
                <c:pt idx="2">
                  <c:v>28.767187</c:v>
                </c:pt>
                <c:pt idx="3">
                  <c:v>27.738354999999999</c:v>
                </c:pt>
                <c:pt idx="4">
                  <c:v>9.2970079999999999</c:v>
                </c:pt>
                <c:pt idx="5">
                  <c:v>8.6623870000000007</c:v>
                </c:pt>
              </c:numCache>
            </c:numRef>
          </c:val>
          <c:smooth val="0"/>
          <c:extLst>
            <c:ext xmlns:c16="http://schemas.microsoft.com/office/drawing/2014/chart" uri="{C3380CC4-5D6E-409C-BE32-E72D297353CC}">
              <c16:uniqueId val="{00000000-22A2-4EF9-9199-25D20E91EC04}"/>
            </c:ext>
          </c:extLst>
        </c:ser>
        <c:ser>
          <c:idx val="3"/>
          <c:order val="2"/>
          <c:tx>
            <c:strRef>
              <c:f>'expo anual rango precios'!$E$35</c:f>
              <c:strCache>
                <c:ptCount val="1"/>
                <c:pt idx="0">
                  <c:v>Val 2021</c:v>
                </c:pt>
              </c:strCache>
            </c:strRef>
          </c:tx>
          <c:spPr>
            <a:ln w="28575" cap="rnd">
              <a:solidFill>
                <a:schemeClr val="accent4"/>
              </a:solidFill>
              <a:round/>
            </a:ln>
            <a:effectLst/>
          </c:spPr>
          <c:marker>
            <c:symbol val="none"/>
          </c:marker>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precios'!$E$36:$E$41</c:f>
              <c:numCache>
                <c:formatCode>0.0</c:formatCode>
                <c:ptCount val="6"/>
                <c:pt idx="0">
                  <c:v>131.64190890999987</c:v>
                </c:pt>
                <c:pt idx="1">
                  <c:v>86.444160560000199</c:v>
                </c:pt>
                <c:pt idx="2">
                  <c:v>37.874594289999983</c:v>
                </c:pt>
                <c:pt idx="3">
                  <c:v>40.624077769999921</c:v>
                </c:pt>
                <c:pt idx="4">
                  <c:v>12.166170699999999</c:v>
                </c:pt>
                <c:pt idx="5" formatCode="0.000">
                  <c:v>1.0004809999999999E-2</c:v>
                </c:pt>
              </c:numCache>
            </c:numRef>
          </c:val>
          <c:smooth val="0"/>
          <c:extLst>
            <c:ext xmlns:c16="http://schemas.microsoft.com/office/drawing/2014/chart" uri="{C3380CC4-5D6E-409C-BE32-E72D297353CC}">
              <c16:uniqueId val="{00000003-22A2-4EF9-9199-25D20E91EC04}"/>
            </c:ext>
          </c:extLst>
        </c:ser>
        <c:ser>
          <c:idx val="6"/>
          <c:order val="4"/>
          <c:tx>
            <c:strRef>
              <c:f>'expo anual rango precios'!$H$35</c:f>
              <c:strCache>
                <c:ptCount val="1"/>
                <c:pt idx="0">
                  <c:v>Val 2022</c:v>
                </c:pt>
              </c:strCache>
            </c:strRef>
          </c:tx>
          <c:spPr>
            <a:ln w="28575" cap="rnd">
              <a:solidFill>
                <a:schemeClr val="accent1">
                  <a:lumMod val="60000"/>
                </a:schemeClr>
              </a:solidFill>
              <a:round/>
            </a:ln>
            <a:effectLst/>
          </c:spPr>
          <c:marker>
            <c:symbol val="none"/>
          </c:marker>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precios'!$H$36:$H$41</c:f>
              <c:numCache>
                <c:formatCode>0.0</c:formatCode>
                <c:ptCount val="6"/>
                <c:pt idx="0">
                  <c:v>99.669625690000061</c:v>
                </c:pt>
                <c:pt idx="1">
                  <c:v>65.045665650000004</c:v>
                </c:pt>
                <c:pt idx="2">
                  <c:v>76.808309600000115</c:v>
                </c:pt>
                <c:pt idx="3">
                  <c:v>49.966719389999852</c:v>
                </c:pt>
                <c:pt idx="4">
                  <c:v>7.4352446899999993</c:v>
                </c:pt>
                <c:pt idx="5">
                  <c:v>0.32775185000000001</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1371339456"/>
        <c:axId val="-1371343728"/>
      </c:lineChart>
      <c:catAx>
        <c:axId val="-13713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47488"/>
        <c:crosses val="autoZero"/>
        <c:auto val="1"/>
        <c:lblAlgn val="ctr"/>
        <c:lblOffset val="100"/>
        <c:noMultiLvlLbl val="0"/>
      </c:catAx>
      <c:valAx>
        <c:axId val="-1371347488"/>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50240"/>
        <c:crosses val="autoZero"/>
        <c:crossBetween val="between"/>
      </c:valAx>
      <c:valAx>
        <c:axId val="-1371343728"/>
        <c:scaling>
          <c:orientation val="minMax"/>
          <c:max val="160"/>
          <c:min val="-10"/>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39456"/>
        <c:crosses val="max"/>
        <c:crossBetween val="between"/>
      </c:valAx>
      <c:catAx>
        <c:axId val="-1371339456"/>
        <c:scaling>
          <c:orientation val="minMax"/>
        </c:scaling>
        <c:delete val="1"/>
        <c:axPos val="b"/>
        <c:numFmt formatCode="General" sourceLinked="1"/>
        <c:majorTickMark val="out"/>
        <c:minorTickMark val="none"/>
        <c:tickLblPos val="nextTo"/>
        <c:crossAx val="-1371343728"/>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645525"/>
          <a:ext cx="16954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9524</xdr:colOff>
      <xdr:row>16</xdr:row>
      <xdr:rowOff>180975</xdr:rowOff>
    </xdr:to>
    <xdr:graphicFrame macro="">
      <xdr:nvGraphicFramePr>
        <xdr:cNvPr id="2" name="Gráfico 1">
          <a:extLst>
            <a:ext uri="{FF2B5EF4-FFF2-40B4-BE49-F238E27FC236}">
              <a16:creationId xmlns:a16="http://schemas.microsoft.com/office/drawing/2014/main" id="{32725564-67A6-4445-AE2A-A068E527BA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37517</xdr:rowOff>
    </xdr:from>
    <xdr:to>
      <xdr:col>15</xdr:col>
      <xdr:colOff>343872</xdr:colOff>
      <xdr:row>34</xdr:row>
      <xdr:rowOff>19966</xdr:rowOff>
    </xdr:to>
    <xdr:graphicFrame macro="">
      <xdr:nvGraphicFramePr>
        <xdr:cNvPr id="3" name="Gráfico 2">
          <a:extLst>
            <a:ext uri="{FF2B5EF4-FFF2-40B4-BE49-F238E27FC236}">
              <a16:creationId xmlns:a16="http://schemas.microsoft.com/office/drawing/2014/main" id="{34370264-D331-42EB-93B2-C8F9B6269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54428</xdr:rowOff>
    </xdr:from>
    <xdr:to>
      <xdr:col>16</xdr:col>
      <xdr:colOff>9524</xdr:colOff>
      <xdr:row>51</xdr:row>
      <xdr:rowOff>30182</xdr:rowOff>
    </xdr:to>
    <xdr:graphicFrame macro="">
      <xdr:nvGraphicFramePr>
        <xdr:cNvPr id="4" name="Gráfico 3">
          <a:extLst>
            <a:ext uri="{FF2B5EF4-FFF2-40B4-BE49-F238E27FC236}">
              <a16:creationId xmlns:a16="http://schemas.microsoft.com/office/drawing/2014/main" id="{F1BCB04C-3064-425E-996A-A106FFE66E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0.941</cdr:y>
    </cdr:from>
    <cdr:to>
      <cdr:x>0.74651</cdr:x>
      <cdr:y>1</cdr:y>
    </cdr:to>
    <cdr:sp macro="" textlink="">
      <cdr:nvSpPr>
        <cdr:cNvPr id="2" name="CuadroTexto 5">
          <a:extLst xmlns:a="http://schemas.openxmlformats.org/drawingml/2006/main">
            <a:ext uri="{FF2B5EF4-FFF2-40B4-BE49-F238E27FC236}">
              <a16:creationId xmlns:a16="http://schemas.microsoft.com/office/drawing/2014/main" id="{59A7D6EC-B9D4-440F-8525-8193664B23F8}"/>
            </a:ext>
          </a:extLst>
        </cdr:cNvPr>
        <cdr:cNvSpPr txBox="1"/>
      </cdr:nvSpPr>
      <cdr:spPr>
        <a:xfrm xmlns:a="http://schemas.openxmlformats.org/drawingml/2006/main">
          <a:off x="0" y="3038475"/>
          <a:ext cx="7124700" cy="1905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0.93448</cdr:y>
    </cdr:from>
    <cdr:to>
      <cdr:x>0.72156</cdr:x>
      <cdr:y>0.99758</cdr:y>
    </cdr:to>
    <cdr:sp macro="" textlink="">
      <cdr:nvSpPr>
        <cdr:cNvPr id="2" name="CuadroTexto 5">
          <a:extLst xmlns:a="http://schemas.openxmlformats.org/drawingml/2006/main">
            <a:ext uri="{FF2B5EF4-FFF2-40B4-BE49-F238E27FC236}">
              <a16:creationId xmlns:a16="http://schemas.microsoft.com/office/drawing/2014/main" id="{59A7D6EC-B9D4-440F-8525-8193664B23F8}"/>
            </a:ext>
          </a:extLst>
        </cdr:cNvPr>
        <cdr:cNvSpPr txBox="1"/>
      </cdr:nvSpPr>
      <cdr:spPr>
        <a:xfrm xmlns:a="http://schemas.openxmlformats.org/drawingml/2006/main">
          <a:off x="0" y="3009900"/>
          <a:ext cx="6886575" cy="20324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0.94646</cdr:y>
    </cdr:from>
    <cdr:to>
      <cdr:x>0.74651</cdr:x>
      <cdr:y>1</cdr:y>
    </cdr:to>
    <cdr:sp macro="" textlink="">
      <cdr:nvSpPr>
        <cdr:cNvPr id="2" name="CuadroTexto 5">
          <a:extLst xmlns:a="http://schemas.openxmlformats.org/drawingml/2006/main">
            <a:ext uri="{FF2B5EF4-FFF2-40B4-BE49-F238E27FC236}">
              <a16:creationId xmlns:a16="http://schemas.microsoft.com/office/drawing/2014/main" id="{59A7D6EC-B9D4-440F-8525-8193664B23F8}"/>
            </a:ext>
          </a:extLst>
        </cdr:cNvPr>
        <cdr:cNvSpPr txBox="1"/>
      </cdr:nvSpPr>
      <cdr:spPr>
        <a:xfrm xmlns:a="http://schemas.openxmlformats.org/drawingml/2006/main">
          <a:off x="0" y="3038474"/>
          <a:ext cx="7124700" cy="17189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9524</xdr:colOff>
      <xdr:row>13</xdr:row>
      <xdr:rowOff>0</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xdr:row>
      <xdr:rowOff>96523</xdr:rowOff>
    </xdr:from>
    <xdr:to>
      <xdr:col>16</xdr:col>
      <xdr:colOff>57150</xdr:colOff>
      <xdr:row>28</xdr:row>
      <xdr:rowOff>93442</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141504</xdr:rowOff>
    </xdr:from>
    <xdr:to>
      <xdr:col>16</xdr:col>
      <xdr:colOff>38100</xdr:colOff>
      <xdr:row>43</xdr:row>
      <xdr:rowOff>117691</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0.93026</cdr:y>
    </cdr:from>
    <cdr:to>
      <cdr:x>0.87844</cdr:x>
      <cdr:y>1</cdr:y>
    </cdr:to>
    <cdr:sp macro="" textlink="">
      <cdr:nvSpPr>
        <cdr:cNvPr id="2" name="CuadroTexto 5">
          <a:extLst xmlns:a="http://schemas.openxmlformats.org/drawingml/2006/main">
            <a:ext uri="{FF2B5EF4-FFF2-40B4-BE49-F238E27FC236}">
              <a16:creationId xmlns:a16="http://schemas.microsoft.com/office/drawing/2014/main" id="{883E9ABB-78B2-9FF4-C7B0-69720CE6D9D3}"/>
            </a:ext>
          </a:extLst>
        </cdr:cNvPr>
        <cdr:cNvSpPr txBox="1"/>
      </cdr:nvSpPr>
      <cdr:spPr>
        <a:xfrm xmlns:a="http://schemas.openxmlformats.org/drawingml/2006/main">
          <a:off x="0" y="2303799"/>
          <a:ext cx="4963583" cy="17270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0.92462</cdr:y>
    </cdr:from>
    <cdr:to>
      <cdr:x>0.94911</cdr:x>
      <cdr:y>1</cdr:y>
    </cdr:to>
    <cdr:sp macro="" textlink="">
      <cdr:nvSpPr>
        <cdr:cNvPr id="2" name="CuadroTexto 5">
          <a:extLst xmlns:a="http://schemas.openxmlformats.org/drawingml/2006/main">
            <a:ext uri="{FF2B5EF4-FFF2-40B4-BE49-F238E27FC236}">
              <a16:creationId xmlns:a16="http://schemas.microsoft.com/office/drawing/2014/main" id="{883E9ABB-78B2-9FF4-C7B0-69720CE6D9D3}"/>
            </a:ext>
          </a:extLst>
        </cdr:cNvPr>
        <cdr:cNvSpPr txBox="1"/>
      </cdr:nvSpPr>
      <cdr:spPr>
        <a:xfrm xmlns:a="http://schemas.openxmlformats.org/drawingml/2006/main">
          <a:off x="0" y="2628902"/>
          <a:ext cx="5408083" cy="21431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0.91877</cdr:y>
    </cdr:from>
    <cdr:to>
      <cdr:x>0.90011</cdr:x>
      <cdr:y>0.98637</cdr:y>
    </cdr:to>
    <cdr:sp macro="" textlink="">
      <cdr:nvSpPr>
        <cdr:cNvPr id="2" name="CuadroTexto 5">
          <a:extLst xmlns:a="http://schemas.openxmlformats.org/drawingml/2006/main">
            <a:ext uri="{FF2B5EF4-FFF2-40B4-BE49-F238E27FC236}">
              <a16:creationId xmlns:a16="http://schemas.microsoft.com/office/drawing/2014/main" id="{883E9ABB-78B2-9FF4-C7B0-69720CE6D9D3}"/>
            </a:ext>
          </a:extLst>
        </cdr:cNvPr>
        <cdr:cNvSpPr txBox="1"/>
      </cdr:nvSpPr>
      <cdr:spPr>
        <a:xfrm xmlns:a="http://schemas.openxmlformats.org/drawingml/2006/main">
          <a:off x="0" y="2603500"/>
          <a:ext cx="5111750" cy="19155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590549</xdr:colOff>
      <xdr:row>12</xdr:row>
      <xdr:rowOff>171450</xdr:rowOff>
    </xdr:to>
    <xdr:graphicFrame macro="">
      <xdr:nvGraphicFramePr>
        <xdr:cNvPr id="2" name="Gráfico 1">
          <a:extLst>
            <a:ext uri="{FF2B5EF4-FFF2-40B4-BE49-F238E27FC236}">
              <a16:creationId xmlns:a16="http://schemas.microsoft.com/office/drawing/2014/main" id="{AA2F9563-6234-4D02-930B-BCD4BB1B2C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xdr:row>
      <xdr:rowOff>24063</xdr:rowOff>
    </xdr:from>
    <xdr:to>
      <xdr:col>14</xdr:col>
      <xdr:colOff>552450</xdr:colOff>
      <xdr:row>26</xdr:row>
      <xdr:rowOff>11029</xdr:rowOff>
    </xdr:to>
    <xdr:graphicFrame macro="">
      <xdr:nvGraphicFramePr>
        <xdr:cNvPr id="3" name="Gráfico 2">
          <a:extLst>
            <a:ext uri="{FF2B5EF4-FFF2-40B4-BE49-F238E27FC236}">
              <a16:creationId xmlns:a16="http://schemas.microsoft.com/office/drawing/2014/main" id="{C74901DC-B466-4CDD-B20E-B37D3D0B94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160422</xdr:rowOff>
    </xdr:from>
    <xdr:to>
      <xdr:col>14</xdr:col>
      <xdr:colOff>552450</xdr:colOff>
      <xdr:row>38</xdr:row>
      <xdr:rowOff>137937</xdr:rowOff>
    </xdr:to>
    <xdr:graphicFrame macro="">
      <xdr:nvGraphicFramePr>
        <xdr:cNvPr id="4" name="Gráfico 3">
          <a:extLst>
            <a:ext uri="{FF2B5EF4-FFF2-40B4-BE49-F238E27FC236}">
              <a16:creationId xmlns:a16="http://schemas.microsoft.com/office/drawing/2014/main" id="{36BB7561-6E5F-46BB-9345-825CC4D05F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0.9186</cdr:y>
    </cdr:from>
    <cdr:to>
      <cdr:x>0.50311</cdr:x>
      <cdr:y>1</cdr:y>
    </cdr:to>
    <cdr:sp macro="" textlink="">
      <cdr:nvSpPr>
        <cdr:cNvPr id="2" name="CuadroTexto 5">
          <a:extLst xmlns:a="http://schemas.openxmlformats.org/drawingml/2006/main">
            <a:ext uri="{FF2B5EF4-FFF2-40B4-BE49-F238E27FC236}">
              <a16:creationId xmlns:a16="http://schemas.microsoft.com/office/drawing/2014/main" id="{BFD784A9-D29F-2D31-7E14-DFCE8C294436}"/>
            </a:ext>
          </a:extLst>
        </cdr:cNvPr>
        <cdr:cNvSpPr txBox="1"/>
      </cdr:nvSpPr>
      <cdr:spPr>
        <a:xfrm xmlns:a="http://schemas.openxmlformats.org/drawingml/2006/main">
          <a:off x="0" y="2257425"/>
          <a:ext cx="3848100" cy="2000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51819</xdr:colOff>
      <xdr:row>40</xdr:row>
      <xdr:rowOff>1218</xdr:rowOff>
    </xdr:from>
    <xdr:to>
      <xdr:col>6</xdr:col>
      <xdr:colOff>685801</xdr:colOff>
      <xdr:row>44</xdr:row>
      <xdr:rowOff>38099</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7819" y="7868868"/>
          <a:ext cx="2919982" cy="798881"/>
        </a:xfrm>
        <a:prstGeom prst="rect">
          <a:avLst/>
        </a:prstGeom>
        <a:noFill/>
        <a:ln>
          <a:noFill/>
        </a:ln>
        <a:scene3d>
          <a:camera prst="orthographicFront">
            <a:rot lat="0" lon="0" rev="0"/>
          </a:camera>
          <a:lightRig rig="threePt" dir="t"/>
        </a:scene3d>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0.91876</cdr:y>
    </cdr:from>
    <cdr:to>
      <cdr:x>0.50563</cdr:x>
      <cdr:y>1</cdr:y>
    </cdr:to>
    <cdr:sp macro="" textlink="">
      <cdr:nvSpPr>
        <cdr:cNvPr id="2" name="CuadroTexto 5">
          <a:extLst xmlns:a="http://schemas.openxmlformats.org/drawingml/2006/main">
            <a:ext uri="{FF2B5EF4-FFF2-40B4-BE49-F238E27FC236}">
              <a16:creationId xmlns:a16="http://schemas.microsoft.com/office/drawing/2014/main" id="{BFD784A9-D29F-2D31-7E14-DFCE8C294436}"/>
            </a:ext>
          </a:extLst>
        </cdr:cNvPr>
        <cdr:cNvSpPr txBox="1"/>
      </cdr:nvSpPr>
      <cdr:spPr>
        <a:xfrm xmlns:a="http://schemas.openxmlformats.org/drawingml/2006/main">
          <a:off x="0" y="2262188"/>
          <a:ext cx="3848100" cy="2000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0.91567</cdr:y>
    </cdr:from>
    <cdr:to>
      <cdr:x>0.50563</cdr:x>
      <cdr:y>0.99738</cdr:y>
    </cdr:to>
    <cdr:sp macro="" textlink="">
      <cdr:nvSpPr>
        <cdr:cNvPr id="2" name="CuadroTexto 5">
          <a:extLst xmlns:a="http://schemas.openxmlformats.org/drawingml/2006/main">
            <a:ext uri="{FF2B5EF4-FFF2-40B4-BE49-F238E27FC236}">
              <a16:creationId xmlns:a16="http://schemas.microsoft.com/office/drawing/2014/main" id="{BFD784A9-D29F-2D31-7E14-DFCE8C294436}"/>
            </a:ext>
          </a:extLst>
        </cdr:cNvPr>
        <cdr:cNvSpPr txBox="1"/>
      </cdr:nvSpPr>
      <cdr:spPr>
        <a:xfrm xmlns:a="http://schemas.openxmlformats.org/drawingml/2006/main">
          <a:off x="0" y="2241550"/>
          <a:ext cx="3848100" cy="2000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681524</xdr:colOff>
      <xdr:row>14</xdr:row>
      <xdr:rowOff>35719</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xdr:row>
      <xdr:rowOff>87582</xdr:rowOff>
    </xdr:from>
    <xdr:to>
      <xdr:col>14</xdr:col>
      <xdr:colOff>707884</xdr:colOff>
      <xdr:row>28</xdr:row>
      <xdr:rowOff>71922</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8262</xdr:rowOff>
    </xdr:from>
    <xdr:to>
      <xdr:col>14</xdr:col>
      <xdr:colOff>700572</xdr:colOff>
      <xdr:row>43</xdr:row>
      <xdr:rowOff>69250</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0.92887</cdr:y>
    </cdr:from>
    <cdr:to>
      <cdr:x>0.86963</cdr:x>
      <cdr:y>1</cdr:y>
    </cdr:to>
    <cdr:sp macro="" textlink="">
      <cdr:nvSpPr>
        <cdr:cNvPr id="2" name="CuadroTexto 5">
          <a:extLst xmlns:a="http://schemas.openxmlformats.org/drawingml/2006/main">
            <a:ext uri="{FF2B5EF4-FFF2-40B4-BE49-F238E27FC236}">
              <a16:creationId xmlns:a16="http://schemas.microsoft.com/office/drawing/2014/main" id="{B11EBC16-8B47-1C15-9A3A-76C001E73D74}"/>
            </a:ext>
          </a:extLst>
        </cdr:cNvPr>
        <cdr:cNvSpPr txBox="1"/>
      </cdr:nvSpPr>
      <cdr:spPr>
        <a:xfrm xmlns:a="http://schemas.openxmlformats.org/drawingml/2006/main">
          <a:off x="0" y="2114550"/>
          <a:ext cx="5591174" cy="1619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0.92184</cdr:y>
    </cdr:from>
    <cdr:to>
      <cdr:x>0.90427</cdr:x>
      <cdr:y>0.93887</cdr:y>
    </cdr:to>
    <cdr:sp macro="" textlink="">
      <cdr:nvSpPr>
        <cdr:cNvPr id="2" name="CuadroTexto 5">
          <a:extLst xmlns:a="http://schemas.openxmlformats.org/drawingml/2006/main">
            <a:ext uri="{FF2B5EF4-FFF2-40B4-BE49-F238E27FC236}">
              <a16:creationId xmlns:a16="http://schemas.microsoft.com/office/drawing/2014/main" id="{B11EBC16-8B47-1C15-9A3A-76C001E73D74}"/>
            </a:ext>
          </a:extLst>
        </cdr:cNvPr>
        <cdr:cNvSpPr txBox="1"/>
      </cdr:nvSpPr>
      <cdr:spPr>
        <a:xfrm xmlns:a="http://schemas.openxmlformats.org/drawingml/2006/main">
          <a:off x="0" y="2475213"/>
          <a:ext cx="5984736" cy="4571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0.90714</cdr:y>
    </cdr:from>
    <cdr:to>
      <cdr:x>0.90251</cdr:x>
      <cdr:y>0.99674</cdr:y>
    </cdr:to>
    <cdr:sp macro="" textlink="">
      <cdr:nvSpPr>
        <cdr:cNvPr id="2" name="CuadroTexto 5">
          <a:extLst xmlns:a="http://schemas.openxmlformats.org/drawingml/2006/main">
            <a:ext uri="{FF2B5EF4-FFF2-40B4-BE49-F238E27FC236}">
              <a16:creationId xmlns:a16="http://schemas.microsoft.com/office/drawing/2014/main" id="{B11EBC16-8B47-1C15-9A3A-76C001E73D74}"/>
            </a:ext>
          </a:extLst>
        </cdr:cNvPr>
        <cdr:cNvSpPr txBox="1"/>
      </cdr:nvSpPr>
      <cdr:spPr>
        <a:xfrm xmlns:a="http://schemas.openxmlformats.org/drawingml/2006/main">
          <a:off x="0" y="2057399"/>
          <a:ext cx="5819774" cy="20320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304800</xdr:colOff>
      <xdr:row>12</xdr:row>
      <xdr:rowOff>162742</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176892</xdr:rowOff>
    </xdr:from>
    <xdr:to>
      <xdr:col>14</xdr:col>
      <xdr:colOff>333374</xdr:colOff>
      <xdr:row>26</xdr:row>
      <xdr:rowOff>92256</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xdr:row>
      <xdr:rowOff>131990</xdr:rowOff>
    </xdr:from>
    <xdr:to>
      <xdr:col>14</xdr:col>
      <xdr:colOff>327588</xdr:colOff>
      <xdr:row>39</xdr:row>
      <xdr:rowOff>110293</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0.93385</cdr:y>
    </cdr:from>
    <cdr:to>
      <cdr:x>0.87092</cdr:x>
      <cdr:y>1</cdr:y>
    </cdr:to>
    <cdr:sp macro="" textlink="">
      <cdr:nvSpPr>
        <cdr:cNvPr id="2" name="CuadroTexto 5">
          <a:extLst xmlns:a="http://schemas.openxmlformats.org/drawingml/2006/main">
            <a:ext uri="{FF2B5EF4-FFF2-40B4-BE49-F238E27FC236}">
              <a16:creationId xmlns:a16="http://schemas.microsoft.com/office/drawing/2014/main" id="{F98A90CE-EBDE-13E9-39AC-A270517C4F82}"/>
            </a:ext>
          </a:extLst>
        </cdr:cNvPr>
        <cdr:cNvSpPr txBox="1"/>
      </cdr:nvSpPr>
      <cdr:spPr>
        <a:xfrm xmlns:a="http://schemas.openxmlformats.org/drawingml/2006/main">
          <a:off x="0" y="2286000"/>
          <a:ext cx="5591174" cy="1619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0.93383</cdr:y>
    </cdr:from>
    <cdr:to>
      <cdr:x>0.86706</cdr:x>
      <cdr:y>1</cdr:y>
    </cdr:to>
    <cdr:sp macro="" textlink="">
      <cdr:nvSpPr>
        <cdr:cNvPr id="2" name="CuadroTexto 5">
          <a:extLst xmlns:a="http://schemas.openxmlformats.org/drawingml/2006/main">
            <a:ext uri="{FF2B5EF4-FFF2-40B4-BE49-F238E27FC236}">
              <a16:creationId xmlns:a16="http://schemas.microsoft.com/office/drawing/2014/main" id="{F98A90CE-EBDE-13E9-39AC-A270517C4F82}"/>
            </a:ext>
          </a:extLst>
        </cdr:cNvPr>
        <cdr:cNvSpPr txBox="1"/>
      </cdr:nvSpPr>
      <cdr:spPr>
        <a:xfrm xmlns:a="http://schemas.openxmlformats.org/drawingml/2006/main">
          <a:off x="0" y="2285121"/>
          <a:ext cx="5591174" cy="1619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0.93385</cdr:y>
    </cdr:from>
    <cdr:to>
      <cdr:x>0.86706</cdr:x>
      <cdr:y>1</cdr:y>
    </cdr:to>
    <cdr:sp macro="" textlink="">
      <cdr:nvSpPr>
        <cdr:cNvPr id="2" name="CuadroTexto 5">
          <a:extLst xmlns:a="http://schemas.openxmlformats.org/drawingml/2006/main">
            <a:ext uri="{FF2B5EF4-FFF2-40B4-BE49-F238E27FC236}">
              <a16:creationId xmlns:a16="http://schemas.microsoft.com/office/drawing/2014/main" id="{F98A90CE-EBDE-13E9-39AC-A270517C4F82}"/>
            </a:ext>
          </a:extLst>
        </cdr:cNvPr>
        <cdr:cNvSpPr txBox="1"/>
      </cdr:nvSpPr>
      <cdr:spPr>
        <a:xfrm xmlns:a="http://schemas.openxmlformats.org/drawingml/2006/main">
          <a:off x="0" y="2286075"/>
          <a:ext cx="5591174" cy="1619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1604210</xdr:colOff>
      <xdr:row>39</xdr:row>
      <xdr:rowOff>0</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6176210" cy="754981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L" sz="1100" b="1">
            <a:solidFill>
              <a:schemeClr val="dk1"/>
            </a:solidFill>
            <a:effectLst/>
            <a:latin typeface="+mn-lt"/>
            <a:ea typeface="+mn-ea"/>
            <a:cs typeface="+mn-cs"/>
          </a:endParaRPr>
        </a:p>
        <a:p>
          <a:pPr algn="ctr"/>
          <a:r>
            <a:rPr lang="es-CL" sz="1100" b="1">
              <a:solidFill>
                <a:schemeClr val="dk1"/>
              </a:solidFill>
              <a:effectLst/>
              <a:latin typeface="+mn-lt"/>
              <a:ea typeface="+mn-ea"/>
              <a:cs typeface="+mn-cs"/>
            </a:rPr>
            <a:t>COMENTARIO</a:t>
          </a:r>
        </a:p>
        <a:p>
          <a:pPr algn="just"/>
          <a:endParaRPr lang="es-CL" sz="1100">
            <a:solidFill>
              <a:schemeClr val="dk1"/>
            </a:solidFill>
            <a:effectLst/>
            <a:latin typeface="+mn-lt"/>
            <a:ea typeface="+mn-ea"/>
            <a:cs typeface="+mn-cs"/>
          </a:endParaRPr>
        </a:p>
        <a:p>
          <a:pPr algn="just"/>
          <a:r>
            <a:rPr lang="es-CL" sz="1100" b="1">
              <a:solidFill>
                <a:schemeClr val="dk1"/>
              </a:solidFill>
              <a:effectLst/>
              <a:latin typeface="+mn-lt"/>
              <a:ea typeface="+mn-ea"/>
              <a:cs typeface="+mn-cs"/>
            </a:rPr>
            <a:t>1.  Exportaciones 2023</a:t>
          </a:r>
          <a:endParaRPr lang="es-CL" sz="1100">
            <a:solidFill>
              <a:schemeClr val="dk1"/>
            </a:solidFill>
            <a:effectLst/>
            <a:latin typeface="+mn-lt"/>
            <a:ea typeface="+mn-ea"/>
            <a:cs typeface="+mn-cs"/>
          </a:endParaRPr>
        </a:p>
        <a:p>
          <a:pPr algn="just"/>
          <a:endParaRPr lang="es-CL" sz="1100">
            <a:solidFill>
              <a:schemeClr val="dk1"/>
            </a:solidFill>
            <a:effectLst/>
            <a:latin typeface="+mn-lt"/>
            <a:ea typeface="+mn-ea"/>
            <a:cs typeface="+mn-cs"/>
          </a:endParaRPr>
        </a:p>
        <a:p>
          <a:pPr fontAlgn="base"/>
          <a:r>
            <a:rPr lang="es-CL" sz="1100" b="0" i="0">
              <a:solidFill>
                <a:schemeClr val="dk1"/>
              </a:solidFill>
              <a:effectLst/>
              <a:latin typeface="+mn-lt"/>
              <a:ea typeface="+mn-ea"/>
              <a:cs typeface="+mn-cs"/>
            </a:rPr>
            <a:t>En abril</a:t>
          </a:r>
          <a:r>
            <a:rPr lang="es-CL" sz="1100" b="0" i="0" baseline="0">
              <a:solidFill>
                <a:schemeClr val="dk1"/>
              </a:solidFill>
              <a:effectLst/>
              <a:latin typeface="+mn-lt"/>
              <a:ea typeface="+mn-ea"/>
              <a:cs typeface="+mn-cs"/>
            </a:rPr>
            <a:t> </a:t>
          </a:r>
          <a:r>
            <a:rPr lang="es-CL" sz="1100" b="0" i="0">
              <a:solidFill>
                <a:schemeClr val="dk1"/>
              </a:solidFill>
              <a:effectLst/>
              <a:latin typeface="+mn-lt"/>
              <a:ea typeface="+mn-ea"/>
              <a:cs typeface="+mn-cs"/>
            </a:rPr>
            <a:t>de 2023, las exportaciones totales de vino alcanzaron a 47,4  millones de litros, por un total de USD 104,a% </a:t>
          </a:r>
          <a:r>
            <a:rPr lang="es-CL" sz="1100" b="0" i="0">
              <a:solidFill>
                <a:sysClr val="windowText" lastClr="000000"/>
              </a:solidFill>
              <a:effectLst/>
              <a:latin typeface="+mn-lt"/>
              <a:ea typeface="+mn-ea"/>
              <a:cs typeface="+mn-cs"/>
            </a:rPr>
            <a:t>millones FOB</a:t>
          </a:r>
          <a:r>
            <a:rPr lang="es-CL" sz="1100" b="0" i="0">
              <a:solidFill>
                <a:schemeClr val="dk1"/>
              </a:solidFill>
              <a:effectLst/>
              <a:latin typeface="+mn-lt"/>
              <a:ea typeface="+mn-ea"/>
              <a:cs typeface="+mn-cs"/>
            </a:rPr>
            <a:t>, lo que representa una disminución de 26,2% en volumen y de aproximadamente 28% en valor en relación con  abril de 2022.</a:t>
          </a:r>
        </a:p>
        <a:p>
          <a:pPr marL="0" marR="0" lvl="0" indent="0" defTabSz="914400" eaLnBrk="1" fontAlgn="base" latinLnBrk="0" hangingPunct="1">
            <a:lnSpc>
              <a:spcPct val="100000"/>
            </a:lnSpc>
            <a:spcBef>
              <a:spcPts val="0"/>
            </a:spcBef>
            <a:spcAft>
              <a:spcPts val="0"/>
            </a:spcAft>
            <a:buClrTx/>
            <a:buSzTx/>
            <a:buFontTx/>
            <a:buNone/>
            <a:tabLst/>
            <a:defRPr/>
          </a:pPr>
          <a:endParaRPr lang="es-CL" sz="1100" b="0" i="0">
            <a:solidFill>
              <a:schemeClr val="dk1"/>
            </a:solidFill>
            <a:effectLst/>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es-CL" sz="1100" b="0" i="0">
              <a:solidFill>
                <a:schemeClr val="dk1"/>
              </a:solidFill>
              <a:effectLst/>
              <a:latin typeface="+mn-lt"/>
              <a:ea typeface="+mn-ea"/>
              <a:cs typeface="+mn-cs"/>
            </a:rPr>
            <a:t>Del total exportado en abril 2023, 23,2 millones de litros corresponden a vino con denominación de origen, por un valor de USD 77 millones </a:t>
          </a:r>
          <a:r>
            <a:rPr lang="es-CL" sz="1100" b="0" i="0">
              <a:solidFill>
                <a:sysClr val="windowText" lastClr="000000"/>
              </a:solidFill>
              <a:effectLst/>
              <a:latin typeface="+mn-lt"/>
              <a:ea typeface="+mn-ea"/>
              <a:cs typeface="+mn-cs"/>
            </a:rPr>
            <a:t>FOB</a:t>
          </a:r>
          <a:r>
            <a:rPr lang="es-CL" sz="1100" b="0" i="0">
              <a:solidFill>
                <a:schemeClr val="dk1"/>
              </a:solidFill>
              <a:effectLst/>
              <a:latin typeface="+mn-lt"/>
              <a:ea typeface="+mn-ea"/>
              <a:cs typeface="+mn-cs"/>
            </a:rPr>
            <a:t>. Estas cifras representan una disminución de alrededor</a:t>
          </a:r>
          <a:r>
            <a:rPr lang="es-CL" sz="1100" b="0" i="0" baseline="0">
              <a:solidFill>
                <a:schemeClr val="dk1"/>
              </a:solidFill>
              <a:effectLst/>
              <a:latin typeface="+mn-lt"/>
              <a:ea typeface="+mn-ea"/>
              <a:cs typeface="+mn-cs"/>
            </a:rPr>
            <a:t> de 30</a:t>
          </a:r>
          <a:r>
            <a:rPr lang="es-CL" sz="1100" b="0" i="0">
              <a:solidFill>
                <a:schemeClr val="dk1"/>
              </a:solidFill>
              <a:effectLst/>
              <a:latin typeface="+mn-lt"/>
              <a:ea typeface="+mn-ea"/>
              <a:cs typeface="+mn-cs"/>
            </a:rPr>
            <a:t>% en volumen y valor respecto al mismo</a:t>
          </a:r>
          <a:r>
            <a:rPr lang="es-CL" sz="1100" b="0" i="0" baseline="0">
              <a:solidFill>
                <a:schemeClr val="dk1"/>
              </a:solidFill>
              <a:effectLst/>
              <a:latin typeface="+mn-lt"/>
              <a:ea typeface="+mn-ea"/>
              <a:cs typeface="+mn-cs"/>
            </a:rPr>
            <a:t> mes en el año anterior</a:t>
          </a:r>
          <a:r>
            <a:rPr lang="es-CL" sz="1100" b="0" i="0">
              <a:solidFill>
                <a:schemeClr val="dk1"/>
              </a:solidFill>
              <a:effectLst/>
              <a:latin typeface="+mn-lt"/>
              <a:ea typeface="+mn-ea"/>
              <a:cs typeface="+mn-cs"/>
            </a:rPr>
            <a:t>. El precio medio de esta categoría en marzo</a:t>
          </a:r>
          <a:r>
            <a:rPr lang="es-CL" sz="1100" b="0" i="0" baseline="0">
              <a:solidFill>
                <a:schemeClr val="dk1"/>
              </a:solidFill>
              <a:effectLst/>
              <a:latin typeface="+mn-lt"/>
              <a:ea typeface="+mn-ea"/>
              <a:cs typeface="+mn-cs"/>
            </a:rPr>
            <a:t> 2023 </a:t>
          </a:r>
          <a:r>
            <a:rPr lang="es-CL" sz="1100" b="0" i="0">
              <a:solidFill>
                <a:schemeClr val="dk1"/>
              </a:solidFill>
              <a:effectLst/>
              <a:latin typeface="+mn-lt"/>
              <a:ea typeface="+mn-ea"/>
              <a:cs typeface="+mn-cs"/>
            </a:rPr>
            <a:t>llega a USD 3,32/ litro, al igual que abril de 2022. Respecto al vino a granel , en abril</a:t>
          </a:r>
          <a:r>
            <a:rPr lang="es-CL" sz="1100" b="0" i="0" baseline="0">
              <a:solidFill>
                <a:schemeClr val="dk1"/>
              </a:solidFill>
              <a:effectLst/>
              <a:latin typeface="+mn-lt"/>
              <a:ea typeface="+mn-ea"/>
              <a:cs typeface="+mn-cs"/>
            </a:rPr>
            <a:t> </a:t>
          </a:r>
          <a:r>
            <a:rPr lang="es-CL" sz="1100" b="0" i="0">
              <a:solidFill>
                <a:schemeClr val="dk1"/>
              </a:solidFill>
              <a:effectLst/>
              <a:latin typeface="+mn-lt"/>
              <a:ea typeface="+mn-ea"/>
              <a:cs typeface="+mn-cs"/>
            </a:rPr>
            <a:t>de 2023, se exportaron 20,6 millones de litros por un monto total de USD 20 </a:t>
          </a:r>
          <a:r>
            <a:rPr lang="es-CL" sz="1100" b="0" i="0">
              <a:solidFill>
                <a:sysClr val="windowText" lastClr="000000"/>
              </a:solidFill>
              <a:effectLst/>
              <a:latin typeface="+mn-lt"/>
              <a:ea typeface="+mn-ea"/>
              <a:cs typeface="+mn-cs"/>
            </a:rPr>
            <a:t>millones FOB. </a:t>
          </a:r>
          <a:r>
            <a:rPr lang="es-CL" sz="1100" b="0" i="0">
              <a:solidFill>
                <a:schemeClr val="dk1"/>
              </a:solidFill>
              <a:effectLst/>
              <a:latin typeface="+mn-lt"/>
              <a:ea typeface="+mn-ea"/>
              <a:cs typeface="+mn-cs"/>
            </a:rPr>
            <a:t>Estos valores representan una disminución de </a:t>
          </a:r>
          <a:r>
            <a:rPr lang="es-CL" sz="1100" b="0" i="0" baseline="0">
              <a:solidFill>
                <a:schemeClr val="dk1"/>
              </a:solidFill>
              <a:effectLst/>
              <a:latin typeface="+mn-lt"/>
              <a:ea typeface="+mn-ea"/>
              <a:cs typeface="+mn-cs"/>
            </a:rPr>
            <a:t> 22</a:t>
          </a:r>
          <a:r>
            <a:rPr lang="es-CL" sz="1100" b="0" i="0">
              <a:solidFill>
                <a:schemeClr val="dk1"/>
              </a:solidFill>
              <a:effectLst/>
              <a:latin typeface="+mn-lt"/>
              <a:ea typeface="+mn-ea"/>
              <a:cs typeface="+mn-cs"/>
            </a:rPr>
            <a:t>,5% en volumen y de 19,3,% en valor. La</a:t>
          </a:r>
          <a:r>
            <a:rPr lang="es-CL" sz="1100" b="0" i="0" baseline="0">
              <a:solidFill>
                <a:schemeClr val="dk1"/>
              </a:solidFill>
              <a:effectLst/>
              <a:latin typeface="+mn-lt"/>
              <a:ea typeface="+mn-ea"/>
              <a:cs typeface="+mn-cs"/>
            </a:rPr>
            <a:t> exportación de vinos espumosos  también presentó una disminución de 24,8</a:t>
          </a:r>
          <a:r>
            <a:rPr lang="es-CL" sz="1100" b="0" i="0">
              <a:solidFill>
                <a:schemeClr val="dk1"/>
              </a:solidFill>
              <a:effectLst/>
              <a:latin typeface="+mn-lt"/>
              <a:ea typeface="+mn-ea"/>
              <a:cs typeface="+mn-cs"/>
            </a:rPr>
            <a:t> % en volumen y 26,8% en valor, respecto a</a:t>
          </a:r>
          <a:r>
            <a:rPr lang="es-CL" sz="1100" b="0" i="0" baseline="0">
              <a:solidFill>
                <a:schemeClr val="dk1"/>
              </a:solidFill>
              <a:effectLst/>
              <a:latin typeface="+mn-lt"/>
              <a:ea typeface="+mn-ea"/>
              <a:cs typeface="+mn-cs"/>
            </a:rPr>
            <a:t> abril </a:t>
          </a:r>
          <a:r>
            <a:rPr lang="es-CL" sz="1100" b="0" i="0">
              <a:solidFill>
                <a:schemeClr val="dk1"/>
              </a:solidFill>
              <a:effectLst/>
              <a:latin typeface="+mn-lt"/>
              <a:ea typeface="+mn-ea"/>
              <a:cs typeface="+mn-cs"/>
            </a:rPr>
            <a:t>de 2022, llegando a 0,2 millones de litros, por un valor de USD 0,8 millones FOB.</a:t>
          </a:r>
          <a:endParaRPr lang="es-CL">
            <a:effectLst/>
          </a:endParaRPr>
        </a:p>
        <a:p>
          <a:pPr fontAlgn="base"/>
          <a:endParaRPr lang="es-CL" sz="1100" b="0" i="0">
            <a:solidFill>
              <a:schemeClr val="dk1"/>
            </a:solidFill>
            <a:effectLst/>
            <a:latin typeface="+mn-lt"/>
            <a:ea typeface="+mn-ea"/>
            <a:cs typeface="+mn-cs"/>
          </a:endParaRPr>
        </a:p>
        <a:p>
          <a:pPr fontAlgn="base"/>
          <a:r>
            <a:rPr lang="es-CL" sz="1100" b="0" i="0">
              <a:solidFill>
                <a:schemeClr val="dk1"/>
              </a:solidFill>
              <a:effectLst/>
              <a:latin typeface="+mn-lt"/>
              <a:ea typeface="+mn-ea"/>
              <a:cs typeface="+mn-cs"/>
            </a:rPr>
            <a:t>En relación al</a:t>
          </a:r>
          <a:r>
            <a:rPr lang="es-CL" sz="1100" b="0" i="0" baseline="0">
              <a:solidFill>
                <a:schemeClr val="dk1"/>
              </a:solidFill>
              <a:effectLst/>
              <a:latin typeface="+mn-lt"/>
              <a:ea typeface="+mn-ea"/>
              <a:cs typeface="+mn-cs"/>
            </a:rPr>
            <a:t> perí</a:t>
          </a:r>
          <a:r>
            <a:rPr lang="es-CL" sz="1100" b="0" i="0">
              <a:solidFill>
                <a:schemeClr val="dk1"/>
              </a:solidFill>
              <a:effectLst/>
              <a:latin typeface="+mn-lt"/>
              <a:ea typeface="+mn-ea"/>
              <a:cs typeface="+mn-cs"/>
            </a:rPr>
            <a:t>odo enero-abril, se observa que</a:t>
          </a:r>
          <a:r>
            <a:rPr lang="es-CL" sz="1100" b="0" i="0" baseline="0">
              <a:solidFill>
                <a:schemeClr val="dk1"/>
              </a:solidFill>
              <a:effectLst/>
              <a:latin typeface="+mn-lt"/>
              <a:ea typeface="+mn-ea"/>
              <a:cs typeface="+mn-cs"/>
            </a:rPr>
            <a:t> el 2023 la exportación total alcanzó a 214,9 millones de litros por un total de USD 458,3 millones FOB, lo que significa una disminución de 19,1% y 21,2% respecto al mismo período del año anterior.</a:t>
          </a:r>
          <a:endParaRPr lang="es-CL" sz="1100" b="0" i="0">
            <a:solidFill>
              <a:schemeClr val="dk1"/>
            </a:solidFill>
            <a:effectLst/>
            <a:latin typeface="+mn-lt"/>
            <a:ea typeface="+mn-ea"/>
            <a:cs typeface="+mn-cs"/>
          </a:endParaRPr>
        </a:p>
        <a:p>
          <a:pPr algn="just"/>
          <a:endParaRPr lang="es-CL" sz="1100">
            <a:solidFill>
              <a:schemeClr val="dk1"/>
            </a:solidFill>
            <a:effectLst/>
            <a:latin typeface="+mn-lt"/>
            <a:ea typeface="+mn-ea"/>
            <a:cs typeface="+mn-cs"/>
          </a:endParaRPr>
        </a:p>
        <a:p>
          <a:pPr algn="just"/>
          <a:r>
            <a:rPr lang="es-CL" sz="1100" b="1">
              <a:solidFill>
                <a:schemeClr val="dk1"/>
              </a:solidFill>
              <a:effectLst/>
              <a:latin typeface="+mn-lt"/>
              <a:ea typeface="+mn-ea"/>
              <a:cs typeface="+mn-cs"/>
            </a:rPr>
            <a:t>2. Catastro 2021</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El Servicio Agrícola y Ganadero (SAG) publicó en diciembre el Catastro Vitícola Nacional 2021. </a:t>
          </a:r>
        </a:p>
        <a:p>
          <a:pPr algn="just"/>
          <a:r>
            <a:rPr lang="es-CL" sz="1100">
              <a:solidFill>
                <a:schemeClr val="dk1"/>
              </a:solidFill>
              <a:effectLst/>
              <a:latin typeface="+mn-lt"/>
              <a:ea typeface="+mn-ea"/>
              <a:cs typeface="+mn-cs"/>
            </a:rPr>
            <a:t>De acuerdo con dicho informe, la superficie de vides para vinificación alcanzó 130.086,17 hectáreas, que, en comparación al catastro presentado en el año 2020 (que fue de 136.166,24 hectáreas), representa una variación negativa de 4,5% en la superficie.  </a:t>
          </a:r>
        </a:p>
        <a:p>
          <a:pPr algn="just"/>
          <a:r>
            <a:rPr lang="es-CL" sz="1100">
              <a:solidFill>
                <a:schemeClr val="dk1"/>
              </a:solidFill>
              <a:effectLst/>
              <a:latin typeface="+mn-lt"/>
              <a:ea typeface="+mn-ea"/>
              <a:cs typeface="+mn-cs"/>
            </a:rPr>
            <a:t>Respecto del encepado nacional, 73,8% del viñedo corresponde a cepajes tintos, y  26,2% a cepajes blancos, representados mayoritariamente por </a:t>
          </a:r>
          <a:r>
            <a:rPr lang="es-CL" sz="1100" b="0" i="0" strike="noStrike" baseline="0">
              <a:solidFill>
                <a:sysClr val="windowText" lastClr="000000"/>
              </a:solidFill>
              <a:effectLst/>
              <a:latin typeface="+mn-lt"/>
              <a:ea typeface="+mn-ea"/>
              <a:cs typeface="+mn-cs"/>
            </a:rPr>
            <a:t>la cepa</a:t>
          </a:r>
          <a:r>
            <a:rPr lang="es-CL" sz="1100" b="0" i="0" strike="sngStrike">
              <a:solidFill>
                <a:sysClr val="windowText" lastClr="000000"/>
              </a:solidFill>
              <a:effectLst/>
              <a:latin typeface="+mn-lt"/>
              <a:ea typeface="+mn-ea"/>
              <a:cs typeface="+mn-cs"/>
            </a:rPr>
            <a:t> </a:t>
          </a:r>
          <a:r>
            <a:rPr lang="es-CL" sz="1100">
              <a:solidFill>
                <a:schemeClr val="dk1"/>
              </a:solidFill>
              <a:effectLst/>
              <a:latin typeface="+mn-lt"/>
              <a:ea typeface="+mn-ea"/>
              <a:cs typeface="+mn-cs"/>
            </a:rPr>
            <a:t>Cabernet Sauvignon.</a:t>
          </a:r>
        </a:p>
        <a:p>
          <a:pPr algn="just"/>
          <a:endParaRPr lang="es-CL" sz="1100">
            <a:solidFill>
              <a:schemeClr val="dk1"/>
            </a:solidFill>
            <a:effectLst/>
            <a:latin typeface="+mn-lt"/>
            <a:ea typeface="+mn-ea"/>
            <a:cs typeface="+mn-cs"/>
          </a:endParaRPr>
        </a:p>
        <a:p>
          <a:pPr algn="just"/>
          <a:r>
            <a:rPr lang="es-CL" sz="1100" b="1">
              <a:solidFill>
                <a:schemeClr val="dk1"/>
              </a:solidFill>
              <a:effectLst/>
              <a:latin typeface="+mn-lt"/>
              <a:ea typeface="+mn-ea"/>
              <a:cs typeface="+mn-cs"/>
            </a:rPr>
            <a:t>3.</a:t>
          </a:r>
          <a:r>
            <a:rPr lang="es-CL" sz="1100" b="1" baseline="0">
              <a:solidFill>
                <a:schemeClr val="dk1"/>
              </a:solidFill>
              <a:effectLst/>
              <a:latin typeface="+mn-lt"/>
              <a:ea typeface="+mn-ea"/>
              <a:cs typeface="+mn-cs"/>
            </a:rPr>
            <a:t> Informe de Existencias 2022</a:t>
          </a:r>
          <a:r>
            <a:rPr lang="es-CL" sz="1100" baseline="0">
              <a:solidFill>
                <a:schemeClr val="dk1"/>
              </a:solidFill>
              <a:effectLst/>
              <a:latin typeface="+mn-lt"/>
              <a:ea typeface="+mn-ea"/>
              <a:cs typeface="+mn-cs"/>
            </a:rPr>
            <a:t> </a:t>
          </a:r>
        </a:p>
        <a:p>
          <a:endParaRPr lang="es-CL" sz="1100" baseline="0">
            <a:solidFill>
              <a:schemeClr val="dk1"/>
            </a:solidFill>
            <a:effectLst/>
            <a:latin typeface="+mn-lt"/>
            <a:ea typeface="+mn-ea"/>
            <a:cs typeface="+mn-cs"/>
          </a:endParaRPr>
        </a:p>
        <a:p>
          <a:r>
            <a:rPr lang="es-CL" sz="1100" b="0" i="0">
              <a:solidFill>
                <a:schemeClr val="dk1"/>
              </a:solidFill>
              <a:effectLst/>
              <a:latin typeface="+mn-lt"/>
              <a:ea typeface="+mn-ea"/>
              <a:cs typeface="+mn-cs"/>
            </a:rPr>
            <a:t>De acuerdo al último informe de Existencias de Vino recién emitido por el Servicio Agrícola y Ganadero, y que contempla los volúmenes de vinos presentes en bodega al 31 de diciembre de 2022, excluido el vino para pisco, el stock aumentó un 9,7%, alcanzando los 1.416.554 millones de litros respecto al año anterior, en que se alcanzaron 1.287. 453 millones de litros.</a:t>
          </a:r>
        </a:p>
        <a:p>
          <a:r>
            <a:rPr lang="es-CL" sz="1100" b="0" i="0">
              <a:solidFill>
                <a:schemeClr val="dk1"/>
              </a:solidFill>
              <a:effectLst/>
              <a:latin typeface="+mn-lt"/>
              <a:ea typeface="+mn-ea"/>
              <a:cs typeface="+mn-cs"/>
            </a:rPr>
            <a:t>El desglose de acuerdo al tipo de vino da cuenta que 1.240.620 millones de litros corresponden a vino con Denominación de Origen, equivalente al 87,8% del total; mientras que 144.519 millones de litros fueron vinos sin Denominación de Origen (DO), que representan un 10,2%, y 28.000 millones de litros son vinos provenientes de uva de mesa, alcanzando un 2%. Por otra parte, las existencias de vino para pisco llegaron a 3.413</a:t>
          </a:r>
          <a:r>
            <a:rPr lang="es-CL" sz="1100" b="0" i="0" baseline="0">
              <a:solidFill>
                <a:schemeClr val="dk1"/>
              </a:solidFill>
              <a:effectLst/>
              <a:latin typeface="+mn-lt"/>
              <a:ea typeface="+mn-ea"/>
              <a:cs typeface="+mn-cs"/>
            </a:rPr>
            <a:t> millones de</a:t>
          </a:r>
          <a:r>
            <a:rPr lang="es-CL" sz="1100" b="0" i="0">
              <a:solidFill>
                <a:schemeClr val="dk1"/>
              </a:solidFill>
              <a:effectLst/>
              <a:latin typeface="+mn-lt"/>
              <a:ea typeface="+mn-ea"/>
              <a:cs typeface="+mn-cs"/>
            </a:rPr>
            <a:t> litros en 2022.</a:t>
          </a:r>
        </a:p>
        <a:p>
          <a:endParaRPr lang="es-CL" sz="1100" b="0" i="0">
            <a:solidFill>
              <a:schemeClr val="dk1"/>
            </a:solidFill>
            <a:effectLst/>
            <a:latin typeface="+mn-lt"/>
            <a:ea typeface="+mn-ea"/>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14</xdr:row>
      <xdr:rowOff>126462</xdr:rowOff>
    </xdr:from>
    <xdr:to>
      <xdr:col>16</xdr:col>
      <xdr:colOff>762000</xdr:colOff>
      <xdr:row>29</xdr:row>
      <xdr:rowOff>127415</xdr:rowOff>
    </xdr:to>
    <xdr:graphicFrame macro="">
      <xdr:nvGraphicFramePr>
        <xdr:cNvPr id="3" name="Gráfico 2">
          <a:extLst>
            <a:ext uri="{FF2B5EF4-FFF2-40B4-BE49-F238E27FC236}">
              <a16:creationId xmlns:a16="http://schemas.microsoft.com/office/drawing/2014/main" id="{8D85D3FE-B92C-4011-8185-2DC2A88D05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4398</xdr:rowOff>
    </xdr:from>
    <xdr:to>
      <xdr:col>16</xdr:col>
      <xdr:colOff>752474</xdr:colOff>
      <xdr:row>44</xdr:row>
      <xdr:rowOff>165313</xdr:rowOff>
    </xdr:to>
    <xdr:graphicFrame macro="">
      <xdr:nvGraphicFramePr>
        <xdr:cNvPr id="4" name="Gráfico 3">
          <a:extLst>
            <a:ext uri="{FF2B5EF4-FFF2-40B4-BE49-F238E27FC236}">
              <a16:creationId xmlns:a16="http://schemas.microsoft.com/office/drawing/2014/main" id="{3C5225D0-ABD0-4BE2-BCEF-C39965253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16</xdr:col>
      <xdr:colOff>733425</xdr:colOff>
      <xdr:row>14</xdr:row>
      <xdr:rowOff>172627</xdr:rowOff>
    </xdr:to>
    <xdr:graphicFrame macro="">
      <xdr:nvGraphicFramePr>
        <xdr:cNvPr id="5" name="Gráfico 4">
          <a:extLst>
            <a:ext uri="{FF2B5EF4-FFF2-40B4-BE49-F238E27FC236}">
              <a16:creationId xmlns:a16="http://schemas.microsoft.com/office/drawing/2014/main" id="{32EF509D-476A-4BE9-BE9C-7702CD851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0.9432</cdr:y>
    </cdr:from>
    <cdr:to>
      <cdr:x>1</cdr:x>
      <cdr:y>1</cdr:y>
    </cdr:to>
    <cdr:sp macro="" textlink="">
      <cdr:nvSpPr>
        <cdr:cNvPr id="2" name="CuadroTexto 5">
          <a:extLst xmlns:a="http://schemas.openxmlformats.org/drawingml/2006/main">
            <a:ext uri="{FF2B5EF4-FFF2-40B4-BE49-F238E27FC236}">
              <a16:creationId xmlns:a16="http://schemas.microsoft.com/office/drawing/2014/main" id="{1D47F698-C620-BD72-F194-CAAA955C4067}"/>
            </a:ext>
          </a:extLst>
        </cdr:cNvPr>
        <cdr:cNvSpPr txBox="1"/>
      </cdr:nvSpPr>
      <cdr:spPr>
        <a:xfrm xmlns:a="http://schemas.openxmlformats.org/drawingml/2006/main">
          <a:off x="0" y="2688908"/>
          <a:ext cx="5286375" cy="1619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32.xml><?xml version="1.0" encoding="utf-8"?>
<c:userShapes xmlns:c="http://schemas.openxmlformats.org/drawingml/2006/chart">
  <cdr:relSizeAnchor xmlns:cdr="http://schemas.openxmlformats.org/drawingml/2006/chartDrawing">
    <cdr:from>
      <cdr:x>0</cdr:x>
      <cdr:y>0.94286</cdr:y>
    </cdr:from>
    <cdr:to>
      <cdr:x>1</cdr:x>
      <cdr:y>1</cdr:y>
    </cdr:to>
    <cdr:sp macro="" textlink="">
      <cdr:nvSpPr>
        <cdr:cNvPr id="2" name="CuadroTexto 5">
          <a:extLst xmlns:a="http://schemas.openxmlformats.org/drawingml/2006/main">
            <a:ext uri="{FF2B5EF4-FFF2-40B4-BE49-F238E27FC236}">
              <a16:creationId xmlns:a16="http://schemas.microsoft.com/office/drawing/2014/main" id="{1D47F698-C620-BD72-F194-CAAA955C4067}"/>
            </a:ext>
          </a:extLst>
        </cdr:cNvPr>
        <cdr:cNvSpPr txBox="1"/>
      </cdr:nvSpPr>
      <cdr:spPr>
        <a:xfrm xmlns:a="http://schemas.openxmlformats.org/drawingml/2006/main">
          <a:off x="0" y="2671762"/>
          <a:ext cx="5295900" cy="1619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33.xml><?xml version="1.0" encoding="utf-8"?>
<c:userShapes xmlns:c="http://schemas.openxmlformats.org/drawingml/2006/chart">
  <cdr:relSizeAnchor xmlns:cdr="http://schemas.openxmlformats.org/drawingml/2006/chartDrawing">
    <cdr:from>
      <cdr:x>0</cdr:x>
      <cdr:y>0.92995</cdr:y>
    </cdr:from>
    <cdr:to>
      <cdr:x>1</cdr:x>
      <cdr:y>0.98675</cdr:y>
    </cdr:to>
    <cdr:sp macro="" textlink="">
      <cdr:nvSpPr>
        <cdr:cNvPr id="2" name="CuadroTexto 5">
          <a:extLst xmlns:a="http://schemas.openxmlformats.org/drawingml/2006/main">
            <a:ext uri="{FF2B5EF4-FFF2-40B4-BE49-F238E27FC236}">
              <a16:creationId xmlns:a16="http://schemas.microsoft.com/office/drawing/2014/main" id="{1D47F698-C620-BD72-F194-CAAA955C4067}"/>
            </a:ext>
          </a:extLst>
        </cdr:cNvPr>
        <cdr:cNvSpPr txBox="1"/>
      </cdr:nvSpPr>
      <cdr:spPr>
        <a:xfrm xmlns:a="http://schemas.openxmlformats.org/drawingml/2006/main">
          <a:off x="0" y="2651125"/>
          <a:ext cx="5305425" cy="1619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0</xdr:colOff>
      <xdr:row>15</xdr:row>
      <xdr:rowOff>171450</xdr:rowOff>
    </xdr:to>
    <xdr:graphicFrame macro="">
      <xdr:nvGraphicFramePr>
        <xdr:cNvPr id="3" name="Gráfico 2">
          <a:extLst>
            <a:ext uri="{FF2B5EF4-FFF2-40B4-BE49-F238E27FC236}">
              <a16:creationId xmlns:a16="http://schemas.microsoft.com/office/drawing/2014/main" id="{07DC6F5C-381D-4348-A582-D9C0196622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178593</xdr:rowOff>
    </xdr:from>
    <xdr:to>
      <xdr:col>17</xdr:col>
      <xdr:colOff>352425</xdr:colOff>
      <xdr:row>34</xdr:row>
      <xdr:rowOff>51435</xdr:rowOff>
    </xdr:to>
    <xdr:graphicFrame macro="">
      <xdr:nvGraphicFramePr>
        <xdr:cNvPr id="4" name="Gráfico 3">
          <a:extLst>
            <a:ext uri="{FF2B5EF4-FFF2-40B4-BE49-F238E27FC236}">
              <a16:creationId xmlns:a16="http://schemas.microsoft.com/office/drawing/2014/main" id="{C4D5F2AD-B6A3-4AB6-9BF1-6C2BC6C73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0.93196</cdr:y>
    </cdr:from>
    <cdr:to>
      <cdr:x>0.95173</cdr:x>
      <cdr:y>1</cdr:y>
    </cdr:to>
    <cdr:sp macro="" textlink="">
      <cdr:nvSpPr>
        <cdr:cNvPr id="2" name="1 CuadroTexto">
          <a:extLst xmlns:a="http://schemas.openxmlformats.org/drawingml/2006/main">
            <a:ext uri="{FF2B5EF4-FFF2-40B4-BE49-F238E27FC236}">
              <a16:creationId xmlns:a16="http://schemas.microsoft.com/office/drawing/2014/main" id="{9F7B0F9B-AF03-4483-A77D-6F3D0C91F92D}"/>
            </a:ext>
          </a:extLst>
        </cdr:cNvPr>
        <cdr:cNvSpPr txBox="1"/>
      </cdr:nvSpPr>
      <cdr:spPr>
        <a:xfrm xmlns:a="http://schemas.openxmlformats.org/drawingml/2006/main">
          <a:off x="0" y="3000412"/>
          <a:ext cx="9953621" cy="2190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Servicio Nacional de Aduanas. * Considera el 80% del volumen total exportado, </a:t>
          </a:r>
          <a:r>
            <a:rPr lang="es-CL" sz="900" b="0" i="0" baseline="0">
              <a:effectLst/>
              <a:latin typeface="+mn-lt"/>
              <a:ea typeface="+mn-ea"/>
              <a:cs typeface="+mn-cs"/>
            </a:rPr>
            <a:t>correspondiente al segmento más representativo de la categoría</a:t>
          </a:r>
          <a:endParaRPr lang="es-ES" sz="900"/>
        </a:p>
      </cdr:txBody>
    </cdr:sp>
  </cdr:relSizeAnchor>
</c:userShapes>
</file>

<file path=xl/drawings/drawing36.xml><?xml version="1.0" encoding="utf-8"?>
<c:userShapes xmlns:c="http://schemas.openxmlformats.org/drawingml/2006/chart">
  <cdr:relSizeAnchor xmlns:cdr="http://schemas.openxmlformats.org/drawingml/2006/chartDrawing">
    <cdr:from>
      <cdr:x>0.00224</cdr:x>
      <cdr:y>0.93715</cdr:y>
    </cdr:from>
    <cdr:to>
      <cdr:x>0.96148</cdr:x>
      <cdr:y>1</cdr:y>
    </cdr:to>
    <cdr:sp macro="" textlink="">
      <cdr:nvSpPr>
        <cdr:cNvPr id="2" name="1 CuadroTexto">
          <a:extLst xmlns:a="http://schemas.openxmlformats.org/drawingml/2006/main">
            <a:ext uri="{FF2B5EF4-FFF2-40B4-BE49-F238E27FC236}">
              <a16:creationId xmlns:a16="http://schemas.microsoft.com/office/drawing/2014/main" id="{BC07D2AA-F270-4D1D-9A85-FF427B90A4A9}"/>
            </a:ext>
          </a:extLst>
        </cdr:cNvPr>
        <cdr:cNvSpPr txBox="1"/>
      </cdr:nvSpPr>
      <cdr:spPr>
        <a:xfrm xmlns:a="http://schemas.openxmlformats.org/drawingml/2006/main">
          <a:off x="23406" y="3272848"/>
          <a:ext cx="10023026" cy="219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Servicio Nacional de Aduanas y Banco Central. </a:t>
          </a:r>
          <a:r>
            <a:rPr lang="es-ES" sz="900" baseline="0">
              <a:effectLst/>
              <a:latin typeface="+mn-lt"/>
              <a:ea typeface="+mn-ea"/>
              <a:cs typeface="+mn-cs"/>
            </a:rPr>
            <a:t>*Considera el 80% del volumen total exportado, </a:t>
          </a:r>
          <a:r>
            <a:rPr lang="es-CL" sz="900" b="0" i="0" baseline="0">
              <a:effectLst/>
              <a:latin typeface="+mn-lt"/>
              <a:ea typeface="+mn-ea"/>
              <a:cs typeface="+mn-cs"/>
            </a:rPr>
            <a:t>correspondiente al segmento más representativo de la categoría</a:t>
          </a:r>
          <a:endParaRPr lang="es-CL" sz="900">
            <a:effectLst/>
          </a:endParaRPr>
        </a:p>
        <a:p xmlns:a="http://schemas.openxmlformats.org/drawingml/2006/main">
          <a:endParaRPr lang="es-ES" sz="900"/>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16</xdr:row>
      <xdr:rowOff>162560</xdr:rowOff>
    </xdr:from>
    <xdr:to>
      <xdr:col>11</xdr:col>
      <xdr:colOff>508000</xdr:colOff>
      <xdr:row>43</xdr:row>
      <xdr:rowOff>635</xdr:rowOff>
    </xdr:to>
    <xdr:graphicFrame macro="">
      <xdr:nvGraphicFramePr>
        <xdr:cNvPr id="4" name="Gráfico 3">
          <a:extLst>
            <a:ext uri="{FF2B5EF4-FFF2-40B4-BE49-F238E27FC236}">
              <a16:creationId xmlns:a16="http://schemas.microsoft.com/office/drawing/2014/main" id="{2F0A3BB7-0D5F-45E3-AF96-2F0D59365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0.9507</cdr:y>
    </cdr:from>
    <cdr:to>
      <cdr:x>0.71468</cdr:x>
      <cdr:y>0.99815</cdr:y>
    </cdr:to>
    <cdr:sp macro="" textlink="">
      <cdr:nvSpPr>
        <cdr:cNvPr id="3" name="1 CuadroTexto">
          <a:extLst xmlns:a="http://schemas.openxmlformats.org/drawingml/2006/main">
            <a:ext uri="{FF2B5EF4-FFF2-40B4-BE49-F238E27FC236}">
              <a16:creationId xmlns:a16="http://schemas.microsoft.com/office/drawing/2014/main" id="{0073AE1B-5904-4A34-B166-80BBAE8EB375}"/>
            </a:ext>
          </a:extLst>
        </cdr:cNvPr>
        <cdr:cNvSpPr txBox="1"/>
      </cdr:nvSpPr>
      <cdr:spPr>
        <a:xfrm xmlns:a="http://schemas.openxmlformats.org/drawingml/2006/main">
          <a:off x="0" y="4810215"/>
          <a:ext cx="5513935" cy="2400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información del</a:t>
          </a:r>
          <a:r>
            <a:rPr lang="es-ES" sz="900" baseline="0"/>
            <a:t> SAG</a:t>
          </a:r>
          <a:endParaRPr lang="es-ES" sz="900"/>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698500</xdr:colOff>
      <xdr:row>20</xdr:row>
      <xdr:rowOff>185738</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11429</xdr:rowOff>
    </xdr:from>
    <xdr:to>
      <xdr:col>6</xdr:col>
      <xdr:colOff>744855</xdr:colOff>
      <xdr:row>42</xdr:row>
      <xdr:rowOff>173354</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127635</xdr:rowOff>
    </xdr:from>
    <xdr:to>
      <xdr:col>6</xdr:col>
      <xdr:colOff>729615</xdr:colOff>
      <xdr:row>42</xdr:row>
      <xdr:rowOff>139289</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0" y="8271510"/>
          <a:ext cx="5387340" cy="2116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197400</xdr:colOff>
      <xdr:row>17</xdr:row>
      <xdr:rowOff>1500</xdr:rowOff>
    </xdr:to>
    <xdr:graphicFrame macro="">
      <xdr:nvGraphicFramePr>
        <xdr:cNvPr id="2" name="Gráfico 1">
          <a:extLst>
            <a:ext uri="{FF2B5EF4-FFF2-40B4-BE49-F238E27FC236}">
              <a16:creationId xmlns:a16="http://schemas.microsoft.com/office/drawing/2014/main" id="{DC89CEFD-3A59-4F14-8B8F-35362F432A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204713</xdr:colOff>
      <xdr:row>0</xdr:row>
      <xdr:rowOff>10584</xdr:rowOff>
    </xdr:from>
    <xdr:to>
      <xdr:col>25</xdr:col>
      <xdr:colOff>173513</xdr:colOff>
      <xdr:row>17</xdr:row>
      <xdr:rowOff>12084</xdr:rowOff>
    </xdr:to>
    <xdr:graphicFrame macro="">
      <xdr:nvGraphicFramePr>
        <xdr:cNvPr id="3" name="Gráfico 2">
          <a:extLst>
            <a:ext uri="{FF2B5EF4-FFF2-40B4-BE49-F238E27FC236}">
              <a16:creationId xmlns:a16="http://schemas.microsoft.com/office/drawing/2014/main" id="{ED30EFC2-FFDB-4DD0-B4EE-85A82937A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xdr:row>
      <xdr:rowOff>186265</xdr:rowOff>
    </xdr:from>
    <xdr:to>
      <xdr:col>9</xdr:col>
      <xdr:colOff>197400</xdr:colOff>
      <xdr:row>34</xdr:row>
      <xdr:rowOff>1499</xdr:rowOff>
    </xdr:to>
    <xdr:graphicFrame macro="">
      <xdr:nvGraphicFramePr>
        <xdr:cNvPr id="4" name="Gráfico 3">
          <a:extLst>
            <a:ext uri="{FF2B5EF4-FFF2-40B4-BE49-F238E27FC236}">
              <a16:creationId xmlns:a16="http://schemas.microsoft.com/office/drawing/2014/main" id="{AFBCBC4C-9E61-45AE-BE0D-1A4F29DD2E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207433</xdr:colOff>
      <xdr:row>16</xdr:row>
      <xdr:rowOff>157161</xdr:rowOff>
    </xdr:from>
    <xdr:to>
      <xdr:col>25</xdr:col>
      <xdr:colOff>176233</xdr:colOff>
      <xdr:row>33</xdr:row>
      <xdr:rowOff>158661</xdr:rowOff>
    </xdr:to>
    <xdr:graphicFrame macro="">
      <xdr:nvGraphicFramePr>
        <xdr:cNvPr id="5" name="Gráfico 4">
          <a:extLst>
            <a:ext uri="{FF2B5EF4-FFF2-40B4-BE49-F238E27FC236}">
              <a16:creationId xmlns:a16="http://schemas.microsoft.com/office/drawing/2014/main" id="{37E85FFE-A471-4449-A7C3-6836D4FEF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xdr:row>
      <xdr:rowOff>49210</xdr:rowOff>
    </xdr:from>
    <xdr:to>
      <xdr:col>9</xdr:col>
      <xdr:colOff>197400</xdr:colOff>
      <xdr:row>51</xdr:row>
      <xdr:rowOff>71710</xdr:rowOff>
    </xdr:to>
    <xdr:graphicFrame macro="">
      <xdr:nvGraphicFramePr>
        <xdr:cNvPr id="6" name="Gráfico 5">
          <a:extLst>
            <a:ext uri="{FF2B5EF4-FFF2-40B4-BE49-F238E27FC236}">
              <a16:creationId xmlns:a16="http://schemas.microsoft.com/office/drawing/2014/main" id="{8A25C7BD-FE64-40F4-AEF7-61FFD9B35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328084</xdr:colOff>
      <xdr:row>36</xdr:row>
      <xdr:rowOff>38099</xdr:rowOff>
    </xdr:from>
    <xdr:to>
      <xdr:col>25</xdr:col>
      <xdr:colOff>290533</xdr:colOff>
      <xdr:row>51</xdr:row>
      <xdr:rowOff>60599</xdr:rowOff>
    </xdr:to>
    <xdr:graphicFrame macro="">
      <xdr:nvGraphicFramePr>
        <xdr:cNvPr id="7" name="Gráfico 6">
          <a:extLst>
            <a:ext uri="{FF2B5EF4-FFF2-40B4-BE49-F238E27FC236}">
              <a16:creationId xmlns:a16="http://schemas.microsoft.com/office/drawing/2014/main" id="{D1C6831E-C51E-41B5-BB18-813ED289C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52</xdr:row>
      <xdr:rowOff>8890</xdr:rowOff>
    </xdr:from>
    <xdr:to>
      <xdr:col>9</xdr:col>
      <xdr:colOff>197400</xdr:colOff>
      <xdr:row>67</xdr:row>
      <xdr:rowOff>31390</xdr:rowOff>
    </xdr:to>
    <xdr:graphicFrame macro="">
      <xdr:nvGraphicFramePr>
        <xdr:cNvPr id="8" name="Gráfico 7">
          <a:extLst>
            <a:ext uri="{FF2B5EF4-FFF2-40B4-BE49-F238E27FC236}">
              <a16:creationId xmlns:a16="http://schemas.microsoft.com/office/drawing/2014/main" id="{D2FC3E4D-40C8-4688-BAD4-4692AFFFF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976745</xdr:colOff>
      <xdr:row>20</xdr:row>
      <xdr:rowOff>138544</xdr:rowOff>
    </xdr:from>
    <xdr:to>
      <xdr:col>14</xdr:col>
      <xdr:colOff>581889</xdr:colOff>
      <xdr:row>33</xdr:row>
      <xdr:rowOff>148935</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28575</xdr:colOff>
      <xdr:row>19</xdr:row>
      <xdr:rowOff>171451</xdr:rowOff>
    </xdr:from>
    <xdr:to>
      <xdr:col>16</xdr:col>
      <xdr:colOff>19050</xdr:colOff>
      <xdr:row>34</xdr:row>
      <xdr:rowOff>0</xdr:rowOff>
    </xdr:to>
    <xdr:graphicFrame macro="">
      <xdr:nvGraphicFramePr>
        <xdr:cNvPr id="4" name="Gráfico 3">
          <a:extLst>
            <a:ext uri="{FF2B5EF4-FFF2-40B4-BE49-F238E27FC236}">
              <a16:creationId xmlns:a16="http://schemas.microsoft.com/office/drawing/2014/main" id="{75673481-B939-4E41-951D-296978313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0.92199</cdr:y>
    </cdr:from>
    <cdr:to>
      <cdr:x>1</cdr:x>
      <cdr:y>0.98775</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476499"/>
          <a:ext cx="8629650" cy="1766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11642</xdr:colOff>
      <xdr:row>13</xdr:row>
      <xdr:rowOff>103293</xdr:rowOff>
    </xdr:from>
    <xdr:to>
      <xdr:col>9</xdr:col>
      <xdr:colOff>561975</xdr:colOff>
      <xdr:row>29</xdr:row>
      <xdr:rowOff>30480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44</xdr:row>
      <xdr:rowOff>30691</xdr:rowOff>
    </xdr:from>
    <xdr:to>
      <xdr:col>9</xdr:col>
      <xdr:colOff>497416</xdr:colOff>
      <xdr:row>59</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18</xdr:row>
      <xdr:rowOff>85725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162328</xdr:rowOff>
    </xdr:from>
    <xdr:to>
      <xdr:col>15</xdr:col>
      <xdr:colOff>9525</xdr:colOff>
      <xdr:row>34</xdr:row>
      <xdr:rowOff>159684</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19205</xdr:rowOff>
    </xdr:from>
    <xdr:to>
      <xdr:col>14</xdr:col>
      <xdr:colOff>371474</xdr:colOff>
      <xdr:row>51</xdr:row>
      <xdr:rowOff>20263</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50</xdr:row>
      <xdr:rowOff>140634</xdr:rowOff>
    </xdr:from>
    <xdr:to>
      <xdr:col>12</xdr:col>
      <xdr:colOff>180975</xdr:colOff>
      <xdr:row>51</xdr:row>
      <xdr:rowOff>112059</xdr:rowOff>
    </xdr:to>
    <xdr:sp macro="" textlink="">
      <xdr:nvSpPr>
        <xdr:cNvPr id="5" name="CuadroTexto 4">
          <a:extLst>
            <a:ext uri="{FF2B5EF4-FFF2-40B4-BE49-F238E27FC236}">
              <a16:creationId xmlns:a16="http://schemas.microsoft.com/office/drawing/2014/main" id="{7C39AE19-D2F8-496B-D4A2-4214C8A5CA37}"/>
            </a:ext>
          </a:extLst>
        </xdr:cNvPr>
        <xdr:cNvSpPr txBox="1"/>
      </xdr:nvSpPr>
      <xdr:spPr>
        <a:xfrm>
          <a:off x="0" y="9665634"/>
          <a:ext cx="49593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solidFill>
                <a:sysClr val="windowText" lastClr="000000"/>
              </a:solidFill>
            </a:rPr>
            <a:t>Fuente: Elaborado por Odepa en base a antecedentes del Servicio Nacional de Aduanas</a:t>
          </a:r>
        </a:p>
      </xdr:txBody>
    </xdr:sp>
    <xdr:clientData/>
  </xdr:twoCellAnchor>
  <xdr:twoCellAnchor>
    <xdr:from>
      <xdr:col>0</xdr:col>
      <xdr:colOff>0</xdr:colOff>
      <xdr:row>17</xdr:row>
      <xdr:rowOff>147637</xdr:rowOff>
    </xdr:from>
    <xdr:to>
      <xdr:col>13</xdr:col>
      <xdr:colOff>219075</xdr:colOff>
      <xdr:row>18</xdr:row>
      <xdr:rowOff>138112</xdr:rowOff>
    </xdr:to>
    <xdr:sp macro="" textlink="">
      <xdr:nvSpPr>
        <xdr:cNvPr id="6" name="CuadroTexto 5">
          <a:extLst>
            <a:ext uri="{FF2B5EF4-FFF2-40B4-BE49-F238E27FC236}">
              <a16:creationId xmlns:a16="http://schemas.microsoft.com/office/drawing/2014/main" id="{59A7D6EC-B9D4-440F-8525-8193664B23F8}"/>
            </a:ext>
          </a:extLst>
        </xdr:cNvPr>
        <xdr:cNvSpPr txBox="1"/>
      </xdr:nvSpPr>
      <xdr:spPr>
        <a:xfrm>
          <a:off x="0" y="3386137"/>
          <a:ext cx="53625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solidFill>
                <a:sysClr val="windowText" lastClr="000000"/>
              </a:solidFill>
            </a:rPr>
            <a:t>Fuente: Elaborado por Odepa en base a antecedentes del Servicio Nacional de Aduanas</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0.93432</cdr:y>
    </cdr:from>
    <cdr:to>
      <cdr:x>0.88188</cdr:x>
      <cdr:y>1</cdr:y>
    </cdr:to>
    <cdr:sp macro="" textlink="">
      <cdr:nvSpPr>
        <cdr:cNvPr id="2" name="CuadroTexto 4">
          <a:extLst xmlns:a="http://schemas.openxmlformats.org/drawingml/2006/main">
            <a:ext uri="{FF2B5EF4-FFF2-40B4-BE49-F238E27FC236}">
              <a16:creationId xmlns:a16="http://schemas.microsoft.com/office/drawing/2014/main" id="{7C39AE19-D2F8-496B-D4A2-4214C8A5CA37}"/>
            </a:ext>
          </a:extLst>
        </cdr:cNvPr>
        <cdr:cNvSpPr txBox="1"/>
      </cdr:nvSpPr>
      <cdr:spPr>
        <a:xfrm xmlns:a="http://schemas.openxmlformats.org/drawingml/2006/main">
          <a:off x="0" y="2845331"/>
          <a:ext cx="5191125" cy="2000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rPr>
            <a:t>Fuente: Elaborado por Odepa en base a antecedentes del Servicio Nacional de Aduanas</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odepa.gob.cl/precios/al-productor" TargetMode="External"/><Relationship Id="rId2" Type="http://schemas.openxmlformats.org/officeDocument/2006/relationships/hyperlink" Target="https://www.odepa.gob.cl/precios/al-productor" TargetMode="External"/><Relationship Id="rId1" Type="http://schemas.openxmlformats.org/officeDocument/2006/relationships/hyperlink" Target="https://www.odepa.gob.cl/precios/al-productor" TargetMode="External"/><Relationship Id="rId6" Type="http://schemas.openxmlformats.org/officeDocument/2006/relationships/printerSettings" Target="../printerSettings/printerSettings18.bin"/><Relationship Id="rId5" Type="http://schemas.openxmlformats.org/officeDocument/2006/relationships/hyperlink" Target="https://www.odepa.gob.cl/precios/al-productor" TargetMode="External"/><Relationship Id="rId4" Type="http://schemas.openxmlformats.org/officeDocument/2006/relationships/hyperlink" Target="https://www.odepa.gob.cl/precios/al-productor"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6:D42"/>
  <sheetViews>
    <sheetView tabSelected="1" zoomScaleNormal="100" workbookViewId="0"/>
  </sheetViews>
  <sheetFormatPr baseColWidth="10" defaultColWidth="11.44140625" defaultRowHeight="14.4" x14ac:dyDescent="0.3"/>
  <sheetData>
    <row r="16" spans="4:4" ht="31.2" x14ac:dyDescent="0.6">
      <c r="D16" s="1" t="s">
        <v>0</v>
      </c>
    </row>
    <row r="42" spans="4:4" ht="18" x14ac:dyDescent="0.35">
      <c r="D42" s="2" t="s">
        <v>602</v>
      </c>
    </row>
  </sheetData>
  <phoneticPr fontId="57" type="noConversion"/>
  <pageMargins left="0.70866141732283472" right="0.70866141732283472" top="0.74803149606299213" bottom="0.74803149606299213" header="0.31496062992125984" footer="0.31496062992125984"/>
  <pageSetup orientation="portrait" r:id="rId1"/>
  <headerFooter>
    <oddFooter>Página &amp;P&amp;R</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24214-F9AE-4117-9280-C8A80F3442ED}">
  <sheetPr>
    <pageSetUpPr fitToPage="1"/>
  </sheetPr>
  <dimension ref="A1:AP54"/>
  <sheetViews>
    <sheetView zoomScale="98" zoomScaleNormal="98" workbookViewId="0"/>
  </sheetViews>
  <sheetFormatPr baseColWidth="10" defaultColWidth="11.44140625" defaultRowHeight="14.4" x14ac:dyDescent="0.3"/>
  <cols>
    <col min="1" max="1" width="8" customWidth="1"/>
    <col min="2" max="2" width="5.33203125" bestFit="1" customWidth="1"/>
    <col min="3" max="3" width="8.88671875" customWidth="1"/>
    <col min="4" max="4" width="10.33203125" bestFit="1" customWidth="1"/>
    <col min="5" max="5" width="10" bestFit="1" customWidth="1"/>
    <col min="6" max="6" width="10.33203125" bestFit="1" customWidth="1"/>
    <col min="7" max="13" width="9.6640625" bestFit="1" customWidth="1"/>
    <col min="14" max="14" width="10" bestFit="1" customWidth="1"/>
    <col min="15" max="15" width="7.44140625" bestFit="1" customWidth="1"/>
    <col min="16" max="17" width="6" customWidth="1"/>
    <col min="18" max="27" width="10" style="13" bestFit="1" customWidth="1"/>
    <col min="29" max="31" width="12" bestFit="1" customWidth="1"/>
  </cols>
  <sheetData>
    <row r="1" spans="1:42" x14ac:dyDescent="0.3">
      <c r="AC1" s="29"/>
      <c r="AD1" s="29"/>
      <c r="AE1" s="29"/>
      <c r="AF1" s="29"/>
      <c r="AG1" s="29"/>
      <c r="AH1" s="29"/>
      <c r="AI1" s="29"/>
      <c r="AJ1" s="29"/>
      <c r="AK1" s="29"/>
      <c r="AL1" s="29"/>
      <c r="AM1" s="29"/>
      <c r="AN1" s="29"/>
      <c r="AO1" s="29"/>
      <c r="AP1" s="29"/>
    </row>
    <row r="2" spans="1:42" x14ac:dyDescent="0.3">
      <c r="A2" s="29"/>
      <c r="B2" s="29"/>
      <c r="C2" s="29" t="s">
        <v>175</v>
      </c>
      <c r="D2" s="29" t="s">
        <v>176</v>
      </c>
      <c r="E2" s="29" t="s">
        <v>177</v>
      </c>
      <c r="F2" s="29" t="s">
        <v>178</v>
      </c>
      <c r="G2" s="29" t="s">
        <v>179</v>
      </c>
      <c r="H2" s="29" t="s">
        <v>180</v>
      </c>
      <c r="I2" s="29" t="s">
        <v>181</v>
      </c>
      <c r="J2" s="29" t="s">
        <v>182</v>
      </c>
      <c r="K2" s="29" t="s">
        <v>183</v>
      </c>
      <c r="L2" s="29" t="s">
        <v>184</v>
      </c>
      <c r="M2" s="29" t="s">
        <v>185</v>
      </c>
      <c r="N2" s="29" t="s">
        <v>186</v>
      </c>
      <c r="O2" s="29" t="s">
        <v>205</v>
      </c>
      <c r="AC2" s="29"/>
      <c r="AP2" s="87"/>
    </row>
    <row r="3" spans="1:42" x14ac:dyDescent="0.3">
      <c r="A3" s="29" t="s">
        <v>187</v>
      </c>
      <c r="B3" s="29">
        <v>2018</v>
      </c>
      <c r="C3" s="88">
        <f t="shared" ref="C3:N3" si="0">C11/1000</f>
        <v>773.88750000000005</v>
      </c>
      <c r="D3" s="88">
        <f t="shared" si="0"/>
        <v>790.45299999999997</v>
      </c>
      <c r="E3" s="88">
        <f t="shared" si="0"/>
        <v>770.73299999999995</v>
      </c>
      <c r="F3" s="88">
        <f t="shared" si="0"/>
        <v>788.76049999999998</v>
      </c>
      <c r="G3" s="88">
        <f t="shared" si="0"/>
        <v>761.84050000000002</v>
      </c>
      <c r="H3" s="88">
        <f t="shared" si="0"/>
        <v>583.81500000000005</v>
      </c>
      <c r="I3" s="88">
        <f t="shared" si="0"/>
        <v>880.16005000000007</v>
      </c>
      <c r="J3" s="88">
        <f t="shared" si="0"/>
        <v>895.5293999999999</v>
      </c>
      <c r="K3" s="88">
        <f t="shared" si="0"/>
        <v>565.92150000000004</v>
      </c>
      <c r="L3" s="88">
        <f t="shared" si="0"/>
        <v>1041.2096999999999</v>
      </c>
      <c r="M3" s="88">
        <f t="shared" si="0"/>
        <v>933.39350000000002</v>
      </c>
      <c r="N3" s="88">
        <f t="shared" si="0"/>
        <v>451.23126000000002</v>
      </c>
      <c r="AC3" s="29"/>
      <c r="AP3" s="87"/>
    </row>
    <row r="4" spans="1:42" x14ac:dyDescent="0.3">
      <c r="A4" s="29" t="s">
        <v>187</v>
      </c>
      <c r="B4" s="29">
        <v>2019</v>
      </c>
      <c r="C4" s="88">
        <f t="shared" ref="C4:N4" si="1">C12/1000</f>
        <v>1017.0165</v>
      </c>
      <c r="D4" s="88">
        <f t="shared" si="1"/>
        <v>718.48850000000004</v>
      </c>
      <c r="E4" s="88">
        <f t="shared" si="1"/>
        <v>683.66750000000002</v>
      </c>
      <c r="F4" s="88">
        <f t="shared" si="1"/>
        <v>923.82119999999998</v>
      </c>
      <c r="G4" s="88">
        <f t="shared" si="1"/>
        <v>1076.56835</v>
      </c>
      <c r="H4" s="88">
        <f t="shared" si="1"/>
        <v>928.89</v>
      </c>
      <c r="I4" s="88">
        <f t="shared" si="1"/>
        <v>858.32600000000002</v>
      </c>
      <c r="J4" s="88">
        <f t="shared" si="1"/>
        <v>1001.169</v>
      </c>
      <c r="K4" s="88">
        <f t="shared" si="1"/>
        <v>557.26199999999994</v>
      </c>
      <c r="L4" s="88">
        <f t="shared" si="1"/>
        <v>513.03750000000002</v>
      </c>
      <c r="M4" s="88">
        <f t="shared" si="1"/>
        <v>644.5335</v>
      </c>
      <c r="N4" s="88">
        <f t="shared" si="1"/>
        <v>957.69750999999997</v>
      </c>
      <c r="AC4" s="29"/>
      <c r="AP4" s="87"/>
    </row>
    <row r="5" spans="1:42" x14ac:dyDescent="0.3">
      <c r="A5" s="29" t="s">
        <v>187</v>
      </c>
      <c r="B5" s="29">
        <v>2020</v>
      </c>
      <c r="C5" s="88">
        <f t="shared" ref="C5:N5" si="2">C13/1000</f>
        <v>1193.0429999999999</v>
      </c>
      <c r="D5" s="88">
        <f t="shared" si="2"/>
        <v>792.2355</v>
      </c>
      <c r="E5" s="88">
        <f t="shared" si="2"/>
        <v>848.6395</v>
      </c>
      <c r="F5" s="88">
        <f t="shared" si="2"/>
        <v>841.18949999999995</v>
      </c>
      <c r="G5" s="88">
        <f t="shared" si="2"/>
        <v>1055.7809999999999</v>
      </c>
      <c r="H5" s="88">
        <f t="shared" si="2"/>
        <v>530.3655</v>
      </c>
      <c r="I5" s="88">
        <f t="shared" si="2"/>
        <v>861.43050000000005</v>
      </c>
      <c r="J5" s="88">
        <f t="shared" si="2"/>
        <v>1010.889</v>
      </c>
      <c r="K5" s="88">
        <f t="shared" si="2"/>
        <v>982.43550000000005</v>
      </c>
      <c r="L5" s="88">
        <f t="shared" si="2"/>
        <v>790.98</v>
      </c>
      <c r="M5" s="88">
        <f t="shared" si="2"/>
        <v>830.73149999999998</v>
      </c>
      <c r="N5" s="88">
        <f t="shared" si="2"/>
        <v>700.60400000000004</v>
      </c>
      <c r="AC5" s="29"/>
      <c r="AP5" s="86"/>
    </row>
    <row r="6" spans="1:42" x14ac:dyDescent="0.3">
      <c r="A6" s="29" t="s">
        <v>187</v>
      </c>
      <c r="B6" s="29">
        <v>2021</v>
      </c>
      <c r="C6" s="88">
        <f t="shared" ref="C6:N6" si="3">C14/1000</f>
        <v>1353.5415</v>
      </c>
      <c r="D6" s="88">
        <f t="shared" si="3"/>
        <v>1039.8434999999999</v>
      </c>
      <c r="E6" s="88">
        <f t="shared" si="3"/>
        <v>1312.4159999999999</v>
      </c>
      <c r="F6" s="88">
        <f t="shared" si="3"/>
        <v>869.15250000000003</v>
      </c>
      <c r="G6" s="88">
        <f t="shared" si="3"/>
        <v>1016.9297163</v>
      </c>
      <c r="H6" s="88">
        <f t="shared" si="3"/>
        <v>1192.1079999999999</v>
      </c>
      <c r="I6" s="88">
        <f t="shared" si="3"/>
        <v>848.01850000000002</v>
      </c>
      <c r="J6" s="88">
        <f t="shared" si="3"/>
        <v>966.36085000000003</v>
      </c>
      <c r="K6" s="88">
        <f t="shared" si="3"/>
        <v>828.08249999999998</v>
      </c>
      <c r="L6" s="88">
        <f t="shared" si="3"/>
        <v>750.096</v>
      </c>
      <c r="M6" s="88">
        <f t="shared" si="3"/>
        <v>995.75649999999996</v>
      </c>
      <c r="N6" s="88">
        <f t="shared" si="3"/>
        <v>1331.1255000000001</v>
      </c>
      <c r="AC6" s="29"/>
      <c r="AP6" s="86"/>
    </row>
    <row r="7" spans="1:42" x14ac:dyDescent="0.3">
      <c r="A7" s="29" t="s">
        <v>187</v>
      </c>
      <c r="B7" s="29">
        <v>2022</v>
      </c>
      <c r="C7" s="88">
        <f t="shared" ref="C7:N7" si="4">C15/1000</f>
        <v>883.02224999999999</v>
      </c>
      <c r="D7" s="88">
        <f t="shared" si="4"/>
        <v>875.33100000000002</v>
      </c>
      <c r="E7" s="88">
        <f t="shared" si="4"/>
        <v>908.19</v>
      </c>
      <c r="F7" s="88">
        <f t="shared" si="4"/>
        <v>736.053</v>
      </c>
      <c r="G7" s="88">
        <f t="shared" si="4"/>
        <v>875.43299999999999</v>
      </c>
      <c r="H7" s="88">
        <f t="shared" si="4"/>
        <v>1142.412</v>
      </c>
      <c r="I7" s="88">
        <f t="shared" si="4"/>
        <v>1058.768</v>
      </c>
      <c r="J7" s="88">
        <f t="shared" si="4"/>
        <v>1045.326</v>
      </c>
      <c r="K7" s="88">
        <f t="shared" si="4"/>
        <v>816.47850000000005</v>
      </c>
      <c r="L7" s="88">
        <f t="shared" si="4"/>
        <v>742.81200000000001</v>
      </c>
      <c r="M7" s="88">
        <f t="shared" si="4"/>
        <v>782.26740000000007</v>
      </c>
      <c r="N7" s="88">
        <f t="shared" si="4"/>
        <v>848.70614999999987</v>
      </c>
      <c r="AC7" s="29"/>
      <c r="AP7" s="86"/>
    </row>
    <row r="8" spans="1:42" x14ac:dyDescent="0.3">
      <c r="A8" s="29" t="s">
        <v>187</v>
      </c>
      <c r="B8" s="13">
        <v>2023</v>
      </c>
      <c r="C8" s="88">
        <f>C16/1000</f>
        <v>675.46320000000003</v>
      </c>
      <c r="D8" s="88">
        <f>D16/1000</f>
        <v>658.63800000000003</v>
      </c>
      <c r="E8" s="88">
        <f>E16/1000</f>
        <v>575.73840000000007</v>
      </c>
      <c r="F8" s="88">
        <f>F16/1000</f>
        <v>576.92399999999998</v>
      </c>
      <c r="G8" s="88"/>
      <c r="H8" s="88"/>
      <c r="I8" s="88"/>
      <c r="J8" s="88"/>
      <c r="K8" s="88"/>
      <c r="L8" s="88"/>
      <c r="M8" s="88"/>
      <c r="N8" s="88"/>
      <c r="O8" s="61">
        <f>SUM(C8:N8)</f>
        <v>2486.7636000000002</v>
      </c>
      <c r="R8" s="87"/>
      <c r="S8" s="87"/>
      <c r="T8" s="87"/>
      <c r="U8" s="87"/>
      <c r="V8" s="87"/>
      <c r="W8" s="87"/>
      <c r="X8" s="87"/>
      <c r="Y8" s="87"/>
      <c r="Z8" s="64"/>
      <c r="AA8" s="64"/>
      <c r="AB8" s="64"/>
      <c r="AC8" s="13"/>
      <c r="AD8" s="13"/>
      <c r="AE8" s="13"/>
      <c r="AF8" s="13"/>
      <c r="AG8" s="13"/>
      <c r="AH8" s="13"/>
      <c r="AI8" s="13"/>
      <c r="AJ8" s="13"/>
      <c r="AK8" s="13"/>
      <c r="AL8" s="13"/>
      <c r="AM8" s="13"/>
      <c r="AN8" s="13"/>
      <c r="AO8" s="13"/>
      <c r="AP8" s="13"/>
    </row>
    <row r="9" spans="1:42" x14ac:dyDescent="0.3">
      <c r="AP9" s="87"/>
    </row>
    <row r="10" spans="1:42" x14ac:dyDescent="0.3">
      <c r="AP10" s="64"/>
    </row>
    <row r="11" spans="1:42" x14ac:dyDescent="0.3">
      <c r="C11" s="29">
        <v>773887.5</v>
      </c>
      <c r="D11" s="87">
        <v>790453</v>
      </c>
      <c r="E11" s="87">
        <v>770733</v>
      </c>
      <c r="F11" s="87">
        <v>788760.5</v>
      </c>
      <c r="G11" s="87">
        <v>761840.5</v>
      </c>
      <c r="H11" s="87">
        <v>583815</v>
      </c>
      <c r="I11" s="87">
        <v>880160.05</v>
      </c>
      <c r="J11" s="87">
        <v>895529.39999999991</v>
      </c>
      <c r="K11" s="87">
        <v>565921.5</v>
      </c>
      <c r="L11" s="87">
        <v>1041209.7</v>
      </c>
      <c r="M11" s="87">
        <v>933393.5</v>
      </c>
      <c r="N11" s="87">
        <v>451231.26</v>
      </c>
      <c r="AP11" s="87"/>
    </row>
    <row r="12" spans="1:42" x14ac:dyDescent="0.3">
      <c r="C12" s="29">
        <v>1017016.5</v>
      </c>
      <c r="D12" s="87">
        <v>718488.5</v>
      </c>
      <c r="E12" s="87">
        <v>683667.5</v>
      </c>
      <c r="F12" s="87">
        <v>923821.2</v>
      </c>
      <c r="G12" s="87">
        <v>1076568.3500000001</v>
      </c>
      <c r="H12" s="87">
        <v>928890</v>
      </c>
      <c r="I12" s="87">
        <v>858326</v>
      </c>
      <c r="J12" s="87">
        <v>1001169</v>
      </c>
      <c r="K12" s="87">
        <v>557262</v>
      </c>
      <c r="L12" s="87">
        <v>513037.5</v>
      </c>
      <c r="M12" s="87">
        <v>644533.5</v>
      </c>
      <c r="N12" s="87">
        <v>957697.51</v>
      </c>
      <c r="AP12" s="86"/>
    </row>
    <row r="13" spans="1:42" x14ac:dyDescent="0.3">
      <c r="C13" s="29">
        <v>1193043</v>
      </c>
      <c r="D13" s="87">
        <v>792235.5</v>
      </c>
      <c r="E13" s="87">
        <v>848639.5</v>
      </c>
      <c r="F13" s="87">
        <v>841189.5</v>
      </c>
      <c r="G13" s="87">
        <v>1055781</v>
      </c>
      <c r="H13" s="87">
        <v>530365.5</v>
      </c>
      <c r="I13" s="87">
        <v>861430.5</v>
      </c>
      <c r="J13" s="87">
        <v>1010889</v>
      </c>
      <c r="K13" s="87">
        <v>982435.5</v>
      </c>
      <c r="L13" s="87">
        <v>790980</v>
      </c>
      <c r="M13" s="87">
        <v>830731.5</v>
      </c>
      <c r="N13" s="87">
        <v>700604</v>
      </c>
      <c r="AP13" s="86"/>
    </row>
    <row r="14" spans="1:42" x14ac:dyDescent="0.3">
      <c r="C14" s="86">
        <v>1353541.5</v>
      </c>
      <c r="D14" s="87">
        <v>1039843.5</v>
      </c>
      <c r="E14" s="87">
        <v>1312416</v>
      </c>
      <c r="F14" s="87">
        <v>869152.5</v>
      </c>
      <c r="G14" s="87">
        <v>1016929.7163</v>
      </c>
      <c r="H14" s="87">
        <v>1192108</v>
      </c>
      <c r="I14" s="87">
        <v>848018.5</v>
      </c>
      <c r="J14" s="87">
        <v>966360.85</v>
      </c>
      <c r="K14" s="87">
        <v>828082.5</v>
      </c>
      <c r="L14" s="87">
        <v>750096</v>
      </c>
      <c r="M14" s="87">
        <v>995756.5</v>
      </c>
      <c r="N14" s="64">
        <v>1331125.5</v>
      </c>
      <c r="AP14" s="86"/>
    </row>
    <row r="15" spans="1:42" x14ac:dyDescent="0.3">
      <c r="C15" s="86">
        <v>883022.25</v>
      </c>
      <c r="D15" s="86">
        <v>875331</v>
      </c>
      <c r="E15" s="86">
        <v>908190</v>
      </c>
      <c r="F15" s="86">
        <v>736053</v>
      </c>
      <c r="G15" s="86">
        <v>875433</v>
      </c>
      <c r="H15" s="86">
        <v>1142412</v>
      </c>
      <c r="I15" s="86">
        <v>1058768</v>
      </c>
      <c r="J15" s="86">
        <v>1045326</v>
      </c>
      <c r="K15" s="86">
        <v>816478.5</v>
      </c>
      <c r="L15" s="86">
        <v>742812</v>
      </c>
      <c r="M15" s="86">
        <v>782267.4</v>
      </c>
      <c r="N15" s="86">
        <v>848706.14999999991</v>
      </c>
      <c r="R15" s="87"/>
      <c r="S15" s="87"/>
      <c r="T15" s="87"/>
      <c r="U15" s="87"/>
      <c r="V15" s="87"/>
      <c r="W15" s="87"/>
      <c r="X15" s="87"/>
      <c r="Y15" s="87"/>
      <c r="Z15" s="64"/>
      <c r="AA15" s="64"/>
      <c r="AB15" s="64"/>
    </row>
    <row r="16" spans="1:42" x14ac:dyDescent="0.3">
      <c r="C16" s="64">
        <v>675463.20000000007</v>
      </c>
      <c r="D16" s="64">
        <v>658638</v>
      </c>
      <c r="E16" s="64">
        <v>575738.4</v>
      </c>
      <c r="F16" s="88">
        <v>576924</v>
      </c>
    </row>
    <row r="19" spans="1:27" x14ac:dyDescent="0.3">
      <c r="A19" s="29" t="s">
        <v>119</v>
      </c>
      <c r="B19" s="29">
        <v>2018</v>
      </c>
      <c r="C19" s="86">
        <f t="shared" ref="C19:N19" si="5">C26/1000</f>
        <v>3607.3066199999989</v>
      </c>
      <c r="D19" s="86">
        <f t="shared" si="5"/>
        <v>3687.0287700000008</v>
      </c>
      <c r="E19" s="86">
        <f t="shared" si="5"/>
        <v>3594.86175</v>
      </c>
      <c r="F19" s="86">
        <f t="shared" si="5"/>
        <v>3529.4463300000002</v>
      </c>
      <c r="G19" s="86">
        <f t="shared" si="5"/>
        <v>3449.2955400000001</v>
      </c>
      <c r="H19" s="86">
        <f t="shared" si="5"/>
        <v>2648.1247100000019</v>
      </c>
      <c r="I19" s="86">
        <f t="shared" si="5"/>
        <v>3779.8889900000017</v>
      </c>
      <c r="J19" s="86">
        <f t="shared" si="5"/>
        <v>3928.4633700000018</v>
      </c>
      <c r="K19" s="86">
        <f t="shared" si="5"/>
        <v>2663.9797999999992</v>
      </c>
      <c r="L19" s="86">
        <f t="shared" si="5"/>
        <v>4080.7813800000008</v>
      </c>
      <c r="M19" s="86">
        <f t="shared" si="5"/>
        <v>4161.8879100000022</v>
      </c>
      <c r="N19" s="86">
        <f t="shared" si="5"/>
        <v>2052.5296400000002</v>
      </c>
      <c r="O19" s="61">
        <f t="shared" ref="O19:O20" si="6">SUM(C19:N19)</f>
        <v>41183.594810000017</v>
      </c>
    </row>
    <row r="20" spans="1:27" x14ac:dyDescent="0.3">
      <c r="A20" s="29" t="s">
        <v>119</v>
      </c>
      <c r="B20" s="29">
        <v>2019</v>
      </c>
      <c r="C20" s="86">
        <f t="shared" ref="C20:N20" si="7">C27/1000</f>
        <v>4107.7764700000007</v>
      </c>
      <c r="D20" s="86">
        <f t="shared" si="7"/>
        <v>2560.8920300000013</v>
      </c>
      <c r="E20" s="86">
        <f t="shared" si="7"/>
        <v>2967.1437100000003</v>
      </c>
      <c r="F20" s="86">
        <f t="shared" si="7"/>
        <v>4675.6189100000029</v>
      </c>
      <c r="G20" s="86">
        <f t="shared" si="7"/>
        <v>4627.9668199999996</v>
      </c>
      <c r="H20" s="86">
        <f t="shared" si="7"/>
        <v>4022.6992300000006</v>
      </c>
      <c r="I20" s="86">
        <f t="shared" si="7"/>
        <v>3571.6418400000007</v>
      </c>
      <c r="J20" s="86">
        <f t="shared" si="7"/>
        <v>4221.6451099999995</v>
      </c>
      <c r="K20" s="86">
        <f t="shared" si="7"/>
        <v>2306.9029800000003</v>
      </c>
      <c r="L20" s="86">
        <f t="shared" si="7"/>
        <v>2237.7064100000002</v>
      </c>
      <c r="M20" s="86">
        <f t="shared" si="7"/>
        <v>2705.3627499999989</v>
      </c>
      <c r="N20" s="86">
        <f t="shared" si="7"/>
        <v>4450.4325099999987</v>
      </c>
      <c r="O20" s="61">
        <f t="shared" si="6"/>
        <v>42455.788769999999</v>
      </c>
    </row>
    <row r="21" spans="1:27" x14ac:dyDescent="0.3">
      <c r="A21" s="29" t="s">
        <v>119</v>
      </c>
      <c r="B21" s="29">
        <v>2020</v>
      </c>
      <c r="C21" s="86">
        <f t="shared" ref="C21:N21" si="8">C28/1000</f>
        <v>4801.6859899999981</v>
      </c>
      <c r="D21" s="86">
        <f t="shared" si="8"/>
        <v>3075.0533099999989</v>
      </c>
      <c r="E21" s="86">
        <f t="shared" si="8"/>
        <v>3408.6837000000014</v>
      </c>
      <c r="F21" s="86">
        <f t="shared" si="8"/>
        <v>3532.285270000003</v>
      </c>
      <c r="G21" s="86">
        <f t="shared" si="8"/>
        <v>4018.2032299999996</v>
      </c>
      <c r="H21" s="86">
        <f t="shared" si="8"/>
        <v>2209.6856000000002</v>
      </c>
      <c r="I21" s="86">
        <f t="shared" si="8"/>
        <v>3711.2722600000006</v>
      </c>
      <c r="J21" s="86">
        <f t="shared" si="8"/>
        <v>4412.4235199999994</v>
      </c>
      <c r="K21" s="86">
        <f t="shared" si="8"/>
        <v>4161.0594499999997</v>
      </c>
      <c r="L21" s="86">
        <f t="shared" si="8"/>
        <v>3664.5571800000025</v>
      </c>
      <c r="M21" s="86">
        <f t="shared" si="8"/>
        <v>3597.059720000002</v>
      </c>
      <c r="N21" s="86">
        <f t="shared" si="8"/>
        <v>3195.7451599999999</v>
      </c>
      <c r="O21" s="61">
        <f>SUM(C21:N21)</f>
        <v>43787.714390000008</v>
      </c>
    </row>
    <row r="22" spans="1:27" x14ac:dyDescent="0.3">
      <c r="A22" s="29" t="s">
        <v>119</v>
      </c>
      <c r="B22" s="29">
        <v>2021</v>
      </c>
      <c r="C22" s="86">
        <f t="shared" ref="C22:N22" si="9">C29/1000</f>
        <v>6159.8613399999986</v>
      </c>
      <c r="D22" s="86">
        <f t="shared" si="9"/>
        <v>3855.7715999999991</v>
      </c>
      <c r="E22" s="86">
        <f t="shared" si="9"/>
        <v>5790.8267499999974</v>
      </c>
      <c r="F22" s="86">
        <f t="shared" si="9"/>
        <v>3986.3585499999999</v>
      </c>
      <c r="G22" s="86">
        <f t="shared" si="9"/>
        <v>4519.1267199999957</v>
      </c>
      <c r="H22" s="86">
        <f t="shared" si="9"/>
        <v>4156.6129200000005</v>
      </c>
      <c r="I22" s="86">
        <f t="shared" si="9"/>
        <v>3893.1811099999991</v>
      </c>
      <c r="J22" s="86">
        <f t="shared" si="9"/>
        <v>4427.1716100000003</v>
      </c>
      <c r="K22" s="86">
        <f t="shared" si="9"/>
        <v>3681.8751699999989</v>
      </c>
      <c r="L22" s="86">
        <f t="shared" si="9"/>
        <v>3490.6584700000008</v>
      </c>
      <c r="M22" s="86">
        <f t="shared" si="9"/>
        <v>4690.0198499999969</v>
      </c>
      <c r="N22" s="86">
        <f t="shared" si="9"/>
        <v>6212.3798900000002</v>
      </c>
      <c r="O22" s="61">
        <f>SUM(C22:N22)</f>
        <v>54863.843979999991</v>
      </c>
    </row>
    <row r="23" spans="1:27" x14ac:dyDescent="0.3">
      <c r="A23" s="29" t="s">
        <v>119</v>
      </c>
      <c r="B23" s="13">
        <v>2022</v>
      </c>
      <c r="C23" s="86">
        <f t="shared" ref="C23:N23" si="10">C30/1000</f>
        <v>4325.9317099999998</v>
      </c>
      <c r="D23" s="86">
        <f t="shared" si="10"/>
        <v>3744.4295100000013</v>
      </c>
      <c r="E23" s="86">
        <f t="shared" si="10"/>
        <v>4004.5952600000014</v>
      </c>
      <c r="F23" s="86">
        <f t="shared" si="10"/>
        <v>3369.1120600000013</v>
      </c>
      <c r="G23" s="86">
        <f t="shared" si="10"/>
        <v>3714.4246299999982</v>
      </c>
      <c r="H23" s="86">
        <f t="shared" si="10"/>
        <v>5602.7709699999987</v>
      </c>
      <c r="I23" s="86">
        <f t="shared" si="10"/>
        <v>4640.3471299999983</v>
      </c>
      <c r="J23" s="86">
        <f t="shared" si="10"/>
        <v>4681.1523900000002</v>
      </c>
      <c r="K23" s="86">
        <f t="shared" si="10"/>
        <v>3760.0650499999992</v>
      </c>
      <c r="L23" s="86">
        <f t="shared" si="10"/>
        <v>3194.8162300000004</v>
      </c>
      <c r="M23" s="86">
        <f t="shared" si="10"/>
        <v>3496.1895399999989</v>
      </c>
      <c r="N23" s="86">
        <f t="shared" si="10"/>
        <v>3837.4293000000002</v>
      </c>
      <c r="O23" s="61">
        <f>SUM(C23:N23)</f>
        <v>48371.263780000001</v>
      </c>
      <c r="R23" s="32"/>
      <c r="S23" s="32"/>
      <c r="T23" s="32"/>
      <c r="U23" s="32"/>
      <c r="V23" s="32"/>
      <c r="W23" s="32"/>
      <c r="X23" s="32"/>
      <c r="Y23" s="32"/>
      <c r="Z23" s="32"/>
      <c r="AA23" s="32"/>
    </row>
    <row r="24" spans="1:27" x14ac:dyDescent="0.3">
      <c r="A24" s="29" t="s">
        <v>119</v>
      </c>
      <c r="B24" s="13">
        <v>2023</v>
      </c>
      <c r="C24" s="86">
        <f>C31/1000</f>
        <v>2981.0023900000001</v>
      </c>
      <c r="D24" s="86">
        <f>D31/1000</f>
        <v>2963.0009799999993</v>
      </c>
      <c r="E24" s="86">
        <f>E31/1000</f>
        <v>2730.6537999999991</v>
      </c>
      <c r="F24" s="86">
        <f>F31/1000</f>
        <v>2825.4085499999997</v>
      </c>
      <c r="G24" s="86"/>
      <c r="H24" s="86"/>
      <c r="I24" s="86"/>
      <c r="J24" s="86"/>
      <c r="K24" s="86"/>
      <c r="L24" s="86"/>
      <c r="M24" s="86"/>
      <c r="N24" s="86"/>
      <c r="O24" s="61">
        <f>SUM(C24:N24)</f>
        <v>11500.065719999999</v>
      </c>
      <c r="R24" s="32"/>
      <c r="S24" s="32"/>
      <c r="T24" s="32"/>
      <c r="U24" s="32"/>
      <c r="V24" s="32"/>
      <c r="W24" s="32"/>
      <c r="X24" s="32"/>
      <c r="Y24" s="34"/>
      <c r="Z24" s="34"/>
      <c r="AA24" s="34"/>
    </row>
    <row r="25" spans="1:27" x14ac:dyDescent="0.3">
      <c r="R25" s="34"/>
      <c r="S25" s="34"/>
      <c r="T25" s="34"/>
      <c r="U25" s="34"/>
      <c r="V25" s="34"/>
      <c r="W25" s="34"/>
      <c r="X25" s="34"/>
      <c r="Y25" s="34"/>
      <c r="Z25" s="34"/>
      <c r="AA25" s="34"/>
    </row>
    <row r="26" spans="1:27" x14ac:dyDescent="0.3">
      <c r="B26" s="29" t="s">
        <v>119</v>
      </c>
      <c r="C26" s="29">
        <v>3607306.6199999987</v>
      </c>
      <c r="D26" s="87">
        <v>3687028.7700000009</v>
      </c>
      <c r="E26" s="87">
        <v>3594861.75</v>
      </c>
      <c r="F26" s="87">
        <v>3529446.33</v>
      </c>
      <c r="G26" s="87">
        <v>3449295.54</v>
      </c>
      <c r="H26" s="87">
        <v>2648124.7100000018</v>
      </c>
      <c r="I26" s="87">
        <v>3779888.9900000016</v>
      </c>
      <c r="J26" s="87">
        <v>3928463.370000002</v>
      </c>
      <c r="K26" s="87">
        <v>2663979.7999999993</v>
      </c>
      <c r="L26" s="87">
        <v>4080781.3800000008</v>
      </c>
      <c r="M26" s="87">
        <v>4161887.910000002</v>
      </c>
      <c r="N26" s="87">
        <v>2052529.6400000001</v>
      </c>
      <c r="R26" s="34"/>
      <c r="S26" s="34"/>
      <c r="T26" s="34"/>
      <c r="U26" s="34"/>
      <c r="V26" s="34"/>
      <c r="W26" s="34"/>
      <c r="X26" s="34"/>
      <c r="Y26" s="34"/>
      <c r="Z26" s="34"/>
      <c r="AA26" s="34"/>
    </row>
    <row r="27" spans="1:27" x14ac:dyDescent="0.3">
      <c r="B27" s="29" t="s">
        <v>119</v>
      </c>
      <c r="C27" s="29">
        <v>4107776.4700000007</v>
      </c>
      <c r="D27" s="87">
        <v>2560892.0300000012</v>
      </c>
      <c r="E27" s="87">
        <v>2967143.7100000004</v>
      </c>
      <c r="F27" s="87">
        <v>4675618.9100000029</v>
      </c>
      <c r="G27" s="87">
        <v>4627966.8199999994</v>
      </c>
      <c r="H27" s="87">
        <v>4022699.2300000004</v>
      </c>
      <c r="I27" s="87">
        <v>3571641.8400000008</v>
      </c>
      <c r="J27" s="87">
        <v>4221645.1099999994</v>
      </c>
      <c r="K27" s="87">
        <v>2306902.9800000004</v>
      </c>
      <c r="L27" s="87">
        <v>2237706.41</v>
      </c>
      <c r="M27" s="87">
        <v>2705362.7499999991</v>
      </c>
      <c r="N27" s="87">
        <v>4450432.5099999988</v>
      </c>
      <c r="R27" s="34"/>
      <c r="S27" s="34"/>
      <c r="T27" s="34"/>
      <c r="U27" s="34"/>
      <c r="V27" s="35"/>
      <c r="W27" s="35"/>
      <c r="X27" s="35"/>
      <c r="Y27" s="35"/>
      <c r="Z27" s="35"/>
      <c r="AA27" s="35"/>
    </row>
    <row r="28" spans="1:27" x14ac:dyDescent="0.3">
      <c r="B28" s="29" t="s">
        <v>119</v>
      </c>
      <c r="C28" s="29">
        <v>4801685.9899999984</v>
      </c>
      <c r="D28" s="87">
        <v>3075053.3099999987</v>
      </c>
      <c r="E28" s="87">
        <v>3408683.7000000016</v>
      </c>
      <c r="F28" s="87">
        <v>3532285.2700000028</v>
      </c>
      <c r="G28" s="87">
        <v>4018203.2299999995</v>
      </c>
      <c r="H28" s="87">
        <v>2209685.6</v>
      </c>
      <c r="I28" s="87">
        <v>3711272.2600000007</v>
      </c>
      <c r="J28" s="87">
        <v>4412423.5199999996</v>
      </c>
      <c r="K28" s="87">
        <v>4161059.4499999997</v>
      </c>
      <c r="L28" s="87">
        <v>3664557.1800000025</v>
      </c>
      <c r="M28" s="87">
        <v>3597059.7200000021</v>
      </c>
      <c r="N28" s="87">
        <v>3195745.16</v>
      </c>
    </row>
    <row r="29" spans="1:27" x14ac:dyDescent="0.3">
      <c r="B29" s="29" t="s">
        <v>119</v>
      </c>
      <c r="C29" s="29">
        <v>6159861.3399999989</v>
      </c>
      <c r="D29" s="87">
        <v>3855771.5999999992</v>
      </c>
      <c r="E29" s="87">
        <v>5790826.7499999972</v>
      </c>
      <c r="F29" s="87">
        <v>3986358.55</v>
      </c>
      <c r="G29" s="87">
        <v>4519126.719999996</v>
      </c>
      <c r="H29" s="87">
        <v>4156612.9200000009</v>
      </c>
      <c r="I29" s="86">
        <v>3893181.1099999989</v>
      </c>
      <c r="J29" s="86">
        <v>4427171.6100000003</v>
      </c>
      <c r="K29" s="86">
        <v>3681875.169999999</v>
      </c>
      <c r="L29" s="86">
        <v>3490658.4700000007</v>
      </c>
      <c r="M29" s="86">
        <v>4690019.8499999968</v>
      </c>
      <c r="N29" s="86">
        <v>6212379.8900000006</v>
      </c>
    </row>
    <row r="30" spans="1:27" x14ac:dyDescent="0.3">
      <c r="B30" s="29" t="s">
        <v>119</v>
      </c>
      <c r="C30" s="29">
        <v>4325931.71</v>
      </c>
      <c r="D30" s="87">
        <v>3744429.5100000012</v>
      </c>
      <c r="E30" s="64">
        <v>4004595.2600000016</v>
      </c>
      <c r="F30" s="87">
        <v>3369112.0600000015</v>
      </c>
      <c r="G30" s="87">
        <v>3714424.629999998</v>
      </c>
      <c r="H30" s="87">
        <v>5602770.9699999988</v>
      </c>
      <c r="I30" s="86">
        <v>4640347.129999998</v>
      </c>
      <c r="J30" s="86">
        <v>4681152.3900000006</v>
      </c>
      <c r="K30" s="86">
        <v>3760065.0499999993</v>
      </c>
      <c r="L30" s="86">
        <v>3194816.2300000004</v>
      </c>
      <c r="M30" s="86">
        <v>3496189.5399999991</v>
      </c>
      <c r="N30" s="86">
        <v>3837429.3000000003</v>
      </c>
    </row>
    <row r="31" spans="1:27" x14ac:dyDescent="0.3">
      <c r="B31" s="29" t="s">
        <v>119</v>
      </c>
      <c r="C31" s="64">
        <v>2981002.39</v>
      </c>
      <c r="D31" s="64">
        <v>2963000.9799999995</v>
      </c>
      <c r="E31" s="64">
        <v>2730653.7999999993</v>
      </c>
      <c r="F31" s="64">
        <v>2825408.55</v>
      </c>
    </row>
    <row r="37" spans="1:14" x14ac:dyDescent="0.3">
      <c r="A37" s="29" t="s">
        <v>188</v>
      </c>
      <c r="B37" s="29"/>
      <c r="C37" s="13"/>
      <c r="D37" s="29"/>
      <c r="E37" s="29"/>
      <c r="F37" s="29"/>
      <c r="G37" s="29"/>
      <c r="H37" s="29"/>
      <c r="I37" s="29"/>
      <c r="J37" s="29"/>
      <c r="K37" s="29"/>
      <c r="L37" s="30"/>
      <c r="M37" s="30"/>
      <c r="N37" s="29"/>
    </row>
    <row r="38" spans="1:14" x14ac:dyDescent="0.3">
      <c r="A38" s="30"/>
      <c r="B38" s="29"/>
      <c r="C38" s="29" t="s">
        <v>175</v>
      </c>
      <c r="D38" s="29" t="s">
        <v>176</v>
      </c>
      <c r="E38" s="29" t="s">
        <v>177</v>
      </c>
      <c r="F38" s="29" t="s">
        <v>178</v>
      </c>
      <c r="G38" s="29" t="s">
        <v>179</v>
      </c>
      <c r="H38" s="29" t="s">
        <v>180</v>
      </c>
      <c r="I38" s="29" t="s">
        <v>181</v>
      </c>
      <c r="J38" s="29" t="s">
        <v>182</v>
      </c>
      <c r="K38" s="29" t="s">
        <v>183</v>
      </c>
      <c r="L38" s="29" t="s">
        <v>184</v>
      </c>
      <c r="M38" s="29" t="s">
        <v>185</v>
      </c>
      <c r="N38" s="29" t="s">
        <v>186</v>
      </c>
    </row>
    <row r="39" spans="1:14" x14ac:dyDescent="0.3">
      <c r="A39" s="32"/>
      <c r="B39" s="29">
        <v>2018</v>
      </c>
      <c r="C39" s="32">
        <f t="shared" ref="C39:N39" si="11">C19/C3</f>
        <v>4.6612803799001776</v>
      </c>
      <c r="D39" s="32">
        <f t="shared" si="11"/>
        <v>4.6644503468264409</v>
      </c>
      <c r="E39" s="32">
        <f t="shared" si="11"/>
        <v>4.6642115362907779</v>
      </c>
      <c r="F39" s="32">
        <f t="shared" si="11"/>
        <v>4.474674289597413</v>
      </c>
      <c r="G39" s="32">
        <f t="shared" si="11"/>
        <v>4.5275822695170449</v>
      </c>
      <c r="H39" s="32">
        <f t="shared" si="11"/>
        <v>4.5358970050444087</v>
      </c>
      <c r="I39" s="32">
        <f t="shared" si="11"/>
        <v>4.2945473269321885</v>
      </c>
      <c r="J39" s="32">
        <f t="shared" si="11"/>
        <v>4.3867497482494739</v>
      </c>
      <c r="K39" s="32">
        <f t="shared" si="11"/>
        <v>4.7073309637467373</v>
      </c>
      <c r="L39" s="32">
        <f t="shared" si="11"/>
        <v>3.9192694612814321</v>
      </c>
      <c r="M39" s="32">
        <f t="shared" si="11"/>
        <v>4.4588781794602195</v>
      </c>
      <c r="N39" s="32">
        <f t="shared" si="11"/>
        <v>4.5487310431462573</v>
      </c>
    </row>
    <row r="40" spans="1:14" x14ac:dyDescent="0.3">
      <c r="A40" s="33"/>
      <c r="B40" s="29">
        <v>2019</v>
      </c>
      <c r="C40" s="32">
        <f t="shared" ref="C40:N40" si="12">C20/C4</f>
        <v>4.0390460430091357</v>
      </c>
      <c r="D40" s="32">
        <f t="shared" si="12"/>
        <v>3.5642769926032236</v>
      </c>
      <c r="E40" s="32">
        <f t="shared" si="12"/>
        <v>4.3400391418342981</v>
      </c>
      <c r="F40" s="32">
        <f t="shared" si="12"/>
        <v>5.0611729953804945</v>
      </c>
      <c r="G40" s="32">
        <f t="shared" si="12"/>
        <v>4.2988137446173296</v>
      </c>
      <c r="H40" s="32">
        <f t="shared" si="12"/>
        <v>4.3306518855838698</v>
      </c>
      <c r="I40" s="32">
        <f t="shared" si="12"/>
        <v>4.1611716760298538</v>
      </c>
      <c r="J40" s="32">
        <f t="shared" si="12"/>
        <v>4.2167157692657282</v>
      </c>
      <c r="K40" s="32">
        <f t="shared" si="12"/>
        <v>4.139709831282234</v>
      </c>
      <c r="L40" s="32">
        <f t="shared" si="12"/>
        <v>4.3616819628194818</v>
      </c>
      <c r="M40" s="32">
        <f t="shared" si="12"/>
        <v>4.1973966442395918</v>
      </c>
      <c r="N40" s="32">
        <f t="shared" si="12"/>
        <v>4.6470127190786981</v>
      </c>
    </row>
    <row r="41" spans="1:14" x14ac:dyDescent="0.3">
      <c r="A41" s="27"/>
      <c r="B41" s="29">
        <v>2020</v>
      </c>
      <c r="C41" s="32">
        <f t="shared" ref="C41:N41" si="13">C21/C5</f>
        <v>4.0247384126137939</v>
      </c>
      <c r="D41" s="32">
        <f t="shared" si="13"/>
        <v>3.8814889133344805</v>
      </c>
      <c r="E41" s="32">
        <f t="shared" si="13"/>
        <v>4.0166451125595746</v>
      </c>
      <c r="F41" s="32">
        <f t="shared" si="13"/>
        <v>4.1991552081903105</v>
      </c>
      <c r="G41" s="32">
        <f t="shared" si="13"/>
        <v>3.8059059880789667</v>
      </c>
      <c r="H41" s="32">
        <f t="shared" si="13"/>
        <v>4.1663449074270487</v>
      </c>
      <c r="I41" s="32">
        <f t="shared" si="13"/>
        <v>4.3082666100167106</v>
      </c>
      <c r="J41" s="32">
        <f t="shared" si="13"/>
        <v>4.3648941871956257</v>
      </c>
      <c r="K41" s="32">
        <f t="shared" si="13"/>
        <v>4.2354530653666318</v>
      </c>
      <c r="L41" s="32">
        <f t="shared" si="13"/>
        <v>4.6329327922324239</v>
      </c>
      <c r="M41" s="32">
        <f t="shared" si="13"/>
        <v>4.3299907611544795</v>
      </c>
      <c r="N41" s="32">
        <f t="shared" si="13"/>
        <v>4.561414379592466</v>
      </c>
    </row>
    <row r="42" spans="1:14" x14ac:dyDescent="0.3">
      <c r="A42" s="28"/>
      <c r="B42" s="29">
        <v>2021</v>
      </c>
      <c r="C42" s="32">
        <f t="shared" ref="C42:N42" si="14">C22/C6</f>
        <v>4.5509216673445172</v>
      </c>
      <c r="D42" s="32">
        <f t="shared" si="14"/>
        <v>3.7080306796166917</v>
      </c>
      <c r="E42" s="32">
        <f t="shared" si="14"/>
        <v>4.4123408660058985</v>
      </c>
      <c r="F42" s="32">
        <f t="shared" si="14"/>
        <v>4.5864891949341455</v>
      </c>
      <c r="G42" s="32">
        <f t="shared" si="14"/>
        <v>4.4438928743693316</v>
      </c>
      <c r="H42" s="32">
        <f t="shared" si="14"/>
        <v>3.4867754599415495</v>
      </c>
      <c r="I42" s="32">
        <f t="shared" si="14"/>
        <v>4.5909153043241382</v>
      </c>
      <c r="J42" s="32">
        <f t="shared" si="14"/>
        <v>4.5812820438659125</v>
      </c>
      <c r="K42" s="32">
        <f t="shared" si="14"/>
        <v>4.4462661268653774</v>
      </c>
      <c r="L42" s="32">
        <f t="shared" si="14"/>
        <v>4.6536156305326264</v>
      </c>
      <c r="M42" s="32">
        <f t="shared" si="14"/>
        <v>4.7100067637017657</v>
      </c>
      <c r="N42" s="32">
        <f t="shared" si="14"/>
        <v>4.6670129074982034</v>
      </c>
    </row>
    <row r="43" spans="1:14" x14ac:dyDescent="0.3">
      <c r="A43" s="29"/>
      <c r="B43" s="29">
        <v>2022</v>
      </c>
      <c r="C43" s="32">
        <f t="shared" ref="C43:N43" si="15">C23/C7</f>
        <v>4.8990064633139196</v>
      </c>
      <c r="D43" s="32">
        <f t="shared" si="15"/>
        <v>4.2777298073528769</v>
      </c>
      <c r="E43" s="32">
        <f t="shared" si="15"/>
        <v>4.4094245257049751</v>
      </c>
      <c r="F43" s="32">
        <f t="shared" si="15"/>
        <v>4.5772682945385741</v>
      </c>
      <c r="G43" s="32">
        <f t="shared" si="15"/>
        <v>4.2429570623908379</v>
      </c>
      <c r="H43" s="32">
        <f t="shared" si="15"/>
        <v>4.9043348371690758</v>
      </c>
      <c r="I43" s="32">
        <f t="shared" si="15"/>
        <v>4.38277991968023</v>
      </c>
      <c r="J43" s="32">
        <f t="shared" si="15"/>
        <v>4.4781746459956038</v>
      </c>
      <c r="K43" s="32">
        <f t="shared" si="15"/>
        <v>4.6052223665411871</v>
      </c>
      <c r="L43" s="32">
        <f t="shared" si="15"/>
        <v>4.3009755227433057</v>
      </c>
      <c r="M43" s="32">
        <f t="shared" si="15"/>
        <v>4.4693023638719938</v>
      </c>
      <c r="N43" s="32">
        <f t="shared" si="15"/>
        <v>4.5215052347623503</v>
      </c>
    </row>
    <row r="44" spans="1:14" x14ac:dyDescent="0.3">
      <c r="A44" s="29"/>
      <c r="B44" s="13">
        <v>2023</v>
      </c>
      <c r="C44" s="32">
        <f>C24/C8</f>
        <v>4.4132713521624867</v>
      </c>
      <c r="D44" s="32">
        <f>D24/D8</f>
        <v>4.498679061942978</v>
      </c>
      <c r="E44" s="32">
        <f t="shared" ref="E44:F44" si="16">E24/E8</f>
        <v>4.7428724573521563</v>
      </c>
      <c r="F44" s="32">
        <f t="shared" si="16"/>
        <v>4.8973669842128249</v>
      </c>
      <c r="G44" s="32"/>
      <c r="H44" s="32"/>
      <c r="I44" s="32"/>
      <c r="J44" s="32"/>
      <c r="K44" s="32"/>
      <c r="L44" s="32"/>
      <c r="M44" s="32"/>
      <c r="N44" s="32"/>
    </row>
    <row r="54" spans="1:1" x14ac:dyDescent="0.3">
      <c r="A54" s="239" t="s">
        <v>416</v>
      </c>
    </row>
  </sheetData>
  <hyperlinks>
    <hyperlink ref="A54" location="'Tabla de contenidos'!A1" display="Volver a Tabla de Contenidos" xr:uid="{2BF042EF-13A2-40ED-9A47-176F7DB44AA1}"/>
  </hyperlinks>
  <pageMargins left="0.70866141732283472" right="0.70866141732283472" top="0.74803149606299213" bottom="0.74803149606299213" header="0.31496062992125984" footer="0.31496062992125984"/>
  <pageSetup scale="64" orientation="landscape" r:id="rId1"/>
  <headerFooter>
    <oddFooter>Página &amp;P&amp;R</oddFooter>
  </headerFooter>
  <colBreaks count="1" manualBreakCount="1">
    <brk id="17" max="5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N46"/>
  <sheetViews>
    <sheetView zoomScale="102" zoomScaleNormal="102" workbookViewId="0"/>
  </sheetViews>
  <sheetFormatPr baseColWidth="10" defaultColWidth="11.44140625" defaultRowHeight="14.4" x14ac:dyDescent="0.3"/>
  <cols>
    <col min="1" max="1" width="6.109375" bestFit="1" customWidth="1"/>
    <col min="2" max="2" width="8.6640625" customWidth="1"/>
    <col min="3" max="3" width="7.5546875" customWidth="1"/>
    <col min="4" max="5" width="4.5546875" bestFit="1" customWidth="1"/>
    <col min="6" max="7" width="4.6640625" bestFit="1" customWidth="1"/>
    <col min="8" max="8" width="5.5546875" bestFit="1" customWidth="1"/>
    <col min="9" max="14" width="4.5546875" bestFit="1" customWidth="1"/>
    <col min="15" max="16" width="5" bestFit="1" customWidth="1"/>
    <col min="17" max="17" width="6.109375" bestFit="1" customWidth="1"/>
  </cols>
  <sheetData>
    <row r="2" spans="1:14" x14ac:dyDescent="0.3">
      <c r="A2" s="149"/>
      <c r="B2" s="149"/>
      <c r="C2" s="149" t="s">
        <v>189</v>
      </c>
      <c r="D2" s="149"/>
      <c r="E2" s="149"/>
      <c r="F2" s="149"/>
      <c r="G2" s="149"/>
      <c r="H2" s="149"/>
      <c r="I2" s="149"/>
      <c r="J2" s="149"/>
      <c r="K2" s="149"/>
      <c r="L2" s="149"/>
      <c r="M2" s="149"/>
      <c r="N2" s="149"/>
    </row>
    <row r="3" spans="1:14" x14ac:dyDescent="0.3">
      <c r="A3" s="149"/>
      <c r="B3" s="149"/>
      <c r="C3" s="150" t="s">
        <v>175</v>
      </c>
      <c r="D3" s="150" t="s">
        <v>176</v>
      </c>
      <c r="E3" s="150" t="s">
        <v>177</v>
      </c>
      <c r="F3" s="150" t="s">
        <v>178</v>
      </c>
      <c r="G3" s="150" t="s">
        <v>179</v>
      </c>
      <c r="H3" s="150" t="s">
        <v>180</v>
      </c>
      <c r="I3" s="150" t="s">
        <v>181</v>
      </c>
      <c r="J3" s="150" t="s">
        <v>182</v>
      </c>
      <c r="K3" s="150" t="s">
        <v>183</v>
      </c>
      <c r="L3" s="150" t="s">
        <v>184</v>
      </c>
      <c r="M3" s="150" t="s">
        <v>185</v>
      </c>
      <c r="N3" s="150" t="s">
        <v>186</v>
      </c>
    </row>
    <row r="4" spans="1:14" x14ac:dyDescent="0.3">
      <c r="A4" s="149" t="s">
        <v>187</v>
      </c>
      <c r="B4" s="149">
        <v>2016</v>
      </c>
      <c r="C4" s="151">
        <v>28.032295999999999</v>
      </c>
      <c r="D4" s="151">
        <v>37.998857000000001</v>
      </c>
      <c r="E4" s="151">
        <v>45.001544000000003</v>
      </c>
      <c r="F4" s="151">
        <v>32.044817999999999</v>
      </c>
      <c r="G4" s="151">
        <v>42.035262000000003</v>
      </c>
      <c r="H4" s="151">
        <v>29.614543000000001</v>
      </c>
      <c r="I4" s="151">
        <v>28.539489</v>
      </c>
      <c r="J4" s="151">
        <v>29.201229000000001</v>
      </c>
      <c r="K4" s="151">
        <v>26.618327000000001</v>
      </c>
      <c r="L4" s="151">
        <v>33.660097700000001</v>
      </c>
      <c r="M4" s="151">
        <v>36.299787999999999</v>
      </c>
      <c r="N4" s="151">
        <v>32.888350000000003</v>
      </c>
    </row>
    <row r="5" spans="1:14" x14ac:dyDescent="0.3">
      <c r="A5" s="149" t="s">
        <v>187</v>
      </c>
      <c r="B5" s="149">
        <v>2017</v>
      </c>
      <c r="C5" s="151">
        <v>33.244962999999998</v>
      </c>
      <c r="D5" s="151">
        <v>41.224220000000003</v>
      </c>
      <c r="E5" s="151">
        <v>46.657173</v>
      </c>
      <c r="F5" s="151">
        <v>24.931757000000001</v>
      </c>
      <c r="G5" s="151">
        <v>28.070650000000001</v>
      </c>
      <c r="H5" s="151">
        <v>25.626065000000001</v>
      </c>
      <c r="I5" s="151">
        <v>25.743590000000001</v>
      </c>
      <c r="J5" s="151">
        <v>27.354042499999998</v>
      </c>
      <c r="K5" s="151">
        <v>28.498519999999999</v>
      </c>
      <c r="L5" s="151">
        <v>34.343055</v>
      </c>
      <c r="M5" s="151">
        <v>49.414802000000002</v>
      </c>
      <c r="N5" s="151">
        <v>28.820663</v>
      </c>
    </row>
    <row r="6" spans="1:14" x14ac:dyDescent="0.3">
      <c r="A6" s="149" t="s">
        <v>187</v>
      </c>
      <c r="B6" s="149">
        <v>2018</v>
      </c>
      <c r="C6" s="151">
        <v>24.190794</v>
      </c>
      <c r="D6" s="151">
        <v>36.898867000000003</v>
      </c>
      <c r="E6" s="151">
        <v>33.577927600000002</v>
      </c>
      <c r="F6" s="151">
        <v>23.543088000000001</v>
      </c>
      <c r="G6" s="151">
        <v>22.499950999999999</v>
      </c>
      <c r="H6" s="151">
        <v>21.173842</v>
      </c>
      <c r="I6" s="151">
        <v>23.6892</v>
      </c>
      <c r="J6" s="151">
        <v>26.019528999999999</v>
      </c>
      <c r="K6" s="151">
        <v>22.325277</v>
      </c>
      <c r="L6" s="151">
        <v>35.875169999999997</v>
      </c>
      <c r="M6" s="151">
        <v>23.42604</v>
      </c>
      <c r="N6" s="151">
        <v>26.281891999999999</v>
      </c>
    </row>
    <row r="7" spans="1:14" x14ac:dyDescent="0.3">
      <c r="A7" s="149" t="s">
        <v>187</v>
      </c>
      <c r="B7" s="149">
        <v>2019</v>
      </c>
      <c r="C7" s="151">
        <v>36.647542000000001</v>
      </c>
      <c r="D7" s="151">
        <v>28.267375999999999</v>
      </c>
      <c r="E7" s="151">
        <v>30.316281199999999</v>
      </c>
      <c r="F7" s="151">
        <v>34.967151000000001</v>
      </c>
      <c r="G7" s="151">
        <v>35.485151000000002</v>
      </c>
      <c r="H7" s="151">
        <v>22.843698</v>
      </c>
      <c r="I7" s="151">
        <v>25.213455</v>
      </c>
      <c r="J7" s="151">
        <v>31.659251999999999</v>
      </c>
      <c r="K7" s="151">
        <v>21.26023</v>
      </c>
      <c r="L7" s="151">
        <v>22.857903</v>
      </c>
      <c r="M7" s="151">
        <v>41.516021000000002</v>
      </c>
      <c r="N7" s="151">
        <v>29.012821750000001</v>
      </c>
    </row>
    <row r="8" spans="1:14" x14ac:dyDescent="0.3">
      <c r="A8" s="149" t="s">
        <v>187</v>
      </c>
      <c r="B8" s="149">
        <v>2020</v>
      </c>
      <c r="C8" s="151">
        <v>32.460836</v>
      </c>
      <c r="D8" s="151">
        <v>29.799596999999999</v>
      </c>
      <c r="E8" s="151">
        <v>21.215472999999999</v>
      </c>
      <c r="F8" s="151">
        <v>24.236211999999998</v>
      </c>
      <c r="G8" s="151">
        <v>32.192160999999999</v>
      </c>
      <c r="H8" s="151">
        <v>34.304174000000003</v>
      </c>
      <c r="I8" s="151">
        <v>29.601849999999999</v>
      </c>
      <c r="J8" s="151">
        <v>30.016207000000001</v>
      </c>
      <c r="K8" s="151">
        <v>27.756694</v>
      </c>
      <c r="L8" s="151">
        <v>29.623989999999999</v>
      </c>
      <c r="M8" s="151">
        <v>29.477219000000002</v>
      </c>
      <c r="N8" s="151">
        <v>18.951732</v>
      </c>
    </row>
    <row r="9" spans="1:14" x14ac:dyDescent="0.3">
      <c r="A9" s="149" t="s">
        <v>187</v>
      </c>
      <c r="B9" s="149">
        <v>2021</v>
      </c>
      <c r="C9" s="151">
        <v>29.491007</v>
      </c>
      <c r="D9" s="151">
        <v>28.33947349</v>
      </c>
      <c r="E9" s="151">
        <v>29.439339</v>
      </c>
      <c r="F9" s="151">
        <v>26.130634000000001</v>
      </c>
      <c r="G9" s="151">
        <v>26.116364000000001</v>
      </c>
      <c r="H9" s="151">
        <v>29.719650999999999</v>
      </c>
      <c r="I9" s="151">
        <v>25.8474983077</v>
      </c>
      <c r="J9" s="151">
        <v>30.644948420000002</v>
      </c>
      <c r="K9" s="151">
        <v>30.785739</v>
      </c>
      <c r="L9" s="151">
        <v>33.801979000000003</v>
      </c>
      <c r="M9" s="151">
        <v>26.826113500000002</v>
      </c>
      <c r="N9" s="151">
        <v>35.943184500000001</v>
      </c>
    </row>
    <row r="10" spans="1:14" x14ac:dyDescent="0.3">
      <c r="A10" s="149" t="s">
        <v>187</v>
      </c>
      <c r="B10" s="149">
        <v>2022</v>
      </c>
      <c r="C10" s="151">
        <v>32.011490999999999</v>
      </c>
      <c r="D10" s="151">
        <v>27.487210000000001</v>
      </c>
      <c r="E10" s="151">
        <v>31.292822999999999</v>
      </c>
      <c r="F10" s="151">
        <v>26.601939000000002</v>
      </c>
      <c r="G10" s="151">
        <v>31.955936999999999</v>
      </c>
      <c r="H10" s="151">
        <v>31.153109000000001</v>
      </c>
      <c r="I10" s="151">
        <v>23.427689000000001</v>
      </c>
      <c r="J10" s="151">
        <v>28.40885608</v>
      </c>
      <c r="K10" s="151">
        <v>23.712140999999999</v>
      </c>
      <c r="L10" s="151">
        <v>25.921215</v>
      </c>
      <c r="M10" s="151">
        <v>22.205815749999999</v>
      </c>
      <c r="N10" s="151">
        <v>18.67795825</v>
      </c>
    </row>
    <row r="11" spans="1:14" x14ac:dyDescent="0.3">
      <c r="A11" s="149" t="s">
        <v>187</v>
      </c>
      <c r="B11" s="149">
        <v>2023</v>
      </c>
      <c r="C11" s="151">
        <v>27.365376000000001</v>
      </c>
      <c r="D11" s="151">
        <v>20.100000000000001</v>
      </c>
      <c r="E11" s="151">
        <v>28.6</v>
      </c>
      <c r="F11" s="151">
        <v>20.607417000000002</v>
      </c>
      <c r="G11" s="151"/>
      <c r="H11" s="151"/>
      <c r="I11" s="151"/>
      <c r="J11" s="151"/>
      <c r="K11" s="151"/>
      <c r="L11" s="151"/>
      <c r="M11" s="151"/>
      <c r="N11" s="151"/>
    </row>
    <row r="15" spans="1:14" x14ac:dyDescent="0.3">
      <c r="A15" s="149" t="s">
        <v>119</v>
      </c>
      <c r="B15" s="149">
        <v>2016</v>
      </c>
      <c r="C15" s="151">
        <v>21.243900270000008</v>
      </c>
      <c r="D15" s="151">
        <v>25.537283919999993</v>
      </c>
      <c r="E15" s="151">
        <v>29.751121620000013</v>
      </c>
      <c r="F15" s="151">
        <v>22.691551529999998</v>
      </c>
      <c r="G15" s="151">
        <v>30.456996499999999</v>
      </c>
      <c r="H15" s="151">
        <v>21.137137859999996</v>
      </c>
      <c r="I15" s="151">
        <v>22.691084210000003</v>
      </c>
      <c r="J15" s="151">
        <v>22.478544449999994</v>
      </c>
      <c r="K15" s="151">
        <v>21.967254009999994</v>
      </c>
      <c r="L15" s="151">
        <v>29.17406991999999</v>
      </c>
      <c r="M15" s="151">
        <v>30.322900480000012</v>
      </c>
      <c r="N15" s="151">
        <v>25.775629440000014</v>
      </c>
    </row>
    <row r="16" spans="1:14" x14ac:dyDescent="0.3">
      <c r="A16" s="149" t="s">
        <v>119</v>
      </c>
      <c r="B16" s="149">
        <v>2017</v>
      </c>
      <c r="C16" s="151">
        <v>27.08903862</v>
      </c>
      <c r="D16" s="151">
        <v>33.421187840000002</v>
      </c>
      <c r="E16" s="151">
        <v>37.631889610000002</v>
      </c>
      <c r="F16" s="151">
        <v>19.037563559999999</v>
      </c>
      <c r="G16" s="151">
        <v>23.61246186</v>
      </c>
      <c r="H16" s="151">
        <v>21.718983949999998</v>
      </c>
      <c r="I16" s="151">
        <v>23.037928380000004</v>
      </c>
      <c r="J16" s="151">
        <v>23.61365163</v>
      </c>
      <c r="K16" s="151">
        <v>23.795012529999997</v>
      </c>
      <c r="L16" s="151">
        <v>32.063150279999995</v>
      </c>
      <c r="M16" s="151">
        <v>46.476538609999984</v>
      </c>
      <c r="N16" s="151">
        <v>28.631947100000001</v>
      </c>
    </row>
    <row r="17" spans="1:14" x14ac:dyDescent="0.3">
      <c r="A17" s="149" t="s">
        <v>119</v>
      </c>
      <c r="B17" s="149">
        <v>2018</v>
      </c>
      <c r="C17" s="151">
        <v>23.199343199999998</v>
      </c>
      <c r="D17" s="151">
        <v>37.287744709999998</v>
      </c>
      <c r="E17" s="151">
        <v>34.509150090000006</v>
      </c>
      <c r="F17" s="151">
        <v>22.599449629999999</v>
      </c>
      <c r="G17" s="151">
        <v>23.385019660000001</v>
      </c>
      <c r="H17" s="151">
        <v>22.01277438</v>
      </c>
      <c r="I17" s="151">
        <v>24.736452030000002</v>
      </c>
      <c r="J17" s="151">
        <v>25.59808649</v>
      </c>
      <c r="K17" s="151">
        <v>26.536883809999999</v>
      </c>
      <c r="L17" s="151">
        <v>38.558109869999996</v>
      </c>
      <c r="M17" s="151">
        <v>24.321291989999999</v>
      </c>
      <c r="N17" s="151">
        <v>25.081602329999999</v>
      </c>
    </row>
    <row r="18" spans="1:14" x14ac:dyDescent="0.3">
      <c r="A18" s="149" t="s">
        <v>119</v>
      </c>
      <c r="B18" s="149">
        <v>2019</v>
      </c>
      <c r="C18" s="152">
        <v>38.327187719999991</v>
      </c>
      <c r="D18" s="152">
        <v>26.6031355</v>
      </c>
      <c r="E18" s="152">
        <v>31.976685090000004</v>
      </c>
      <c r="F18" s="152">
        <v>29.749902319999997</v>
      </c>
      <c r="G18" s="152">
        <v>39.303867290000007</v>
      </c>
      <c r="H18" s="153">
        <v>19.988906280000005</v>
      </c>
      <c r="I18" s="152">
        <v>22.277958459999994</v>
      </c>
      <c r="J18" s="152">
        <v>27.316494359999993</v>
      </c>
      <c r="K18" s="152">
        <v>19.081644840000003</v>
      </c>
      <c r="L18" s="152">
        <v>20.346365410000008</v>
      </c>
      <c r="M18" s="152">
        <v>36.333882450000004</v>
      </c>
      <c r="N18" s="152">
        <v>24.749237379999993</v>
      </c>
    </row>
    <row r="19" spans="1:14" x14ac:dyDescent="0.3">
      <c r="A19" s="149" t="s">
        <v>190</v>
      </c>
      <c r="B19" s="149">
        <v>2020</v>
      </c>
      <c r="C19" s="152">
        <v>28.110058459999998</v>
      </c>
      <c r="D19" s="152">
        <v>25.447776709999999</v>
      </c>
      <c r="E19" s="152">
        <v>18.193960500000003</v>
      </c>
      <c r="F19" s="152">
        <v>19.418683090000002</v>
      </c>
      <c r="G19" s="152">
        <v>26.132039529999997</v>
      </c>
      <c r="H19" s="153">
        <v>28.73873690000001</v>
      </c>
      <c r="I19" s="152">
        <v>25.325534799999996</v>
      </c>
      <c r="J19" s="152">
        <v>24.323994080000002</v>
      </c>
      <c r="K19" s="152">
        <v>21.711987110000003</v>
      </c>
      <c r="L19" s="152">
        <v>23.921117810000002</v>
      </c>
      <c r="M19" s="152">
        <v>22.806605150000003</v>
      </c>
      <c r="N19" s="152">
        <v>27.969808269999998</v>
      </c>
    </row>
    <row r="20" spans="1:14" x14ac:dyDescent="0.3">
      <c r="A20" s="149" t="s">
        <v>190</v>
      </c>
      <c r="B20" s="149">
        <v>2021</v>
      </c>
      <c r="C20" s="152">
        <v>24.06928783</v>
      </c>
      <c r="D20" s="152">
        <v>24.209827790000002</v>
      </c>
      <c r="E20" s="152">
        <v>26.39333293000001</v>
      </c>
      <c r="F20" s="152">
        <v>22.451203769999992</v>
      </c>
      <c r="G20" s="152">
        <v>24.298061509999986</v>
      </c>
      <c r="H20" s="152">
        <v>29.496481510000006</v>
      </c>
      <c r="I20" s="152">
        <v>21.608525190000005</v>
      </c>
      <c r="J20" s="152">
        <v>25.697983490000002</v>
      </c>
      <c r="K20" s="152">
        <v>27.428050939999988</v>
      </c>
      <c r="L20" s="152">
        <v>28.973097999999997</v>
      </c>
      <c r="M20" s="152">
        <v>23.483420579999997</v>
      </c>
      <c r="N20" s="152">
        <v>30.651122740000005</v>
      </c>
    </row>
    <row r="21" spans="1:14" x14ac:dyDescent="0.3">
      <c r="A21" s="152" t="s">
        <v>119</v>
      </c>
      <c r="B21" s="149">
        <v>2022</v>
      </c>
      <c r="C21" s="152">
        <v>29.74286888</v>
      </c>
      <c r="D21" s="152">
        <v>25.084364389999998</v>
      </c>
      <c r="E21" s="152">
        <v>30.897358090000001</v>
      </c>
      <c r="F21" s="152">
        <v>24.62867653</v>
      </c>
      <c r="G21" s="152">
        <v>27.280522950000002</v>
      </c>
      <c r="H21" s="152">
        <v>29.875025359999995</v>
      </c>
      <c r="I21" s="152">
        <v>22.97010165</v>
      </c>
      <c r="J21" s="152">
        <v>27.608812719999996</v>
      </c>
      <c r="K21" s="152">
        <v>21.381076460000006</v>
      </c>
      <c r="L21" s="152">
        <v>23.285519730000001</v>
      </c>
      <c r="M21" s="152">
        <v>20.151447709999999</v>
      </c>
      <c r="N21" s="152">
        <v>16.284803140000005</v>
      </c>
    </row>
    <row r="22" spans="1:14" x14ac:dyDescent="0.3">
      <c r="A22" s="149" t="s">
        <v>190</v>
      </c>
      <c r="B22" s="149">
        <v>2023</v>
      </c>
      <c r="C22" s="152">
        <v>27.282798000000007</v>
      </c>
      <c r="D22" s="152">
        <v>17.8</v>
      </c>
      <c r="E22" s="152">
        <v>26.7</v>
      </c>
      <c r="F22" s="152">
        <v>19.89717379</v>
      </c>
    </row>
    <row r="25" spans="1:14" x14ac:dyDescent="0.3">
      <c r="D25" s="152"/>
      <c r="E25" s="152"/>
      <c r="F25" s="152"/>
      <c r="G25" s="152"/>
      <c r="H25" s="152"/>
      <c r="I25" s="152"/>
      <c r="J25" s="152"/>
      <c r="K25" s="152"/>
      <c r="L25" s="152"/>
      <c r="M25" s="152"/>
      <c r="N25" s="152"/>
    </row>
    <row r="26" spans="1:14" x14ac:dyDescent="0.3">
      <c r="J26" s="149"/>
    </row>
    <row r="27" spans="1:14" x14ac:dyDescent="0.3">
      <c r="J27" s="149"/>
    </row>
    <row r="33" spans="1:13" x14ac:dyDescent="0.3">
      <c r="A33" s="149"/>
      <c r="B33" s="149" t="s">
        <v>188</v>
      </c>
      <c r="C33" s="149"/>
      <c r="D33" s="149"/>
      <c r="E33" s="149"/>
      <c r="F33" s="149"/>
      <c r="G33" s="149"/>
      <c r="H33" s="149"/>
      <c r="I33" s="149"/>
      <c r="J33" s="149"/>
      <c r="K33" s="149"/>
      <c r="L33" s="149"/>
      <c r="M33" s="149"/>
    </row>
    <row r="34" spans="1:13" x14ac:dyDescent="0.3">
      <c r="A34" s="149"/>
      <c r="B34" s="149" t="s">
        <v>175</v>
      </c>
      <c r="C34" s="149" t="s">
        <v>176</v>
      </c>
      <c r="D34" s="149" t="s">
        <v>177</v>
      </c>
      <c r="E34" s="149" t="s">
        <v>178</v>
      </c>
      <c r="F34" s="149" t="s">
        <v>179</v>
      </c>
      <c r="G34" s="149" t="s">
        <v>180</v>
      </c>
      <c r="H34" s="149" t="s">
        <v>181</v>
      </c>
      <c r="I34" s="149" t="s">
        <v>182</v>
      </c>
      <c r="J34" s="149" t="s">
        <v>183</v>
      </c>
      <c r="K34" s="149" t="s">
        <v>184</v>
      </c>
      <c r="L34" s="149" t="s">
        <v>185</v>
      </c>
      <c r="M34" s="149" t="s">
        <v>186</v>
      </c>
    </row>
    <row r="35" spans="1:13" x14ac:dyDescent="0.3">
      <c r="A35" s="149">
        <v>2016</v>
      </c>
      <c r="B35" s="153">
        <f t="shared" ref="B35:M35" si="0">C15/C4</f>
        <v>0.75783661352605614</v>
      </c>
      <c r="C35" s="153">
        <f t="shared" si="0"/>
        <v>0.67205400204537713</v>
      </c>
      <c r="D35" s="153">
        <f t="shared" si="0"/>
        <v>0.66111335246630676</v>
      </c>
      <c r="E35" s="153">
        <f t="shared" si="0"/>
        <v>0.70811922008731643</v>
      </c>
      <c r="F35" s="153">
        <f t="shared" si="0"/>
        <v>0.72455826491577469</v>
      </c>
      <c r="G35" s="153">
        <f t="shared" si="0"/>
        <v>0.71374182137472097</v>
      </c>
      <c r="H35" s="153">
        <f t="shared" si="0"/>
        <v>0.79507675172460179</v>
      </c>
      <c r="I35" s="153">
        <f t="shared" si="0"/>
        <v>0.76978076676156315</v>
      </c>
      <c r="J35" s="153">
        <f t="shared" si="0"/>
        <v>0.82526801966179142</v>
      </c>
      <c r="K35" s="153">
        <f t="shared" si="0"/>
        <v>0.86672564589733758</v>
      </c>
      <c r="L35" s="153">
        <f t="shared" si="0"/>
        <v>0.83534648962688196</v>
      </c>
      <c r="M35" s="153">
        <f t="shared" si="0"/>
        <v>0.78373130424603277</v>
      </c>
    </row>
    <row r="36" spans="1:13" x14ac:dyDescent="0.3">
      <c r="A36" s="149">
        <v>2017</v>
      </c>
      <c r="B36" s="153">
        <f t="shared" ref="B36:M36" si="1">C16/C5</f>
        <v>0.81483136618320195</v>
      </c>
      <c r="C36" s="153">
        <f t="shared" si="1"/>
        <v>0.81071728804086529</v>
      </c>
      <c r="D36" s="153">
        <f t="shared" si="1"/>
        <v>0.80656171795920861</v>
      </c>
      <c r="E36" s="153">
        <f t="shared" si="1"/>
        <v>0.76358692088969093</v>
      </c>
      <c r="F36" s="153">
        <f t="shared" si="1"/>
        <v>0.84117973256764622</v>
      </c>
      <c r="G36" s="153">
        <f t="shared" si="1"/>
        <v>0.84753488098933638</v>
      </c>
      <c r="H36" s="153">
        <f t="shared" si="1"/>
        <v>0.89489959947311171</v>
      </c>
      <c r="I36" s="153">
        <f t="shared" si="1"/>
        <v>0.86326003295490972</v>
      </c>
      <c r="J36" s="153">
        <f t="shared" si="1"/>
        <v>0.83495607947360062</v>
      </c>
      <c r="K36" s="153">
        <f t="shared" si="1"/>
        <v>0.93361380576072794</v>
      </c>
      <c r="L36" s="153">
        <f t="shared" si="1"/>
        <v>0.94053880070186224</v>
      </c>
      <c r="M36" s="153">
        <f t="shared" si="1"/>
        <v>0.99345206250112994</v>
      </c>
    </row>
    <row r="37" spans="1:13" x14ac:dyDescent="0.3">
      <c r="A37" s="149">
        <v>2018</v>
      </c>
      <c r="B37" s="153">
        <f t="shared" ref="B37:M37" si="2">C17/C6</f>
        <v>0.95901536758156836</v>
      </c>
      <c r="C37" s="153">
        <f t="shared" si="2"/>
        <v>1.010539014924225</v>
      </c>
      <c r="D37" s="153">
        <f t="shared" si="2"/>
        <v>1.0277331734433783</v>
      </c>
      <c r="E37" s="153">
        <f t="shared" si="2"/>
        <v>0.95991866614948718</v>
      </c>
      <c r="F37" s="153">
        <f t="shared" si="2"/>
        <v>1.0393364705549804</v>
      </c>
      <c r="G37" s="153">
        <f t="shared" si="2"/>
        <v>1.039621169365484</v>
      </c>
      <c r="H37" s="153">
        <f t="shared" si="2"/>
        <v>1.0442079947824325</v>
      </c>
      <c r="I37" s="153">
        <f t="shared" si="2"/>
        <v>0.98380283862940032</v>
      </c>
      <c r="J37" s="153">
        <f t="shared" si="2"/>
        <v>1.1886474604548019</v>
      </c>
      <c r="K37" s="153">
        <f t="shared" si="2"/>
        <v>1.074785425964532</v>
      </c>
      <c r="L37" s="153">
        <f t="shared" si="2"/>
        <v>1.0382161043864007</v>
      </c>
      <c r="M37" s="153">
        <f t="shared" si="2"/>
        <v>0.95433016504291246</v>
      </c>
    </row>
    <row r="38" spans="1:13" x14ac:dyDescent="0.3">
      <c r="A38" s="149">
        <v>2019</v>
      </c>
      <c r="B38" s="153">
        <f t="shared" ref="B38:M38" si="3">C18/C7</f>
        <v>1.0458324249959243</v>
      </c>
      <c r="C38" s="153">
        <f t="shared" si="3"/>
        <v>0.94112504464510616</v>
      </c>
      <c r="D38" s="153">
        <f t="shared" si="3"/>
        <v>1.0547693788379298</v>
      </c>
      <c r="E38" s="153">
        <f t="shared" si="3"/>
        <v>0.85079571738629767</v>
      </c>
      <c r="F38" s="153">
        <f t="shared" si="3"/>
        <v>1.1076144861268873</v>
      </c>
      <c r="G38" s="153">
        <f t="shared" si="3"/>
        <v>0.87502935295327422</v>
      </c>
      <c r="H38" s="153">
        <f t="shared" si="3"/>
        <v>0.8835742051218286</v>
      </c>
      <c r="I38" s="153">
        <f t="shared" si="3"/>
        <v>0.862828166628826</v>
      </c>
      <c r="J38" s="153">
        <f t="shared" si="3"/>
        <v>0.89752767679371304</v>
      </c>
      <c r="K38" s="153">
        <f t="shared" si="3"/>
        <v>0.8901238845050663</v>
      </c>
      <c r="L38" s="153">
        <f t="shared" si="3"/>
        <v>0.87517737911347526</v>
      </c>
      <c r="M38" s="153">
        <f t="shared" si="3"/>
        <v>0.8530448225016235</v>
      </c>
    </row>
    <row r="39" spans="1:13" x14ac:dyDescent="0.3">
      <c r="A39" s="149">
        <v>2020</v>
      </c>
      <c r="B39" s="153">
        <f t="shared" ref="B39:M39" si="4">C19/C8</f>
        <v>0.86596840759122773</v>
      </c>
      <c r="C39" s="153">
        <f t="shared" si="4"/>
        <v>0.85396378716128274</v>
      </c>
      <c r="D39" s="153">
        <f t="shared" si="4"/>
        <v>0.85757977208427094</v>
      </c>
      <c r="E39" s="153">
        <f t="shared" si="4"/>
        <v>0.80122599563001029</v>
      </c>
      <c r="F39" s="153">
        <f t="shared" si="4"/>
        <v>0.81175164133902034</v>
      </c>
      <c r="G39" s="153">
        <f t="shared" si="4"/>
        <v>0.83776210148654229</v>
      </c>
      <c r="H39" s="153">
        <f t="shared" si="4"/>
        <v>0.85553892070934745</v>
      </c>
      <c r="I39" s="153">
        <f t="shared" si="4"/>
        <v>0.81036201809242592</v>
      </c>
      <c r="J39" s="153">
        <f t="shared" si="4"/>
        <v>0.7822252574460058</v>
      </c>
      <c r="K39" s="153">
        <f t="shared" si="4"/>
        <v>0.80749142198603241</v>
      </c>
      <c r="L39" s="153">
        <f t="shared" si="4"/>
        <v>0.77370274142889806</v>
      </c>
      <c r="M39" s="153">
        <f t="shared" si="4"/>
        <v>1.4758444383869505</v>
      </c>
    </row>
    <row r="40" spans="1:13" x14ac:dyDescent="0.3">
      <c r="A40" s="149">
        <v>2021</v>
      </c>
      <c r="B40" s="153">
        <f t="shared" ref="B40:M40" si="5">C20/C9</f>
        <v>0.81615686537933418</v>
      </c>
      <c r="C40" s="153">
        <f t="shared" si="5"/>
        <v>0.85427937814521493</v>
      </c>
      <c r="D40" s="153">
        <f t="shared" si="5"/>
        <v>0.89653279681313536</v>
      </c>
      <c r="E40" s="153">
        <f t="shared" si="5"/>
        <v>0.85919093160923654</v>
      </c>
      <c r="F40" s="153">
        <f t="shared" si="5"/>
        <v>0.93037688975387178</v>
      </c>
      <c r="G40" s="153">
        <f t="shared" si="5"/>
        <v>0.99249084418925404</v>
      </c>
      <c r="H40" s="153">
        <f t="shared" si="5"/>
        <v>0.83600064241276306</v>
      </c>
      <c r="I40" s="153">
        <f t="shared" si="5"/>
        <v>0.83857160200761072</v>
      </c>
      <c r="J40" s="153">
        <f t="shared" si="5"/>
        <v>0.89093365405326108</v>
      </c>
      <c r="K40" s="153">
        <f t="shared" si="5"/>
        <v>0.85714206259935233</v>
      </c>
      <c r="L40" s="153">
        <f t="shared" si="5"/>
        <v>0.87539406630781591</v>
      </c>
      <c r="M40" s="153">
        <f t="shared" si="5"/>
        <v>0.85276591838989679</v>
      </c>
    </row>
    <row r="41" spans="1:13" x14ac:dyDescent="0.3">
      <c r="A41" s="149">
        <v>2022</v>
      </c>
      <c r="B41" s="153">
        <f t="shared" ref="B41:M41" si="6">C21/C10</f>
        <v>0.92913100736232501</v>
      </c>
      <c r="C41" s="153">
        <f t="shared" si="6"/>
        <v>0.91258313921274647</v>
      </c>
      <c r="D41" s="153">
        <f t="shared" si="6"/>
        <v>0.9873624405826219</v>
      </c>
      <c r="E41" s="153">
        <f t="shared" si="6"/>
        <v>0.9258226075174445</v>
      </c>
      <c r="F41" s="153">
        <f t="shared" si="6"/>
        <v>0.85369184918595886</v>
      </c>
      <c r="G41" s="153">
        <f t="shared" si="6"/>
        <v>0.95897412229386136</v>
      </c>
      <c r="H41" s="153">
        <f t="shared" si="6"/>
        <v>0.98046809695996906</v>
      </c>
      <c r="I41" s="153">
        <f t="shared" si="6"/>
        <v>0.97183824094335014</v>
      </c>
      <c r="J41" s="153">
        <f t="shared" si="6"/>
        <v>0.90169320686816123</v>
      </c>
      <c r="K41" s="153">
        <f t="shared" si="6"/>
        <v>0.89831899199169485</v>
      </c>
      <c r="L41" s="153">
        <f t="shared" si="6"/>
        <v>0.90748513528488595</v>
      </c>
      <c r="M41" s="153">
        <f t="shared" si="6"/>
        <v>0.87187276692836624</v>
      </c>
    </row>
    <row r="42" spans="1:13" x14ac:dyDescent="0.3">
      <c r="A42" s="149">
        <v>2023</v>
      </c>
      <c r="B42" s="153">
        <f>C22/C11</f>
        <v>0.99698239117927723</v>
      </c>
      <c r="C42" s="153">
        <v>0.88</v>
      </c>
      <c r="D42" s="153">
        <v>0.93396591006029051</v>
      </c>
      <c r="E42" s="153">
        <v>0.97</v>
      </c>
      <c r="F42" s="153"/>
      <c r="G42" s="153"/>
      <c r="H42" s="153"/>
      <c r="I42" s="153"/>
      <c r="J42" s="153"/>
      <c r="K42" s="153"/>
      <c r="L42" s="153"/>
      <c r="M42" s="153"/>
    </row>
    <row r="46" spans="1:13" x14ac:dyDescent="0.3">
      <c r="A46" s="239" t="s">
        <v>416</v>
      </c>
    </row>
  </sheetData>
  <phoneticPr fontId="57" type="noConversion"/>
  <hyperlinks>
    <hyperlink ref="A46" location="'Tabla de contenidos'!A1" display="Volver a Tabla de Contenidos" xr:uid="{111E0EB7-3847-4A5C-89F1-465374061912}"/>
  </hyperlinks>
  <pageMargins left="0.70866141732283472" right="0.70866141732283472" top="0.74803149606299213" bottom="0.74803149606299213" header="0.31496062992125984" footer="0.31496062992125984"/>
  <pageSetup orientation="portrait" r:id="rId1"/>
  <headerFooter>
    <oddFooter>Página &amp;P&amp;R</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93269-4246-42C8-8932-44AF972E24C1}">
  <sheetPr>
    <pageSetUpPr fitToPage="1"/>
  </sheetPr>
  <dimension ref="A1:AC42"/>
  <sheetViews>
    <sheetView zoomScale="95" zoomScaleNormal="95" workbookViewId="0"/>
  </sheetViews>
  <sheetFormatPr baseColWidth="10" defaultColWidth="11.44140625" defaultRowHeight="14.4" x14ac:dyDescent="0.3"/>
  <cols>
    <col min="1" max="1" width="13" bestFit="1" customWidth="1"/>
    <col min="2" max="2" width="5.6640625" bestFit="1" customWidth="1"/>
    <col min="3" max="3" width="8.109375" bestFit="1" customWidth="1"/>
    <col min="4" max="4" width="6.5546875" bestFit="1" customWidth="1"/>
    <col min="5" max="14" width="7.88671875" bestFit="1" customWidth="1"/>
  </cols>
  <sheetData>
    <row r="1" spans="1:29" x14ac:dyDescent="0.3">
      <c r="A1" s="29"/>
      <c r="B1" s="29"/>
      <c r="C1" s="29" t="s">
        <v>175</v>
      </c>
      <c r="D1" s="29" t="s">
        <v>176</v>
      </c>
      <c r="E1" s="29" t="s">
        <v>177</v>
      </c>
      <c r="F1" s="29" t="s">
        <v>178</v>
      </c>
      <c r="G1" s="29" t="s">
        <v>179</v>
      </c>
      <c r="H1" s="29" t="s">
        <v>180</v>
      </c>
      <c r="I1" s="29" t="s">
        <v>181</v>
      </c>
      <c r="J1" s="29" t="s">
        <v>182</v>
      </c>
      <c r="K1" s="29" t="s">
        <v>183</v>
      </c>
      <c r="L1" s="29" t="s">
        <v>184</v>
      </c>
      <c r="M1" s="29" t="s">
        <v>185</v>
      </c>
      <c r="N1" s="29" t="s">
        <v>186</v>
      </c>
    </row>
    <row r="2" spans="1:29" x14ac:dyDescent="0.3">
      <c r="A2" s="29" t="s">
        <v>187</v>
      </c>
      <c r="B2" s="29">
        <v>2022</v>
      </c>
      <c r="C2" s="154">
        <v>283.85000000000002</v>
      </c>
      <c r="D2" s="154">
        <v>192.25</v>
      </c>
      <c r="E2" s="154">
        <v>216.4</v>
      </c>
      <c r="F2" s="154">
        <v>48.05</v>
      </c>
      <c r="G2" s="154">
        <v>216.25</v>
      </c>
      <c r="H2" s="154">
        <v>102.1</v>
      </c>
      <c r="I2" s="154">
        <v>142.19999999999999</v>
      </c>
      <c r="J2" s="154">
        <v>24</v>
      </c>
      <c r="K2" s="154">
        <v>240.15</v>
      </c>
      <c r="L2" s="154">
        <v>192.2</v>
      </c>
      <c r="M2" s="154">
        <v>227.3</v>
      </c>
      <c r="N2" s="154">
        <v>120.2</v>
      </c>
    </row>
    <row r="3" spans="1:29" x14ac:dyDescent="0.3">
      <c r="A3" s="29" t="s">
        <v>187</v>
      </c>
      <c r="B3" s="29">
        <v>2023</v>
      </c>
      <c r="C3" s="155">
        <v>264.35000000000002</v>
      </c>
      <c r="D3" s="154">
        <v>95.15</v>
      </c>
      <c r="E3" s="154">
        <v>72.099999999999994</v>
      </c>
      <c r="F3" s="154">
        <v>48.1</v>
      </c>
      <c r="G3" s="154"/>
      <c r="H3" s="154"/>
      <c r="I3" s="154"/>
      <c r="J3" s="154"/>
      <c r="K3" s="154"/>
      <c r="L3" s="154"/>
      <c r="M3" s="154"/>
      <c r="N3" s="154"/>
    </row>
    <row r="4" spans="1:29" x14ac:dyDescent="0.3">
      <c r="A4" s="13"/>
      <c r="B4" s="13"/>
      <c r="C4" s="156"/>
      <c r="D4" s="156"/>
      <c r="E4" s="156"/>
      <c r="F4" s="156"/>
      <c r="G4" s="156"/>
      <c r="H4" s="156"/>
      <c r="I4" s="156"/>
      <c r="J4" s="156"/>
      <c r="K4" s="156"/>
      <c r="L4" s="156"/>
      <c r="M4" s="73"/>
      <c r="N4" s="73"/>
    </row>
    <row r="5" spans="1:29" x14ac:dyDescent="0.3">
      <c r="A5" s="29" t="s">
        <v>119</v>
      </c>
      <c r="B5" s="29">
        <v>2022</v>
      </c>
      <c r="C5" s="157">
        <v>655.51740000000007</v>
      </c>
      <c r="D5" s="157">
        <v>273.19041000000004</v>
      </c>
      <c r="E5" s="157">
        <v>435.46996999999999</v>
      </c>
      <c r="F5" s="157">
        <v>71.995130000000003</v>
      </c>
      <c r="G5" s="157">
        <v>338.74941999999999</v>
      </c>
      <c r="H5" s="157">
        <v>247.61694</v>
      </c>
      <c r="I5" s="157">
        <v>264.81127000000004</v>
      </c>
      <c r="J5" s="157">
        <v>37.864080000000001</v>
      </c>
      <c r="K5" s="157">
        <v>274.43976000000004</v>
      </c>
      <c r="L5" s="157">
        <v>336.40093000000002</v>
      </c>
      <c r="M5" s="157">
        <v>394.92884999999995</v>
      </c>
      <c r="N5" s="157">
        <v>196.89174000000003</v>
      </c>
    </row>
    <row r="6" spans="1:29" x14ac:dyDescent="0.3">
      <c r="A6" s="29" t="s">
        <v>119</v>
      </c>
      <c r="B6" s="29">
        <v>2023</v>
      </c>
      <c r="C6" s="157">
        <v>587.38</v>
      </c>
      <c r="D6" s="157">
        <v>168.50397000000001</v>
      </c>
      <c r="E6" s="157">
        <v>155.33947000000001</v>
      </c>
      <c r="F6" s="157">
        <v>79</v>
      </c>
      <c r="G6" s="157"/>
      <c r="H6" s="157"/>
      <c r="I6" s="157"/>
      <c r="J6" s="157"/>
      <c r="K6" s="157"/>
      <c r="L6" s="157"/>
      <c r="M6" s="157"/>
      <c r="N6" s="157"/>
    </row>
    <row r="7" spans="1:29" x14ac:dyDescent="0.3">
      <c r="A7" s="13"/>
      <c r="B7" s="13"/>
      <c r="C7" s="156"/>
      <c r="D7" s="156"/>
      <c r="E7" s="156"/>
      <c r="F7" s="156"/>
      <c r="G7" s="156"/>
      <c r="H7" s="156"/>
      <c r="I7" s="156"/>
      <c r="J7" s="156"/>
      <c r="K7" s="156"/>
      <c r="L7" s="156"/>
      <c r="M7" s="73"/>
      <c r="N7" s="73"/>
    </row>
    <row r="8" spans="1:29" x14ac:dyDescent="0.3">
      <c r="A8" s="29" t="s">
        <v>399</v>
      </c>
      <c r="B8" s="29">
        <v>2022</v>
      </c>
      <c r="C8" s="32">
        <f t="shared" ref="C8:N8" si="0">C5/C2</f>
        <v>2.3093796019024131</v>
      </c>
      <c r="D8" s="32">
        <f t="shared" si="0"/>
        <v>1.4210164369310796</v>
      </c>
      <c r="E8" s="32">
        <f t="shared" si="0"/>
        <v>2.012338123844732</v>
      </c>
      <c r="F8" s="32">
        <f t="shared" si="0"/>
        <v>1.4983377731529659</v>
      </c>
      <c r="G8" s="32">
        <f t="shared" si="0"/>
        <v>1.5664713063583815</v>
      </c>
      <c r="H8" s="32">
        <f t="shared" si="0"/>
        <v>2.4252393731635653</v>
      </c>
      <c r="I8" s="32">
        <f t="shared" si="0"/>
        <v>1.8622452180028133</v>
      </c>
      <c r="J8" s="32">
        <f t="shared" si="0"/>
        <v>1.5776700000000001</v>
      </c>
      <c r="K8" s="32">
        <f t="shared" si="0"/>
        <v>1.1427847595252969</v>
      </c>
      <c r="L8" s="32">
        <f t="shared" si="0"/>
        <v>1.7502649843912592</v>
      </c>
      <c r="M8" s="32">
        <f t="shared" si="0"/>
        <v>1.7374784425868892</v>
      </c>
      <c r="N8" s="32">
        <f t="shared" si="0"/>
        <v>1.6380344425956741</v>
      </c>
    </row>
    <row r="9" spans="1:29" x14ac:dyDescent="0.3">
      <c r="A9" s="32"/>
      <c r="B9" s="29">
        <v>2023</v>
      </c>
      <c r="C9" s="32">
        <f>C6/C3</f>
        <v>2.2219784376773215</v>
      </c>
      <c r="D9" s="32">
        <f>D6/D3</f>
        <v>1.7709297950604308</v>
      </c>
      <c r="E9" s="32">
        <f>+E6/E3</f>
        <v>2.1545002773925108</v>
      </c>
      <c r="F9" s="32">
        <f>+F6/F3</f>
        <v>1.6424116424116424</v>
      </c>
      <c r="G9" s="32"/>
      <c r="H9" s="32"/>
      <c r="I9" s="32"/>
      <c r="J9" s="32"/>
      <c r="K9" s="32"/>
      <c r="L9" s="32"/>
      <c r="M9" s="32"/>
      <c r="N9" s="32"/>
      <c r="P9" s="27"/>
      <c r="Q9" s="29"/>
      <c r="R9" s="32"/>
      <c r="S9" s="32"/>
      <c r="T9" s="32"/>
      <c r="U9" s="32"/>
      <c r="V9" s="32"/>
      <c r="W9" s="32"/>
      <c r="X9" s="32"/>
      <c r="Y9" s="32"/>
      <c r="Z9" s="32"/>
      <c r="AA9" s="32"/>
      <c r="AB9" s="32"/>
      <c r="AC9" s="32"/>
    </row>
    <row r="10" spans="1:29" x14ac:dyDescent="0.3">
      <c r="A10" s="33"/>
      <c r="P10" s="28"/>
      <c r="Q10" s="29"/>
      <c r="R10" s="32"/>
      <c r="S10" s="32"/>
      <c r="T10" s="32"/>
      <c r="U10" s="32"/>
      <c r="V10" s="32"/>
      <c r="W10" s="32"/>
      <c r="X10" s="32"/>
      <c r="Y10" s="32"/>
      <c r="Z10" s="32"/>
      <c r="AA10" s="32"/>
      <c r="AB10" s="32"/>
      <c r="AC10" s="32"/>
    </row>
    <row r="11" spans="1:29" x14ac:dyDescent="0.3">
      <c r="P11" s="29"/>
      <c r="Q11" s="29"/>
      <c r="R11" s="32"/>
      <c r="S11" s="32"/>
      <c r="T11" s="32"/>
      <c r="U11" s="32"/>
      <c r="V11" s="32"/>
      <c r="W11" s="32"/>
      <c r="X11" s="32"/>
      <c r="Y11" s="32"/>
      <c r="Z11" s="32"/>
      <c r="AA11" s="32"/>
      <c r="AB11" s="32"/>
      <c r="AC11" s="32"/>
    </row>
    <row r="12" spans="1:29" x14ac:dyDescent="0.3">
      <c r="P12" s="29"/>
      <c r="Q12" s="13"/>
      <c r="R12" s="32"/>
      <c r="S12" s="32"/>
      <c r="T12" s="32"/>
      <c r="U12" s="32"/>
      <c r="V12" s="32"/>
      <c r="W12" s="32"/>
      <c r="X12" s="32"/>
      <c r="Y12" s="32"/>
      <c r="Z12" s="32"/>
      <c r="AA12" s="32"/>
      <c r="AB12" s="32"/>
      <c r="AC12" s="32"/>
    </row>
    <row r="42" spans="1:1" x14ac:dyDescent="0.3">
      <c r="A42" s="239" t="s">
        <v>416</v>
      </c>
    </row>
  </sheetData>
  <hyperlinks>
    <hyperlink ref="A42" location="'Tabla de contenidos'!A1" display="Volver a Tabla de Contenidos" xr:uid="{AB87A449-8522-4AA6-B649-05AD0AFB9F78}"/>
  </hyperlinks>
  <pageMargins left="0.70866141732283472" right="0.70866141732283472" top="0.74803149606299213" bottom="0.74803149606299213" header="0.31496062992125984" footer="0.31496062992125984"/>
  <pageSetup scale="73" orientation="portrait" r:id="rId1"/>
  <headerFooter>
    <oddFooter>Página &amp;P&amp;R</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D47"/>
  <sheetViews>
    <sheetView zoomScale="98" zoomScaleNormal="98" zoomScaleSheetLayoutView="80" workbookViewId="0"/>
  </sheetViews>
  <sheetFormatPr baseColWidth="10" defaultColWidth="11.44140625" defaultRowHeight="14.4" x14ac:dyDescent="0.3"/>
  <cols>
    <col min="1" max="1" width="5" bestFit="1" customWidth="1"/>
    <col min="2" max="2" width="4.88671875" customWidth="1"/>
    <col min="3" max="3" width="6.88671875" customWidth="1"/>
    <col min="4" max="5" width="6.33203125" bestFit="1" customWidth="1"/>
    <col min="6" max="6" width="6.6640625" bestFit="1" customWidth="1"/>
    <col min="7" max="14" width="6.33203125" bestFit="1" customWidth="1"/>
    <col min="15" max="15" width="11.88671875" customWidth="1"/>
    <col min="16" max="31" width="11" customWidth="1"/>
  </cols>
  <sheetData>
    <row r="2" spans="1:30" x14ac:dyDescent="0.3">
      <c r="A2" s="43"/>
      <c r="B2" s="43"/>
      <c r="C2" s="44" t="s">
        <v>191</v>
      </c>
      <c r="D2" s="43"/>
      <c r="E2" s="43"/>
      <c r="F2" s="43"/>
      <c r="G2" s="43"/>
      <c r="H2" s="43"/>
      <c r="I2" s="43"/>
      <c r="J2" s="43"/>
      <c r="K2" s="43"/>
      <c r="L2" s="43"/>
      <c r="M2" s="43"/>
      <c r="N2" s="43"/>
    </row>
    <row r="3" spans="1:30" x14ac:dyDescent="0.3">
      <c r="A3" s="43"/>
      <c r="B3" s="43"/>
      <c r="C3" s="42" t="s">
        <v>175</v>
      </c>
      <c r="D3" s="42" t="s">
        <v>176</v>
      </c>
      <c r="E3" s="42" t="s">
        <v>177</v>
      </c>
      <c r="F3" s="42" t="s">
        <v>178</v>
      </c>
      <c r="G3" s="42" t="s">
        <v>179</v>
      </c>
      <c r="H3" s="42" t="s">
        <v>180</v>
      </c>
      <c r="I3" s="42" t="s">
        <v>181</v>
      </c>
      <c r="J3" s="42" t="s">
        <v>182</v>
      </c>
      <c r="K3" s="42" t="s">
        <v>183</v>
      </c>
      <c r="L3" s="42" t="s">
        <v>184</v>
      </c>
      <c r="M3" s="42" t="s">
        <v>185</v>
      </c>
      <c r="N3" s="42" t="s">
        <v>186</v>
      </c>
    </row>
    <row r="4" spans="1:30" x14ac:dyDescent="0.3">
      <c r="A4" s="43" t="s">
        <v>187</v>
      </c>
      <c r="B4" s="43">
        <v>2018</v>
      </c>
      <c r="C4" s="37">
        <v>1809.184</v>
      </c>
      <c r="D4" s="37">
        <v>1339.578</v>
      </c>
      <c r="E4" s="37">
        <v>1741.86</v>
      </c>
      <c r="F4" s="37">
        <v>1727.09</v>
      </c>
      <c r="G4" s="37">
        <v>1834.2228</v>
      </c>
      <c r="H4" s="37">
        <v>1822.5585000000001</v>
      </c>
      <c r="I4" s="37">
        <v>1617.366</v>
      </c>
      <c r="J4" s="37">
        <v>2121.0632000000001</v>
      </c>
      <c r="K4" s="37">
        <v>1342.2049999999999</v>
      </c>
      <c r="L4" s="37">
        <v>2073.6241999999997</v>
      </c>
      <c r="M4" s="37">
        <v>1528.8510000000001</v>
      </c>
      <c r="N4" s="37">
        <v>1189.4880000000001</v>
      </c>
    </row>
    <row r="5" spans="1:30" x14ac:dyDescent="0.3">
      <c r="A5" s="43" t="s">
        <v>187</v>
      </c>
      <c r="B5" s="43">
        <v>2019</v>
      </c>
      <c r="C5" s="37">
        <v>1294.586</v>
      </c>
      <c r="D5" s="37">
        <v>1395.3050000000001</v>
      </c>
      <c r="E5" s="37">
        <v>1648.8889999999999</v>
      </c>
      <c r="F5" s="37">
        <v>1458.0940000000001</v>
      </c>
      <c r="G5" s="37">
        <v>1797.2159999999999</v>
      </c>
      <c r="H5" s="37">
        <v>1500.4818596</v>
      </c>
      <c r="I5" s="37">
        <v>1768.5429999999999</v>
      </c>
      <c r="J5" s="37">
        <v>1249.499</v>
      </c>
      <c r="K5" s="37">
        <v>1548.0119999999999</v>
      </c>
      <c r="L5" s="37">
        <v>1911.193</v>
      </c>
      <c r="M5" s="37">
        <v>1484.587</v>
      </c>
      <c r="N5" s="37">
        <v>951.08299999999997</v>
      </c>
    </row>
    <row r="6" spans="1:30" x14ac:dyDescent="0.3">
      <c r="A6" s="43" t="s">
        <v>187</v>
      </c>
      <c r="B6" s="43">
        <v>2020</v>
      </c>
      <c r="C6" s="37">
        <v>1469.5150000000001</v>
      </c>
      <c r="D6" s="37">
        <v>1442.336</v>
      </c>
      <c r="E6" s="37">
        <v>918.68600000000004</v>
      </c>
      <c r="F6" s="37">
        <v>2056.221</v>
      </c>
      <c r="G6" s="37">
        <v>2181.357</v>
      </c>
      <c r="H6" s="37">
        <v>2920.2489999999998</v>
      </c>
      <c r="I6" s="37">
        <v>2406.8130000000001</v>
      </c>
      <c r="J6" s="37">
        <v>2809.37</v>
      </c>
      <c r="K6" s="37">
        <v>2578.8049999999998</v>
      </c>
      <c r="L6" s="37">
        <v>1200.1225767000001</v>
      </c>
      <c r="M6" s="37">
        <v>1481.2270000000001</v>
      </c>
      <c r="N6" s="37">
        <v>919.4325</v>
      </c>
      <c r="AD6" s="61"/>
    </row>
    <row r="7" spans="1:30" x14ac:dyDescent="0.3">
      <c r="A7" s="43" t="s">
        <v>187</v>
      </c>
      <c r="B7" s="43">
        <v>2021</v>
      </c>
      <c r="C7" s="37">
        <v>1610.3820000000001</v>
      </c>
      <c r="D7" s="37">
        <v>2163.2460000000001</v>
      </c>
      <c r="E7" s="37">
        <v>1795.7145</v>
      </c>
      <c r="F7" s="37">
        <v>1575.212</v>
      </c>
      <c r="G7" s="37">
        <v>2030.2070000000001</v>
      </c>
      <c r="H7" s="37">
        <v>1928.36</v>
      </c>
      <c r="I7" s="37">
        <v>2124.8270000000002</v>
      </c>
      <c r="J7" s="37">
        <v>1445.2090000000001</v>
      </c>
      <c r="K7" s="37">
        <v>1010.357</v>
      </c>
      <c r="L7" s="37">
        <v>1514.943</v>
      </c>
      <c r="M7" s="37">
        <v>1838.2719999999999</v>
      </c>
      <c r="N7" s="37">
        <v>1977.452</v>
      </c>
      <c r="AD7" s="61"/>
    </row>
    <row r="8" spans="1:30" x14ac:dyDescent="0.3">
      <c r="A8" s="43" t="s">
        <v>192</v>
      </c>
      <c r="B8" s="43">
        <v>2022</v>
      </c>
      <c r="C8" s="37">
        <v>1807.2080000000001</v>
      </c>
      <c r="D8" s="37">
        <v>1171.2950000000001</v>
      </c>
      <c r="E8" s="37">
        <v>1686.739</v>
      </c>
      <c r="F8" s="37">
        <v>1354.4880000000001</v>
      </c>
      <c r="G8" s="37">
        <v>1501.5632499999999</v>
      </c>
      <c r="H8" s="37">
        <v>2392.701</v>
      </c>
      <c r="I8" s="37">
        <v>1278.6679999999999</v>
      </c>
      <c r="J8" s="37">
        <v>1384.5065</v>
      </c>
      <c r="K8" s="37">
        <v>1136.663</v>
      </c>
      <c r="L8" s="37">
        <v>1602.32</v>
      </c>
      <c r="M8" s="37">
        <v>1613.509</v>
      </c>
      <c r="N8" s="37">
        <v>1428.144</v>
      </c>
      <c r="AD8" s="61"/>
    </row>
    <row r="9" spans="1:30" x14ac:dyDescent="0.3">
      <c r="A9" s="43" t="s">
        <v>187</v>
      </c>
      <c r="B9" s="43">
        <v>2023</v>
      </c>
      <c r="C9" s="37">
        <v>1673</v>
      </c>
      <c r="D9" s="37">
        <v>1196.607</v>
      </c>
      <c r="E9" s="37">
        <v>1623.0284999999999</v>
      </c>
      <c r="F9" s="354">
        <v>980.32500000000005</v>
      </c>
      <c r="G9" s="37"/>
      <c r="H9" s="37"/>
      <c r="I9" s="37"/>
      <c r="J9" s="37"/>
      <c r="K9" s="37"/>
      <c r="L9" s="37"/>
      <c r="M9" s="37"/>
      <c r="N9" s="37"/>
      <c r="AD9" s="61"/>
    </row>
    <row r="10" spans="1:30" x14ac:dyDescent="0.3">
      <c r="L10" s="25"/>
      <c r="AD10" s="61"/>
    </row>
    <row r="11" spans="1:30" x14ac:dyDescent="0.3">
      <c r="L11" s="64"/>
      <c r="AD11" s="61"/>
    </row>
    <row r="12" spans="1:30" x14ac:dyDescent="0.3">
      <c r="L12" s="64"/>
      <c r="AD12" s="61"/>
    </row>
    <row r="13" spans="1:30" x14ac:dyDescent="0.3">
      <c r="AD13" s="61"/>
    </row>
    <row r="14" spans="1:30" x14ac:dyDescent="0.3">
      <c r="P14" s="39"/>
    </row>
    <row r="15" spans="1:30" x14ac:dyDescent="0.3">
      <c r="A15" s="43" t="s">
        <v>119</v>
      </c>
      <c r="B15" s="43">
        <v>2018</v>
      </c>
      <c r="C15" s="37">
        <v>3509.2413099999999</v>
      </c>
      <c r="D15" s="37">
        <v>2866.64129</v>
      </c>
      <c r="E15" s="37">
        <v>3487.93588</v>
      </c>
      <c r="F15" s="37">
        <v>3512.6211000000003</v>
      </c>
      <c r="G15" s="37">
        <v>3772.58853</v>
      </c>
      <c r="H15" s="37">
        <v>3458.9167499999999</v>
      </c>
      <c r="I15" s="37">
        <v>3221.5904300000002</v>
      </c>
      <c r="J15" s="37">
        <v>4232.6692499999999</v>
      </c>
      <c r="K15" s="37">
        <v>2610.4208100000001</v>
      </c>
      <c r="L15" s="37">
        <v>3988.3429999999998</v>
      </c>
      <c r="M15" s="37">
        <v>2910.2931699999999</v>
      </c>
      <c r="N15" s="37">
        <v>2148.7098500000002</v>
      </c>
      <c r="P15" s="39"/>
    </row>
    <row r="16" spans="1:30" x14ac:dyDescent="0.3">
      <c r="A16" s="43" t="s">
        <v>119</v>
      </c>
      <c r="B16" s="43">
        <v>2019</v>
      </c>
      <c r="C16" s="36">
        <v>2414.79954</v>
      </c>
      <c r="D16" s="36">
        <v>2591.3246099999997</v>
      </c>
      <c r="E16" s="36">
        <v>3015.9723899999999</v>
      </c>
      <c r="F16" s="36">
        <v>2767.1150200000002</v>
      </c>
      <c r="G16" s="36">
        <v>3464.5224800000001</v>
      </c>
      <c r="H16" s="36">
        <v>2836.8172999999992</v>
      </c>
      <c r="I16" s="36">
        <v>3524.2680599999999</v>
      </c>
      <c r="J16" s="36">
        <v>2366.28917</v>
      </c>
      <c r="K16" s="36">
        <v>2823.4865299999997</v>
      </c>
      <c r="L16" s="36">
        <v>3546.5239799999999</v>
      </c>
      <c r="M16" s="36">
        <v>2683.1303499999999</v>
      </c>
      <c r="N16" s="36">
        <v>1785.4700399999999</v>
      </c>
      <c r="P16" s="43"/>
    </row>
    <row r="17" spans="1:16" x14ac:dyDescent="0.3">
      <c r="A17" s="43" t="s">
        <v>119</v>
      </c>
      <c r="B17" s="43">
        <v>2020</v>
      </c>
      <c r="C17" s="36">
        <v>2785.4186499999996</v>
      </c>
      <c r="D17" s="36">
        <v>2490.6086800000003</v>
      </c>
      <c r="E17" s="36">
        <v>1677.3890299999998</v>
      </c>
      <c r="F17" s="36">
        <v>3630.0559300000004</v>
      </c>
      <c r="G17" s="36">
        <v>3635.0844700000002</v>
      </c>
      <c r="H17" s="36">
        <v>5040.3669800000007</v>
      </c>
      <c r="I17" s="36">
        <v>4451.0910500000009</v>
      </c>
      <c r="J17" s="36">
        <v>5439.098140000001</v>
      </c>
      <c r="K17" s="36">
        <v>5505.5791900000013</v>
      </c>
      <c r="L17" s="36">
        <v>2212.5166599999998</v>
      </c>
      <c r="M17" s="36">
        <v>2853.6835999999998</v>
      </c>
      <c r="N17" s="36">
        <v>1767.6853799999999</v>
      </c>
      <c r="P17" s="43"/>
    </row>
    <row r="18" spans="1:16" x14ac:dyDescent="0.3">
      <c r="A18" s="43" t="s">
        <v>119</v>
      </c>
      <c r="B18" s="43">
        <v>2021</v>
      </c>
      <c r="C18" s="36">
        <v>3117.5292100000001</v>
      </c>
      <c r="D18" s="36">
        <v>3988.6311399999995</v>
      </c>
      <c r="E18" s="36">
        <v>3376.3835299999992</v>
      </c>
      <c r="F18" s="36">
        <v>3021.5246699999993</v>
      </c>
      <c r="G18" s="36">
        <v>3814.7966800000008</v>
      </c>
      <c r="H18" s="36">
        <v>3629.8534799999993</v>
      </c>
      <c r="I18" s="36">
        <v>4041.1528199999998</v>
      </c>
      <c r="J18" s="36">
        <v>3225.2134000000001</v>
      </c>
      <c r="K18" s="36">
        <v>1912.7930599999997</v>
      </c>
      <c r="L18" s="36">
        <v>3133.9940800000004</v>
      </c>
      <c r="M18" s="36">
        <v>3317.4372599999997</v>
      </c>
      <c r="N18" s="36">
        <v>3691.6154900000006</v>
      </c>
      <c r="P18" s="43"/>
    </row>
    <row r="19" spans="1:16" x14ac:dyDescent="0.3">
      <c r="A19" s="43" t="s">
        <v>119</v>
      </c>
      <c r="B19" s="43">
        <v>2022</v>
      </c>
      <c r="C19" s="36">
        <v>3542.5489700000003</v>
      </c>
      <c r="D19" s="36">
        <v>2111.0532599999997</v>
      </c>
      <c r="E19" s="36">
        <v>2992.6367000000005</v>
      </c>
      <c r="F19" s="36">
        <v>2470.3571300000003</v>
      </c>
      <c r="G19" s="36">
        <v>2736.7747400000003</v>
      </c>
      <c r="H19" s="36">
        <v>4378.3114800000012</v>
      </c>
      <c r="I19" s="36">
        <v>2496.6319900000003</v>
      </c>
      <c r="J19" s="36">
        <v>2620.2215200000001</v>
      </c>
      <c r="K19" s="36">
        <v>1968.1833100000006</v>
      </c>
      <c r="L19" s="36">
        <v>2619.0071499999999</v>
      </c>
      <c r="M19" s="36">
        <v>2643.08617</v>
      </c>
      <c r="N19" s="36">
        <v>2320.3148099999994</v>
      </c>
      <c r="P19" s="43"/>
    </row>
    <row r="20" spans="1:16" x14ac:dyDescent="0.3">
      <c r="A20" s="43" t="s">
        <v>119</v>
      </c>
      <c r="B20" s="43">
        <v>2023</v>
      </c>
      <c r="C20" s="36">
        <v>2917</v>
      </c>
      <c r="D20" s="36">
        <v>1969.40672</v>
      </c>
      <c r="E20" s="36">
        <v>2655.1679799999997</v>
      </c>
      <c r="F20" s="36">
        <v>1630.3</v>
      </c>
      <c r="G20" s="36"/>
      <c r="H20" s="36"/>
      <c r="I20" s="36"/>
      <c r="J20" s="36"/>
      <c r="K20" s="36"/>
      <c r="L20" s="36"/>
      <c r="M20" s="36"/>
      <c r="N20" s="36"/>
    </row>
    <row r="28" spans="1:16" x14ac:dyDescent="0.3">
      <c r="A28" s="43"/>
      <c r="B28" s="43" t="s">
        <v>188</v>
      </c>
      <c r="C28" s="43"/>
      <c r="D28" s="43"/>
      <c r="E28" s="43"/>
      <c r="F28" s="43"/>
      <c r="G28" s="38"/>
      <c r="H28" s="43"/>
      <c r="I28" s="43"/>
      <c r="J28" s="43"/>
      <c r="K28" s="43"/>
      <c r="L28" s="43"/>
      <c r="M28" s="43"/>
    </row>
    <row r="29" spans="1:16" x14ac:dyDescent="0.3">
      <c r="A29" s="43"/>
      <c r="B29" s="44" t="s">
        <v>191</v>
      </c>
      <c r="C29" s="43"/>
      <c r="D29" s="43"/>
      <c r="E29" s="43"/>
      <c r="F29" s="43"/>
      <c r="G29" s="43"/>
      <c r="H29" s="43"/>
      <c r="I29" s="43"/>
      <c r="J29" s="43"/>
      <c r="K29" s="43"/>
      <c r="L29" s="43"/>
      <c r="M29" s="43"/>
    </row>
    <row r="30" spans="1:16" x14ac:dyDescent="0.3">
      <c r="A30" s="43"/>
      <c r="B30" s="43" t="s">
        <v>175</v>
      </c>
      <c r="C30" s="43" t="s">
        <v>176</v>
      </c>
      <c r="D30" s="43" t="s">
        <v>177</v>
      </c>
      <c r="E30" s="43" t="s">
        <v>178</v>
      </c>
      <c r="F30" s="43" t="s">
        <v>179</v>
      </c>
      <c r="G30" s="43" t="s">
        <v>180</v>
      </c>
      <c r="H30" s="43" t="s">
        <v>181</v>
      </c>
      <c r="I30" s="43" t="s">
        <v>182</v>
      </c>
      <c r="J30" s="43" t="s">
        <v>183</v>
      </c>
      <c r="K30" s="43" t="s">
        <v>184</v>
      </c>
      <c r="L30" s="43" t="s">
        <v>185</v>
      </c>
      <c r="M30" s="43" t="s">
        <v>186</v>
      </c>
    </row>
    <row r="31" spans="1:16" x14ac:dyDescent="0.3">
      <c r="A31" s="43">
        <v>2018</v>
      </c>
      <c r="B31" s="60">
        <f t="shared" ref="B31:M31" si="0">C15/C4</f>
        <v>1.9396818178803261</v>
      </c>
      <c r="C31" s="60">
        <f t="shared" si="0"/>
        <v>2.1399584719964051</v>
      </c>
      <c r="D31" s="60">
        <f t="shared" si="0"/>
        <v>2.0024203322884735</v>
      </c>
      <c r="E31" s="60">
        <f t="shared" si="0"/>
        <v>2.0338379007463425</v>
      </c>
      <c r="F31" s="60">
        <f t="shared" si="0"/>
        <v>2.0567776880758433</v>
      </c>
      <c r="G31" s="60">
        <f t="shared" si="0"/>
        <v>1.8978357896330897</v>
      </c>
      <c r="H31" s="60">
        <f t="shared" si="0"/>
        <v>1.9918747086311943</v>
      </c>
      <c r="I31" s="60">
        <f t="shared" si="0"/>
        <v>1.9955413162606375</v>
      </c>
      <c r="J31" s="60">
        <f t="shared" si="0"/>
        <v>1.9448748961596778</v>
      </c>
      <c r="K31" s="60">
        <f t="shared" si="0"/>
        <v>1.9233682747336767</v>
      </c>
      <c r="L31" s="60">
        <f t="shared" si="0"/>
        <v>1.9035819514131853</v>
      </c>
      <c r="M31" s="60">
        <f t="shared" si="0"/>
        <v>1.8064157435804313</v>
      </c>
    </row>
    <row r="32" spans="1:16" x14ac:dyDescent="0.3">
      <c r="A32" s="43">
        <v>2019</v>
      </c>
      <c r="B32" s="60">
        <f t="shared" ref="B32:M32" si="1">C16/C5</f>
        <v>1.865306391386899</v>
      </c>
      <c r="C32" s="60">
        <f t="shared" si="1"/>
        <v>1.8571743167264501</v>
      </c>
      <c r="D32" s="60">
        <f t="shared" si="1"/>
        <v>1.8290936442659269</v>
      </c>
      <c r="E32" s="60">
        <f t="shared" si="1"/>
        <v>1.8977617492425043</v>
      </c>
      <c r="F32" s="60">
        <f t="shared" si="1"/>
        <v>1.9277162455709276</v>
      </c>
      <c r="G32" s="60">
        <f t="shared" si="1"/>
        <v>1.8906041961455242</v>
      </c>
      <c r="H32" s="60">
        <f t="shared" si="1"/>
        <v>1.9927522599111247</v>
      </c>
      <c r="I32" s="60">
        <f t="shared" si="1"/>
        <v>1.8937903671791654</v>
      </c>
      <c r="J32" s="60">
        <f t="shared" si="1"/>
        <v>1.8239435676209228</v>
      </c>
      <c r="K32" s="60">
        <f t="shared" si="1"/>
        <v>1.8556597789966791</v>
      </c>
      <c r="L32" s="60">
        <f t="shared" si="1"/>
        <v>1.8073244276017504</v>
      </c>
      <c r="M32" s="60">
        <f t="shared" si="1"/>
        <v>1.8773020230621302</v>
      </c>
    </row>
    <row r="33" spans="1:13" x14ac:dyDescent="0.3">
      <c r="A33" s="43">
        <v>2020</v>
      </c>
      <c r="B33" s="60">
        <f t="shared" ref="B33:M33" si="2">C17/C6</f>
        <v>1.8954679945424167</v>
      </c>
      <c r="C33" s="60">
        <f t="shared" si="2"/>
        <v>1.7267881270383603</v>
      </c>
      <c r="D33" s="60">
        <f t="shared" si="2"/>
        <v>1.8258567453950532</v>
      </c>
      <c r="E33" s="60">
        <f t="shared" si="2"/>
        <v>1.7654016421386614</v>
      </c>
      <c r="F33" s="60">
        <f t="shared" si="2"/>
        <v>1.6664326242792904</v>
      </c>
      <c r="G33" s="60">
        <f t="shared" si="2"/>
        <v>1.7260058919633228</v>
      </c>
      <c r="H33" s="60">
        <f t="shared" si="2"/>
        <v>1.849371367862813</v>
      </c>
      <c r="I33" s="60">
        <f t="shared" si="2"/>
        <v>1.9360561762957536</v>
      </c>
      <c r="J33" s="60">
        <f t="shared" si="2"/>
        <v>2.1349342776983917</v>
      </c>
      <c r="K33" s="60">
        <f t="shared" si="2"/>
        <v>1.8435755671589806</v>
      </c>
      <c r="L33" s="60">
        <f t="shared" si="2"/>
        <v>1.9265673661093132</v>
      </c>
      <c r="M33" s="60">
        <f t="shared" si="2"/>
        <v>1.9225830933755332</v>
      </c>
    </row>
    <row r="34" spans="1:13" x14ac:dyDescent="0.3">
      <c r="A34" s="43">
        <v>2021</v>
      </c>
      <c r="B34" s="60">
        <f t="shared" ref="B34:M34" si="3">C18/C7</f>
        <v>1.9358942226130198</v>
      </c>
      <c r="C34" s="60">
        <f t="shared" si="3"/>
        <v>1.8438176425612247</v>
      </c>
      <c r="D34" s="60">
        <f t="shared" si="3"/>
        <v>1.8802451781728104</v>
      </c>
      <c r="E34" s="60">
        <f t="shared" si="3"/>
        <v>1.9181701701104354</v>
      </c>
      <c r="F34" s="60">
        <f t="shared" si="3"/>
        <v>1.8790185828341646</v>
      </c>
      <c r="G34" s="60">
        <f t="shared" si="3"/>
        <v>1.882352610508411</v>
      </c>
      <c r="H34" s="60">
        <f t="shared" si="3"/>
        <v>1.901873809020687</v>
      </c>
      <c r="I34" s="60">
        <f t="shared" si="3"/>
        <v>2.2316588119780598</v>
      </c>
      <c r="J34" s="60">
        <f t="shared" si="3"/>
        <v>1.8931853394394256</v>
      </c>
      <c r="K34" s="60">
        <f t="shared" si="3"/>
        <v>2.0687207901551417</v>
      </c>
      <c r="L34" s="60">
        <f t="shared" si="3"/>
        <v>1.8046498341921107</v>
      </c>
      <c r="M34" s="60">
        <f t="shared" si="3"/>
        <v>1.8668546644874315</v>
      </c>
    </row>
    <row r="35" spans="1:13" x14ac:dyDescent="0.3">
      <c r="A35" s="43">
        <v>2022</v>
      </c>
      <c r="B35" s="60">
        <f t="shared" ref="B35:M36" si="4">C19/C8</f>
        <v>1.960233116497935</v>
      </c>
      <c r="C35" s="60">
        <f t="shared" si="4"/>
        <v>1.8023241454970775</v>
      </c>
      <c r="D35" s="60">
        <f t="shared" si="4"/>
        <v>1.7742144457441253</v>
      </c>
      <c r="E35" s="60">
        <f t="shared" si="4"/>
        <v>1.8238309457152815</v>
      </c>
      <c r="F35" s="60">
        <f t="shared" si="4"/>
        <v>1.8226170226262532</v>
      </c>
      <c r="G35" s="60">
        <f t="shared" si="4"/>
        <v>1.829861516336559</v>
      </c>
      <c r="H35" s="60">
        <f t="shared" si="4"/>
        <v>1.9525255891286875</v>
      </c>
      <c r="I35" s="60">
        <f t="shared" si="4"/>
        <v>1.8925310354267026</v>
      </c>
      <c r="J35" s="60">
        <f t="shared" si="4"/>
        <v>1.7315451545444873</v>
      </c>
      <c r="K35" s="60">
        <f t="shared" si="4"/>
        <v>1.6345094300763892</v>
      </c>
      <c r="L35" s="60">
        <f t="shared" si="4"/>
        <v>1.6380981884823698</v>
      </c>
      <c r="M35" s="60">
        <f t="shared" si="4"/>
        <v>1.6247064791785697</v>
      </c>
    </row>
    <row r="36" spans="1:13" x14ac:dyDescent="0.3">
      <c r="A36" s="43">
        <v>2023</v>
      </c>
      <c r="B36" s="60">
        <f t="shared" si="4"/>
        <v>1.7435744172145846</v>
      </c>
      <c r="C36" s="60">
        <f t="shared" si="4"/>
        <v>1.6458258392270813</v>
      </c>
      <c r="D36" s="60">
        <f t="shared" ref="D36" si="5">E20/E9</f>
        <v>1.6359342919733078</v>
      </c>
      <c r="E36" s="60">
        <f t="shared" ref="E36" si="6">F20/F9</f>
        <v>1.6630199168643052</v>
      </c>
      <c r="F36" s="60"/>
      <c r="G36" s="60"/>
      <c r="H36" s="60"/>
      <c r="I36" s="60"/>
      <c r="J36" s="60"/>
      <c r="K36" s="60"/>
      <c r="L36" s="60"/>
      <c r="M36" s="60"/>
    </row>
    <row r="47" spans="1:13" x14ac:dyDescent="0.3">
      <c r="A47" s="239" t="s">
        <v>416</v>
      </c>
    </row>
  </sheetData>
  <phoneticPr fontId="57" type="noConversion"/>
  <hyperlinks>
    <hyperlink ref="A47" location="'Tabla de contenidos'!A1" display="Volver a Tabla de Contenidos" xr:uid="{416A0BB5-3E98-45B9-A451-8CAC3E3DBA3A}"/>
  </hyperlinks>
  <pageMargins left="0.70866141732283472" right="0.70866141732283472" top="0.74803149606299213" bottom="0.74803149606299213" header="0.31496062992125984" footer="0.31496062992125984"/>
  <pageSetup scale="91" orientation="portrait" r:id="rId1"/>
  <headerFooter>
    <oddFooter>Página &amp;P&amp;R</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42"/>
  <sheetViews>
    <sheetView zoomScale="112" zoomScaleNormal="112" workbookViewId="0"/>
  </sheetViews>
  <sheetFormatPr baseColWidth="10" defaultColWidth="11.44140625" defaultRowHeight="14.4" x14ac:dyDescent="0.3"/>
  <cols>
    <col min="1" max="2" width="5" bestFit="1" customWidth="1"/>
    <col min="3" max="3" width="9.44140625" customWidth="1"/>
    <col min="4" max="14" width="6.5546875" bestFit="1" customWidth="1"/>
    <col min="15" max="15" width="5" bestFit="1" customWidth="1"/>
  </cols>
  <sheetData>
    <row r="1" spans="1:15" x14ac:dyDescent="0.3">
      <c r="A1" s="43"/>
      <c r="B1" s="43"/>
      <c r="C1" s="43" t="s">
        <v>170</v>
      </c>
      <c r="D1" s="43"/>
      <c r="E1" s="43"/>
      <c r="F1" s="43"/>
      <c r="G1" s="43"/>
      <c r="H1" s="43"/>
      <c r="I1" s="43"/>
      <c r="J1" s="43"/>
      <c r="K1" s="43"/>
      <c r="L1" s="43"/>
      <c r="M1" s="43"/>
      <c r="N1" s="43"/>
    </row>
    <row r="2" spans="1:15" x14ac:dyDescent="0.3">
      <c r="A2" s="43"/>
      <c r="B2" s="43"/>
      <c r="C2" s="43" t="s">
        <v>175</v>
      </c>
      <c r="D2" s="43" t="s">
        <v>176</v>
      </c>
      <c r="E2" s="43" t="s">
        <v>177</v>
      </c>
      <c r="F2" s="43" t="s">
        <v>178</v>
      </c>
      <c r="G2" s="43" t="s">
        <v>179</v>
      </c>
      <c r="H2" s="43" t="s">
        <v>180</v>
      </c>
      <c r="I2" s="43" t="s">
        <v>181</v>
      </c>
      <c r="J2" s="43" t="s">
        <v>182</v>
      </c>
      <c r="K2" s="43" t="s">
        <v>183</v>
      </c>
      <c r="L2" s="43" t="s">
        <v>184</v>
      </c>
      <c r="M2" s="43" t="s">
        <v>185</v>
      </c>
      <c r="N2" s="43" t="s">
        <v>186</v>
      </c>
    </row>
    <row r="3" spans="1:15" x14ac:dyDescent="0.3">
      <c r="A3" s="43" t="s">
        <v>187</v>
      </c>
      <c r="B3" s="43">
        <v>2016</v>
      </c>
      <c r="C3" s="41">
        <v>385.96100000000001</v>
      </c>
      <c r="D3" s="41">
        <v>202.4015</v>
      </c>
      <c r="E3" s="41">
        <v>197.05549999999999</v>
      </c>
      <c r="F3" s="41">
        <v>418.07625000000002</v>
      </c>
      <c r="G3" s="41">
        <v>167.35499999999999</v>
      </c>
      <c r="H3" s="41">
        <v>352.71222590000002</v>
      </c>
      <c r="I3" s="41">
        <v>380.96550000000002</v>
      </c>
      <c r="J3" s="41">
        <v>644.22450000000003</v>
      </c>
      <c r="K3" s="41">
        <v>622.77449999999999</v>
      </c>
      <c r="L3" s="41">
        <v>754.06500000000005</v>
      </c>
      <c r="M3" s="41">
        <v>688.6395</v>
      </c>
      <c r="N3" s="41">
        <v>282.93852000000004</v>
      </c>
    </row>
    <row r="4" spans="1:15" x14ac:dyDescent="0.3">
      <c r="A4" s="43" t="s">
        <v>187</v>
      </c>
      <c r="B4" s="43">
        <v>2017</v>
      </c>
      <c r="C4" s="41">
        <v>516.37330999999995</v>
      </c>
      <c r="D4" s="41">
        <v>268.77411999999998</v>
      </c>
      <c r="E4" s="41">
        <v>258.07456999999999</v>
      </c>
      <c r="F4" s="41">
        <v>457.72978999999998</v>
      </c>
      <c r="G4" s="41">
        <v>277.4549202</v>
      </c>
      <c r="H4" s="41">
        <v>289.51887140000002</v>
      </c>
      <c r="I4" s="41">
        <v>363.32655999999997</v>
      </c>
      <c r="J4" s="41">
        <v>352.10149000000001</v>
      </c>
      <c r="K4" s="41">
        <v>473.32110999999998</v>
      </c>
      <c r="L4" s="41">
        <v>707.4393255</v>
      </c>
      <c r="M4" s="41">
        <v>1027.8620631000001</v>
      </c>
      <c r="N4" s="41">
        <v>452.19900999999999</v>
      </c>
    </row>
    <row r="5" spans="1:15" x14ac:dyDescent="0.3">
      <c r="A5" s="43" t="s">
        <v>187</v>
      </c>
      <c r="B5" s="43">
        <v>2018</v>
      </c>
      <c r="C5" s="41">
        <v>365.89858000000004</v>
      </c>
      <c r="D5" s="41">
        <v>137.78725</v>
      </c>
      <c r="E5" s="41">
        <v>292.50461999999999</v>
      </c>
      <c r="F5" s="41">
        <v>300.41128000000003</v>
      </c>
      <c r="G5" s="41">
        <v>227.95296999999999</v>
      </c>
      <c r="H5" s="41">
        <v>287.10892000000001</v>
      </c>
      <c r="I5" s="41">
        <v>332.14456999999999</v>
      </c>
      <c r="J5" s="41">
        <v>522.00900000000001</v>
      </c>
      <c r="K5" s="41">
        <v>445.041</v>
      </c>
      <c r="L5" s="41">
        <v>795.90150000000006</v>
      </c>
      <c r="M5" s="41">
        <v>490.54899999999998</v>
      </c>
      <c r="N5" s="41">
        <v>415.13290000000001</v>
      </c>
    </row>
    <row r="6" spans="1:15" x14ac:dyDescent="0.3">
      <c r="A6" s="43" t="s">
        <v>187</v>
      </c>
      <c r="B6" s="43">
        <v>2019</v>
      </c>
      <c r="C6" s="41">
        <v>333.0675</v>
      </c>
      <c r="D6" s="41">
        <v>136.8135</v>
      </c>
      <c r="E6" s="41">
        <v>252.87300299999998</v>
      </c>
      <c r="F6" s="41">
        <v>336.79349999999999</v>
      </c>
      <c r="G6" s="41">
        <v>349.95150000000001</v>
      </c>
      <c r="H6" s="41">
        <v>355.51350000000002</v>
      </c>
      <c r="I6" s="41">
        <v>310.34249999999997</v>
      </c>
      <c r="J6" s="41">
        <v>769.25400000000002</v>
      </c>
      <c r="K6" s="41">
        <v>517.54049999999995</v>
      </c>
      <c r="L6" s="41">
        <v>587.88850000000002</v>
      </c>
      <c r="M6" s="41">
        <v>327.19600000000003</v>
      </c>
      <c r="N6" s="41">
        <v>331.64400000000001</v>
      </c>
    </row>
    <row r="7" spans="1:15" x14ac:dyDescent="0.3">
      <c r="A7" s="43" t="s">
        <v>187</v>
      </c>
      <c r="B7" s="43">
        <v>2020</v>
      </c>
      <c r="C7" s="41">
        <v>334.899</v>
      </c>
      <c r="D7" s="41">
        <v>228.82050000000001</v>
      </c>
      <c r="E7" s="41">
        <v>144.67500000000001</v>
      </c>
      <c r="F7" s="41">
        <v>242.26499999999999</v>
      </c>
      <c r="G7" s="41">
        <v>316.08</v>
      </c>
      <c r="H7" s="41">
        <v>252.6345</v>
      </c>
      <c r="I7" s="41">
        <v>192.41550000000001</v>
      </c>
      <c r="J7" s="41">
        <v>380.565</v>
      </c>
      <c r="K7" s="41">
        <v>272.7</v>
      </c>
      <c r="L7" s="41">
        <v>425.91950000000003</v>
      </c>
      <c r="M7" s="41">
        <v>441.57150000000001</v>
      </c>
      <c r="N7" s="41">
        <v>243.155</v>
      </c>
    </row>
    <row r="8" spans="1:15" x14ac:dyDescent="0.3">
      <c r="A8" s="43" t="s">
        <v>187</v>
      </c>
      <c r="B8" s="43">
        <v>2021</v>
      </c>
      <c r="C8" s="41">
        <v>185.625</v>
      </c>
      <c r="D8" s="41">
        <v>282.89249999999998</v>
      </c>
      <c r="E8" s="41">
        <v>268.70850000000002</v>
      </c>
      <c r="F8" s="41">
        <v>235.12350000000001</v>
      </c>
      <c r="G8" s="41">
        <v>297.08100000000002</v>
      </c>
      <c r="H8" s="41">
        <v>269.23050000000001</v>
      </c>
      <c r="I8" s="41">
        <v>258.13799999999998</v>
      </c>
      <c r="J8" s="41">
        <v>411.56099999999998</v>
      </c>
      <c r="K8" s="41">
        <v>347.81849999999997</v>
      </c>
      <c r="L8" s="41">
        <v>314.47726</v>
      </c>
      <c r="M8" s="41">
        <v>334.80900000000003</v>
      </c>
      <c r="N8" s="41">
        <v>378.99149999999997</v>
      </c>
    </row>
    <row r="9" spans="1:15" x14ac:dyDescent="0.3">
      <c r="A9" s="43" t="s">
        <v>192</v>
      </c>
      <c r="B9" s="43">
        <v>2022</v>
      </c>
      <c r="C9" s="41">
        <v>331.4205</v>
      </c>
      <c r="D9" s="41">
        <v>206.5335</v>
      </c>
      <c r="E9" s="41">
        <v>193.32917739999999</v>
      </c>
      <c r="F9" s="41">
        <v>252.78749999999999</v>
      </c>
      <c r="G9" s="41">
        <v>257.43599999999998</v>
      </c>
      <c r="H9" s="41">
        <v>323.66699999999997</v>
      </c>
      <c r="I9" s="41">
        <v>226.785</v>
      </c>
      <c r="J9" s="41">
        <v>450.37925000000001</v>
      </c>
      <c r="K9" s="41">
        <v>508.95350000000002</v>
      </c>
      <c r="L9" s="41">
        <v>524.36800000000005</v>
      </c>
      <c r="M9" s="41">
        <v>372.82049999999998</v>
      </c>
      <c r="N9" s="41">
        <v>266.7645</v>
      </c>
    </row>
    <row r="10" spans="1:15" x14ac:dyDescent="0.3">
      <c r="A10" s="43" t="s">
        <v>187</v>
      </c>
      <c r="B10" s="43">
        <v>2023</v>
      </c>
      <c r="C10" s="37">
        <v>195</v>
      </c>
      <c r="D10" s="41">
        <v>105.57899999999999</v>
      </c>
      <c r="E10" s="41">
        <v>219.59700000000001</v>
      </c>
      <c r="F10" s="41">
        <v>190</v>
      </c>
      <c r="G10" s="41"/>
      <c r="H10" s="41"/>
      <c r="I10" s="41"/>
      <c r="J10" s="41"/>
      <c r="K10" s="41"/>
      <c r="L10" s="41"/>
      <c r="M10" s="41"/>
      <c r="N10" s="41"/>
    </row>
    <row r="16" spans="1:15" x14ac:dyDescent="0.3">
      <c r="A16" s="43" t="s">
        <v>119</v>
      </c>
      <c r="B16" s="43">
        <v>2016</v>
      </c>
      <c r="C16" s="41">
        <v>1561.9673799999998</v>
      </c>
      <c r="D16" s="41">
        <v>807.92711999999995</v>
      </c>
      <c r="E16" s="41">
        <v>812.62441000000001</v>
      </c>
      <c r="F16" s="41">
        <v>1828.61482</v>
      </c>
      <c r="G16" s="41">
        <v>673.38708999999994</v>
      </c>
      <c r="H16" s="41">
        <v>1411.32998</v>
      </c>
      <c r="I16" s="41">
        <v>1342.27772</v>
      </c>
      <c r="J16" s="41">
        <v>2518.9597200000003</v>
      </c>
      <c r="K16" s="41">
        <v>2454.1771800000001</v>
      </c>
      <c r="L16" s="41">
        <v>2851.4252000000001</v>
      </c>
      <c r="M16" s="41">
        <v>3069.1559200000002</v>
      </c>
      <c r="N16" s="41">
        <v>1141.8811000000001</v>
      </c>
      <c r="O16" s="99"/>
    </row>
    <row r="17" spans="1:15" x14ac:dyDescent="0.3">
      <c r="A17" s="43" t="s">
        <v>119</v>
      </c>
      <c r="B17" s="43">
        <v>2017</v>
      </c>
      <c r="C17" s="41">
        <v>1999.64895</v>
      </c>
      <c r="D17" s="41">
        <v>1171.82827</v>
      </c>
      <c r="E17" s="41">
        <v>1051.1554699999999</v>
      </c>
      <c r="F17" s="41">
        <v>1830.7113999999999</v>
      </c>
      <c r="G17" s="41">
        <v>1252.3791000000001</v>
      </c>
      <c r="H17" s="41">
        <v>1153.9421599999998</v>
      </c>
      <c r="I17" s="41">
        <v>1506.2209399999999</v>
      </c>
      <c r="J17" s="41">
        <v>1560.3233500000001</v>
      </c>
      <c r="K17" s="41">
        <v>1952.3849299999999</v>
      </c>
      <c r="L17" s="41">
        <v>2842.8311899999999</v>
      </c>
      <c r="M17" s="41">
        <v>3612.8101099999999</v>
      </c>
      <c r="N17" s="41">
        <v>1975.6716699999999</v>
      </c>
      <c r="O17" s="99"/>
    </row>
    <row r="18" spans="1:15" x14ac:dyDescent="0.3">
      <c r="A18" s="43" t="s">
        <v>119</v>
      </c>
      <c r="B18" s="43">
        <v>2018</v>
      </c>
      <c r="C18" s="41">
        <v>1648.7111</v>
      </c>
      <c r="D18" s="41">
        <v>631.02158999999995</v>
      </c>
      <c r="E18" s="41">
        <v>1242.11949</v>
      </c>
      <c r="F18" s="41">
        <v>1344.39372</v>
      </c>
      <c r="G18" s="41">
        <v>1110.0585700000001</v>
      </c>
      <c r="H18" s="41">
        <v>1138.68722</v>
      </c>
      <c r="I18" s="41">
        <v>1415.0776599999999</v>
      </c>
      <c r="J18" s="41">
        <v>2130.4803700000002</v>
      </c>
      <c r="K18" s="41">
        <v>1674.7162900000001</v>
      </c>
      <c r="L18" s="41">
        <v>3268.22946</v>
      </c>
      <c r="M18" s="41">
        <v>1964.8206100000002</v>
      </c>
      <c r="N18" s="41">
        <v>1613.9065399999999</v>
      </c>
      <c r="O18" s="99"/>
    </row>
    <row r="19" spans="1:15" x14ac:dyDescent="0.3">
      <c r="A19" s="43" t="s">
        <v>119</v>
      </c>
      <c r="B19" s="43">
        <v>2019</v>
      </c>
      <c r="C19" s="40">
        <v>1337.5923999999998</v>
      </c>
      <c r="D19" s="40">
        <v>536.63702999999998</v>
      </c>
      <c r="E19" s="40">
        <v>1041.7046300000002</v>
      </c>
      <c r="F19" s="40">
        <v>1332.3517400000001</v>
      </c>
      <c r="G19" s="40">
        <v>1429.31951</v>
      </c>
      <c r="H19" s="40">
        <v>1396.4903100000001</v>
      </c>
      <c r="I19" s="36">
        <v>1317.1010900000001</v>
      </c>
      <c r="J19" s="36">
        <v>3060.8019099999992</v>
      </c>
      <c r="K19" s="36">
        <v>2063.24244</v>
      </c>
      <c r="L19" s="36">
        <v>2335.2095300000001</v>
      </c>
      <c r="M19" s="36">
        <v>1338.1952699999997</v>
      </c>
      <c r="N19" s="41">
        <v>1348.36447</v>
      </c>
      <c r="O19" s="99"/>
    </row>
    <row r="20" spans="1:15" x14ac:dyDescent="0.3">
      <c r="A20" s="43" t="s">
        <v>119</v>
      </c>
      <c r="B20" s="43">
        <v>2020</v>
      </c>
      <c r="C20" s="40">
        <v>1496.7915100000002</v>
      </c>
      <c r="D20" s="40">
        <v>895.42285000000004</v>
      </c>
      <c r="E20" s="40">
        <v>613.71274999999991</v>
      </c>
      <c r="F20" s="40">
        <v>1392.20975</v>
      </c>
      <c r="G20" s="40">
        <v>1282.8476799999999</v>
      </c>
      <c r="H20" s="40">
        <v>1023.8345700000001</v>
      </c>
      <c r="I20" s="40">
        <v>817.4241300000001</v>
      </c>
      <c r="J20" s="40">
        <v>1517.1010800000004</v>
      </c>
      <c r="K20" s="40">
        <v>1112.3167599999997</v>
      </c>
      <c r="L20" s="40">
        <v>1727.5803899999999</v>
      </c>
      <c r="M20" s="40">
        <v>1866.5261500000001</v>
      </c>
      <c r="N20" s="40">
        <v>929.11856999999986</v>
      </c>
      <c r="O20" s="99"/>
    </row>
    <row r="21" spans="1:15" x14ac:dyDescent="0.3">
      <c r="A21" s="43" t="s">
        <v>119</v>
      </c>
      <c r="B21" s="43">
        <v>2021</v>
      </c>
      <c r="C21" s="40">
        <v>849.23722999999995</v>
      </c>
      <c r="D21" s="40">
        <v>1086.1081299999998</v>
      </c>
      <c r="E21" s="40">
        <v>1092.96487</v>
      </c>
      <c r="F21" s="40">
        <v>976.2770300000002</v>
      </c>
      <c r="G21" s="40">
        <v>1063.70309</v>
      </c>
      <c r="H21" s="40">
        <v>1162.71678</v>
      </c>
      <c r="I21" s="40">
        <v>1052.4551799999999</v>
      </c>
      <c r="J21" s="40">
        <v>1702.3689100000001</v>
      </c>
      <c r="K21" s="40">
        <v>1398.8854200000003</v>
      </c>
      <c r="L21" s="40">
        <v>1280.24676</v>
      </c>
      <c r="M21" s="36">
        <v>1470.3960100000004</v>
      </c>
      <c r="N21" s="36">
        <v>1347.0470499999999</v>
      </c>
      <c r="O21" s="99"/>
    </row>
    <row r="22" spans="1:15" x14ac:dyDescent="0.3">
      <c r="A22" s="43" t="s">
        <v>119</v>
      </c>
      <c r="B22" s="43">
        <v>2022</v>
      </c>
      <c r="C22" s="40">
        <v>1253.9362300000003</v>
      </c>
      <c r="D22" s="40">
        <v>823.25831000000005</v>
      </c>
      <c r="E22" s="40">
        <v>806.36372000000006</v>
      </c>
      <c r="F22" s="40">
        <v>1063.4191899999998</v>
      </c>
      <c r="G22" s="40">
        <v>925.06336999999985</v>
      </c>
      <c r="H22" s="40">
        <v>1310.0266299999998</v>
      </c>
      <c r="I22" s="40">
        <v>916.34339000000011</v>
      </c>
      <c r="J22" s="40">
        <v>1792.0772500000003</v>
      </c>
      <c r="K22" s="40">
        <v>2007.91572</v>
      </c>
      <c r="L22" s="40">
        <v>2025.2499900000003</v>
      </c>
      <c r="M22" s="36">
        <v>1493.9624400000002</v>
      </c>
      <c r="N22" s="36">
        <v>1034.7021199999999</v>
      </c>
      <c r="O22" s="99"/>
    </row>
    <row r="23" spans="1:15" x14ac:dyDescent="0.3">
      <c r="A23" s="43" t="s">
        <v>119</v>
      </c>
      <c r="B23" s="43">
        <v>2023</v>
      </c>
      <c r="C23" s="40">
        <v>821</v>
      </c>
      <c r="D23" s="40">
        <v>523.21465999999998</v>
      </c>
      <c r="E23" s="40">
        <v>893.05195000000015</v>
      </c>
      <c r="F23" s="40">
        <v>778</v>
      </c>
      <c r="G23" s="40"/>
      <c r="H23" s="40"/>
      <c r="I23" s="40"/>
      <c r="J23" s="40"/>
      <c r="K23" s="40"/>
      <c r="L23" s="40"/>
      <c r="M23" s="36"/>
      <c r="N23" s="36"/>
      <c r="O23" s="99"/>
    </row>
    <row r="24" spans="1:15" x14ac:dyDescent="0.3">
      <c r="O24" s="43"/>
    </row>
    <row r="29" spans="1:15" x14ac:dyDescent="0.3">
      <c r="B29" s="43"/>
      <c r="C29" s="43" t="s">
        <v>188</v>
      </c>
      <c r="D29" s="43"/>
      <c r="E29" s="43"/>
      <c r="F29" s="43"/>
      <c r="G29" s="39"/>
      <c r="H29" s="43"/>
      <c r="I29" s="43"/>
      <c r="J29" s="43"/>
      <c r="K29" s="43"/>
      <c r="L29" s="43"/>
      <c r="M29" s="43"/>
      <c r="N29" s="43"/>
    </row>
    <row r="30" spans="1:15" x14ac:dyDescent="0.3">
      <c r="B30" s="43"/>
      <c r="C30" s="43" t="s">
        <v>170</v>
      </c>
      <c r="D30" s="43"/>
      <c r="E30" s="43"/>
      <c r="F30" s="43"/>
      <c r="G30" s="43"/>
      <c r="H30" s="43"/>
      <c r="I30" s="43"/>
      <c r="J30" s="43"/>
      <c r="K30" s="43"/>
      <c r="L30" s="43"/>
      <c r="M30" s="43"/>
      <c r="N30" s="43"/>
    </row>
    <row r="31" spans="1:15" x14ac:dyDescent="0.3">
      <c r="B31" s="43"/>
      <c r="C31" s="43" t="s">
        <v>175</v>
      </c>
      <c r="D31" s="43" t="s">
        <v>176</v>
      </c>
      <c r="E31" s="43" t="s">
        <v>177</v>
      </c>
      <c r="F31" s="43" t="s">
        <v>178</v>
      </c>
      <c r="G31" s="43" t="s">
        <v>179</v>
      </c>
      <c r="H31" s="43" t="s">
        <v>180</v>
      </c>
      <c r="I31" s="43" t="s">
        <v>181</v>
      </c>
      <c r="J31" s="43" t="s">
        <v>182</v>
      </c>
      <c r="K31" s="43" t="s">
        <v>183</v>
      </c>
      <c r="L31" s="43" t="s">
        <v>184</v>
      </c>
      <c r="M31" s="43" t="s">
        <v>185</v>
      </c>
      <c r="N31" s="43" t="s">
        <v>186</v>
      </c>
    </row>
    <row r="32" spans="1:15" x14ac:dyDescent="0.3">
      <c r="B32" s="43">
        <v>2016</v>
      </c>
      <c r="C32" s="60">
        <f t="shared" ref="C32:N32" si="0">C16/C3</f>
        <v>4.0469565059682191</v>
      </c>
      <c r="D32" s="60">
        <f t="shared" si="0"/>
        <v>3.9917051998132425</v>
      </c>
      <c r="E32" s="60">
        <f t="shared" si="0"/>
        <v>4.1238352139371903</v>
      </c>
      <c r="F32" s="60">
        <f t="shared" si="0"/>
        <v>4.3738787362353158</v>
      </c>
      <c r="G32" s="60">
        <f t="shared" si="0"/>
        <v>4.0237046398374714</v>
      </c>
      <c r="H32" s="60">
        <f t="shared" si="0"/>
        <v>4.0013639345751972</v>
      </c>
      <c r="I32" s="60">
        <f t="shared" si="0"/>
        <v>3.5233576793699166</v>
      </c>
      <c r="J32" s="60">
        <f t="shared" si="0"/>
        <v>3.9100650782452391</v>
      </c>
      <c r="K32" s="60">
        <f t="shared" si="0"/>
        <v>3.9407155880659857</v>
      </c>
      <c r="L32" s="60">
        <f t="shared" si="0"/>
        <v>3.7814050512886821</v>
      </c>
      <c r="M32" s="60">
        <f t="shared" si="0"/>
        <v>4.456839783369964</v>
      </c>
      <c r="N32" s="60">
        <f t="shared" si="0"/>
        <v>4.0357922986237433</v>
      </c>
    </row>
    <row r="33" spans="1:14" x14ac:dyDescent="0.3">
      <c r="B33" s="43">
        <v>2017</v>
      </c>
      <c r="C33" s="60">
        <f t="shared" ref="C33:N33" si="1">C17/C4</f>
        <v>3.8724870384954642</v>
      </c>
      <c r="D33" s="60">
        <f t="shared" si="1"/>
        <v>4.3598999412592256</v>
      </c>
      <c r="E33" s="60">
        <f t="shared" si="1"/>
        <v>4.0730687645822679</v>
      </c>
      <c r="F33" s="60">
        <f t="shared" si="1"/>
        <v>3.9995461077593397</v>
      </c>
      <c r="G33" s="60">
        <f t="shared" si="1"/>
        <v>4.5138111052319339</v>
      </c>
      <c r="H33" s="60">
        <f t="shared" si="1"/>
        <v>3.9857234674202302</v>
      </c>
      <c r="I33" s="60">
        <f t="shared" si="1"/>
        <v>4.1456395040318554</v>
      </c>
      <c r="J33" s="60">
        <f t="shared" si="1"/>
        <v>4.4314590943650938</v>
      </c>
      <c r="K33" s="60">
        <f t="shared" si="1"/>
        <v>4.1248634146066294</v>
      </c>
      <c r="L33" s="60">
        <f t="shared" si="1"/>
        <v>4.0184805785157049</v>
      </c>
      <c r="M33" s="60">
        <f t="shared" si="1"/>
        <v>3.5148783476878958</v>
      </c>
      <c r="N33" s="60">
        <f t="shared" si="1"/>
        <v>4.3690313917317072</v>
      </c>
    </row>
    <row r="34" spans="1:14" x14ac:dyDescent="0.3">
      <c r="B34" s="43">
        <v>2018</v>
      </c>
      <c r="C34" s="60">
        <f t="shared" ref="C34:N34" si="2">C18/C5</f>
        <v>4.5059237453176229</v>
      </c>
      <c r="D34" s="60">
        <f t="shared" si="2"/>
        <v>4.5796805582519422</v>
      </c>
      <c r="E34" s="60">
        <f t="shared" si="2"/>
        <v>4.2464952861257377</v>
      </c>
      <c r="F34" s="60">
        <f t="shared" si="2"/>
        <v>4.4751772303623216</v>
      </c>
      <c r="G34" s="60">
        <f t="shared" si="2"/>
        <v>4.8696824173863593</v>
      </c>
      <c r="H34" s="60">
        <f t="shared" si="2"/>
        <v>3.9660461263272486</v>
      </c>
      <c r="I34" s="60">
        <f t="shared" si="2"/>
        <v>4.2604268978415032</v>
      </c>
      <c r="J34" s="60">
        <f t="shared" si="2"/>
        <v>4.0813096517492999</v>
      </c>
      <c r="K34" s="60">
        <f t="shared" si="2"/>
        <v>3.7630606842965033</v>
      </c>
      <c r="L34" s="60">
        <f t="shared" si="2"/>
        <v>4.1063240363286155</v>
      </c>
      <c r="M34" s="60">
        <f t="shared" si="2"/>
        <v>4.0053503523603151</v>
      </c>
      <c r="N34" s="60">
        <f t="shared" si="2"/>
        <v>3.8876864252387606</v>
      </c>
    </row>
    <row r="35" spans="1:14" x14ac:dyDescent="0.3">
      <c r="B35" s="43">
        <v>2019</v>
      </c>
      <c r="C35" s="60">
        <f t="shared" ref="C35:N35" si="3">C19/C6</f>
        <v>4.0159799440053439</v>
      </c>
      <c r="D35" s="60">
        <f t="shared" si="3"/>
        <v>3.9223982282450196</v>
      </c>
      <c r="E35" s="60">
        <f t="shared" si="3"/>
        <v>4.1194774358732165</v>
      </c>
      <c r="F35" s="60">
        <f t="shared" si="3"/>
        <v>3.9559900651289293</v>
      </c>
      <c r="G35" s="60">
        <f t="shared" si="3"/>
        <v>4.0843360008458314</v>
      </c>
      <c r="H35" s="60">
        <f t="shared" si="3"/>
        <v>3.9280936166981002</v>
      </c>
      <c r="I35" s="60">
        <f t="shared" si="3"/>
        <v>4.2440242312928467</v>
      </c>
      <c r="J35" s="60">
        <f t="shared" si="3"/>
        <v>3.9789223195459487</v>
      </c>
      <c r="K35" s="60">
        <f t="shared" si="3"/>
        <v>3.9866299159196239</v>
      </c>
      <c r="L35" s="60">
        <f t="shared" si="3"/>
        <v>3.972198010336994</v>
      </c>
      <c r="M35" s="60">
        <f t="shared" si="3"/>
        <v>4.0898888433843918</v>
      </c>
      <c r="N35" s="60">
        <f t="shared" si="3"/>
        <v>4.0656983693357933</v>
      </c>
    </row>
    <row r="36" spans="1:14" x14ac:dyDescent="0.3">
      <c r="B36" s="43">
        <v>2020</v>
      </c>
      <c r="C36" s="60">
        <f t="shared" ref="C36:N36" si="4">C20/C7</f>
        <v>4.4693818434811696</v>
      </c>
      <c r="D36" s="60">
        <f t="shared" si="4"/>
        <v>3.9132107918652395</v>
      </c>
      <c r="E36" s="60">
        <f t="shared" si="4"/>
        <v>4.2420096768619313</v>
      </c>
      <c r="F36" s="60">
        <f t="shared" si="4"/>
        <v>5.746640042928199</v>
      </c>
      <c r="G36" s="60">
        <f t="shared" si="4"/>
        <v>4.0586170589724118</v>
      </c>
      <c r="H36" s="60">
        <f t="shared" si="4"/>
        <v>4.0526316476965736</v>
      </c>
      <c r="I36" s="60">
        <f t="shared" si="4"/>
        <v>4.2482239216695126</v>
      </c>
      <c r="J36" s="60">
        <f t="shared" si="4"/>
        <v>3.9864440502936431</v>
      </c>
      <c r="K36" s="60">
        <f t="shared" si="4"/>
        <v>4.0789026769343595</v>
      </c>
      <c r="L36" s="60">
        <f t="shared" si="4"/>
        <v>4.0561195014550862</v>
      </c>
      <c r="M36" s="60">
        <f t="shared" si="4"/>
        <v>4.2270077439327496</v>
      </c>
      <c r="N36" s="60">
        <f t="shared" si="4"/>
        <v>3.8210958853406258</v>
      </c>
    </row>
    <row r="37" spans="1:14" x14ac:dyDescent="0.3">
      <c r="B37" s="43">
        <v>2021</v>
      </c>
      <c r="C37" s="60">
        <f t="shared" ref="C37:N37" si="5">C21/C8</f>
        <v>4.5750153804713802</v>
      </c>
      <c r="D37" s="60">
        <f t="shared" si="5"/>
        <v>3.8392963051335753</v>
      </c>
      <c r="E37" s="60">
        <f t="shared" si="5"/>
        <v>4.0674741215852865</v>
      </c>
      <c r="F37" s="60">
        <f t="shared" si="5"/>
        <v>4.1521882329924491</v>
      </c>
      <c r="G37" s="60">
        <f t="shared" si="5"/>
        <v>3.5805153813269777</v>
      </c>
      <c r="H37" s="60">
        <f t="shared" si="5"/>
        <v>4.3186666443809303</v>
      </c>
      <c r="I37" s="60">
        <f t="shared" si="5"/>
        <v>4.0771028674584917</v>
      </c>
      <c r="J37" s="60">
        <f t="shared" si="5"/>
        <v>4.1363708174486895</v>
      </c>
      <c r="K37" s="60">
        <f t="shared" si="5"/>
        <v>4.0218833098296969</v>
      </c>
      <c r="L37" s="60">
        <f t="shared" si="5"/>
        <v>4.071031272658634</v>
      </c>
      <c r="M37" s="60">
        <f t="shared" si="5"/>
        <v>4.3917457714697044</v>
      </c>
      <c r="N37" s="60">
        <f t="shared" si="5"/>
        <v>3.5542935659506876</v>
      </c>
    </row>
    <row r="38" spans="1:14" x14ac:dyDescent="0.3">
      <c r="B38" s="43">
        <v>2022</v>
      </c>
      <c r="C38" s="60">
        <f t="shared" ref="C38:N39" si="6">C22/C9</f>
        <v>3.783520421941311</v>
      </c>
      <c r="D38" s="60">
        <f t="shared" si="6"/>
        <v>3.9860763992282124</v>
      </c>
      <c r="E38" s="60">
        <f t="shared" si="6"/>
        <v>4.1709364868998824</v>
      </c>
      <c r="F38" s="60">
        <f t="shared" si="6"/>
        <v>4.2067712604460263</v>
      </c>
      <c r="G38" s="60">
        <f t="shared" si="6"/>
        <v>3.593372216783977</v>
      </c>
      <c r="H38" s="60">
        <f t="shared" si="6"/>
        <v>4.0474519490711129</v>
      </c>
      <c r="I38" s="60">
        <f t="shared" si="6"/>
        <v>4.040582004982693</v>
      </c>
      <c r="J38" s="60">
        <f t="shared" si="6"/>
        <v>3.9790404420274696</v>
      </c>
      <c r="K38" s="60">
        <f t="shared" si="6"/>
        <v>3.9451850119902896</v>
      </c>
      <c r="L38" s="60">
        <f t="shared" si="6"/>
        <v>3.8622684641320602</v>
      </c>
      <c r="M38" s="60">
        <f t="shared" si="6"/>
        <v>4.0071896261069346</v>
      </c>
      <c r="N38" s="60">
        <f t="shared" si="6"/>
        <v>3.8787099482877219</v>
      </c>
    </row>
    <row r="39" spans="1:14" x14ac:dyDescent="0.3">
      <c r="B39" s="43">
        <v>2023</v>
      </c>
      <c r="C39" s="60">
        <f t="shared" si="6"/>
        <v>4.2102564102564104</v>
      </c>
      <c r="D39" s="60">
        <f t="shared" si="6"/>
        <v>4.9556697828166589</v>
      </c>
      <c r="E39" s="60">
        <f t="shared" si="6"/>
        <v>4.0667766408466424</v>
      </c>
      <c r="F39" s="60">
        <f t="shared" si="6"/>
        <v>4.094736842105263</v>
      </c>
      <c r="G39" s="60"/>
      <c r="H39" s="60"/>
      <c r="I39" s="60"/>
      <c r="J39" s="60"/>
      <c r="K39" s="60"/>
      <c r="L39" s="60"/>
      <c r="M39" s="60"/>
      <c r="N39" s="60"/>
    </row>
    <row r="42" spans="1:14" x14ac:dyDescent="0.3">
      <c r="A42" s="239" t="s">
        <v>416</v>
      </c>
    </row>
  </sheetData>
  <phoneticPr fontId="57" type="noConversion"/>
  <hyperlinks>
    <hyperlink ref="A42" location="'Tabla de contenidos'!A1" display="Volver a Tabla de Contenidos" xr:uid="{43E26F20-22F1-438D-B751-5DAE3F950734}"/>
  </hyperlinks>
  <pageMargins left="0.70866141732283472" right="0.70866141732283472" top="0.74803149606299213" bottom="0.74803149606299213" header="0.31496062992125984" footer="0.31496062992125984"/>
  <pageSetup scale="93" orientation="portrait" r:id="rId1"/>
  <headerFooter>
    <oddFooter>Página &amp;P&amp;R</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EA340-50D1-447E-9A16-C615AF2660F7}">
  <sheetPr>
    <pageSetUpPr fitToPage="1"/>
  </sheetPr>
  <dimension ref="A1:AC47"/>
  <sheetViews>
    <sheetView zoomScale="102" zoomScaleNormal="102" workbookViewId="0"/>
  </sheetViews>
  <sheetFormatPr baseColWidth="10" defaultColWidth="11.44140625" defaultRowHeight="14.4" x14ac:dyDescent="0.3"/>
  <cols>
    <col min="1" max="1" width="13" bestFit="1" customWidth="1"/>
    <col min="2" max="2" width="5" bestFit="1" customWidth="1"/>
    <col min="3" max="6" width="5.33203125" bestFit="1" customWidth="1"/>
    <col min="7" max="9" width="4.44140625" bestFit="1" customWidth="1"/>
    <col min="10" max="11" width="5.33203125" bestFit="1" customWidth="1"/>
    <col min="12" max="14" width="4.44140625" bestFit="1" customWidth="1"/>
  </cols>
  <sheetData>
    <row r="1" spans="1:29" x14ac:dyDescent="0.3">
      <c r="A1" s="29"/>
      <c r="B1" s="29"/>
      <c r="C1" s="29" t="s">
        <v>175</v>
      </c>
      <c r="D1" s="29" t="s">
        <v>176</v>
      </c>
      <c r="E1" s="29" t="s">
        <v>177</v>
      </c>
      <c r="F1" s="29" t="s">
        <v>178</v>
      </c>
      <c r="G1" s="29" t="s">
        <v>179</v>
      </c>
      <c r="H1" s="29" t="s">
        <v>180</v>
      </c>
      <c r="I1" s="29" t="s">
        <v>181</v>
      </c>
      <c r="J1" s="29" t="s">
        <v>182</v>
      </c>
      <c r="K1" s="29" t="s">
        <v>183</v>
      </c>
      <c r="L1" s="29" t="s">
        <v>184</v>
      </c>
      <c r="M1" s="29" t="s">
        <v>185</v>
      </c>
      <c r="N1" s="29" t="s">
        <v>186</v>
      </c>
    </row>
    <row r="2" spans="1:29" x14ac:dyDescent="0.3">
      <c r="A2" s="29" t="s">
        <v>187</v>
      </c>
      <c r="B2" s="29">
        <v>2022</v>
      </c>
      <c r="C2" s="88">
        <v>10.898999999999999</v>
      </c>
      <c r="D2" s="88">
        <v>13.41</v>
      </c>
      <c r="E2" s="88">
        <v>18.405000000000001</v>
      </c>
      <c r="F2" s="88">
        <v>16.816500000000001</v>
      </c>
      <c r="G2" s="88">
        <v>5.5259999999999998</v>
      </c>
      <c r="H2" s="88">
        <v>2.0249999999999999</v>
      </c>
      <c r="I2" s="88">
        <v>3.6</v>
      </c>
      <c r="J2" s="88">
        <v>10.08</v>
      </c>
      <c r="K2" s="88">
        <v>12.545999999999999</v>
      </c>
      <c r="L2" s="88">
        <v>2.34</v>
      </c>
      <c r="M2" s="88">
        <v>8.5500000000000007</v>
      </c>
      <c r="N2" s="88">
        <v>1.35</v>
      </c>
    </row>
    <row r="3" spans="1:29" x14ac:dyDescent="0.3">
      <c r="A3" s="29" t="s">
        <v>187</v>
      </c>
      <c r="B3" s="29">
        <v>2023</v>
      </c>
      <c r="C3" s="88">
        <v>4.9279999999999999</v>
      </c>
      <c r="D3" s="88">
        <v>19.921500000000002</v>
      </c>
      <c r="E3" s="88">
        <v>1.35</v>
      </c>
      <c r="F3" s="88">
        <v>5.7</v>
      </c>
      <c r="G3" s="88"/>
      <c r="H3" s="88"/>
      <c r="I3" s="88"/>
      <c r="J3" s="88"/>
      <c r="K3" s="88"/>
      <c r="L3" s="88"/>
      <c r="M3" s="88"/>
      <c r="N3" s="88"/>
    </row>
    <row r="4" spans="1:29" x14ac:dyDescent="0.3">
      <c r="A4" s="13"/>
      <c r="B4" s="13"/>
      <c r="C4" s="87"/>
      <c r="D4" s="87"/>
      <c r="E4" s="87"/>
      <c r="F4" s="87"/>
      <c r="G4" s="87"/>
      <c r="H4" s="87"/>
      <c r="I4" s="87"/>
      <c r="J4" s="87"/>
      <c r="K4" s="87"/>
      <c r="L4" s="87"/>
      <c r="M4" s="64"/>
      <c r="N4" s="64"/>
    </row>
    <row r="5" spans="1:29" x14ac:dyDescent="0.3">
      <c r="A5" s="29" t="s">
        <v>119</v>
      </c>
      <c r="B5" s="29">
        <v>2022</v>
      </c>
      <c r="C5" s="86">
        <v>55.630749999999999</v>
      </c>
      <c r="D5" s="86">
        <v>62.263460000000002</v>
      </c>
      <c r="E5" s="86">
        <v>97.725399999999993</v>
      </c>
      <c r="F5" s="86">
        <v>83.822699999999998</v>
      </c>
      <c r="G5" s="86">
        <v>39.767269999999996</v>
      </c>
      <c r="H5" s="86">
        <v>13.62776</v>
      </c>
      <c r="I5" s="86">
        <v>23.499510000000001</v>
      </c>
      <c r="J5" s="86">
        <v>70.742519999999999</v>
      </c>
      <c r="K5" s="86">
        <v>84.863820000000004</v>
      </c>
      <c r="L5" s="86">
        <v>16.832889999999999</v>
      </c>
      <c r="M5" s="86">
        <v>57.5</v>
      </c>
      <c r="N5" s="86">
        <v>9.6129999999999995</v>
      </c>
    </row>
    <row r="6" spans="1:29" x14ac:dyDescent="0.3">
      <c r="A6" s="29" t="s">
        <v>119</v>
      </c>
      <c r="B6" s="29">
        <v>2023</v>
      </c>
      <c r="C6" s="86">
        <v>32.454999999999998</v>
      </c>
      <c r="D6" s="86">
        <v>133.79373999999999</v>
      </c>
      <c r="E6" s="86">
        <v>10.25</v>
      </c>
      <c r="F6" s="86">
        <v>38</v>
      </c>
      <c r="G6" s="86"/>
      <c r="H6" s="86"/>
      <c r="I6" s="86"/>
      <c r="J6" s="86"/>
      <c r="K6" s="86"/>
      <c r="L6" s="86"/>
      <c r="M6" s="86"/>
      <c r="N6" s="86"/>
    </row>
    <row r="7" spans="1:29" x14ac:dyDescent="0.3">
      <c r="A7" s="13"/>
      <c r="B7" s="13"/>
      <c r="C7" s="87"/>
      <c r="D7" s="87"/>
      <c r="E7" s="87"/>
      <c r="F7" s="87"/>
      <c r="G7" s="87"/>
      <c r="H7" s="87"/>
      <c r="I7" s="87"/>
      <c r="J7" s="87"/>
      <c r="K7" s="87"/>
      <c r="L7" s="87"/>
      <c r="M7" s="64"/>
      <c r="N7" s="64"/>
    </row>
    <row r="8" spans="1:29" x14ac:dyDescent="0.3">
      <c r="A8" s="30"/>
      <c r="B8" s="29"/>
      <c r="C8" s="29" t="s">
        <v>175</v>
      </c>
      <c r="D8" s="29" t="s">
        <v>176</v>
      </c>
      <c r="E8" s="29" t="s">
        <v>177</v>
      </c>
      <c r="F8" s="29" t="s">
        <v>178</v>
      </c>
      <c r="G8" s="29" t="s">
        <v>179</v>
      </c>
      <c r="H8" s="29" t="s">
        <v>180</v>
      </c>
      <c r="I8" s="29" t="s">
        <v>181</v>
      </c>
      <c r="J8" s="29" t="s">
        <v>182</v>
      </c>
      <c r="K8" s="29" t="s">
        <v>183</v>
      </c>
      <c r="L8" s="29" t="s">
        <v>184</v>
      </c>
      <c r="M8" s="29" t="s">
        <v>185</v>
      </c>
      <c r="N8" s="29" t="s">
        <v>186</v>
      </c>
    </row>
    <row r="9" spans="1:29" x14ac:dyDescent="0.3">
      <c r="A9" s="29" t="s">
        <v>399</v>
      </c>
      <c r="B9" s="29">
        <v>2022</v>
      </c>
      <c r="C9" s="32">
        <f t="shared" ref="C9:N10" si="0">C5/C2</f>
        <v>5.1042068079640339</v>
      </c>
      <c r="D9" s="32">
        <f t="shared" si="0"/>
        <v>4.6430618941088744</v>
      </c>
      <c r="E9" s="32">
        <f t="shared" si="0"/>
        <v>5.3097201847324094</v>
      </c>
      <c r="F9" s="32">
        <f t="shared" si="0"/>
        <v>4.9845508875211841</v>
      </c>
      <c r="G9" s="32">
        <f t="shared" si="0"/>
        <v>7.1963934129569305</v>
      </c>
      <c r="H9" s="32">
        <f t="shared" si="0"/>
        <v>6.7297580246913586</v>
      </c>
      <c r="I9" s="32">
        <f t="shared" si="0"/>
        <v>6.5276416666666668</v>
      </c>
      <c r="J9" s="32">
        <f t="shared" si="0"/>
        <v>7.0181071428571427</v>
      </c>
      <c r="K9" s="32">
        <f t="shared" si="0"/>
        <v>6.7642132950741276</v>
      </c>
      <c r="L9" s="32">
        <f t="shared" si="0"/>
        <v>7.193542735042735</v>
      </c>
      <c r="M9" s="32">
        <f t="shared" si="0"/>
        <v>6.7251461988304087</v>
      </c>
      <c r="N9" s="32">
        <f t="shared" si="0"/>
        <v>7.1207407407407404</v>
      </c>
    </row>
    <row r="10" spans="1:29" x14ac:dyDescent="0.3">
      <c r="A10" s="33"/>
      <c r="B10" s="29">
        <v>2023</v>
      </c>
      <c r="C10" s="32">
        <f t="shared" si="0"/>
        <v>6.5858360389610384</v>
      </c>
      <c r="D10" s="32">
        <f t="shared" si="0"/>
        <v>6.7160474863840562</v>
      </c>
      <c r="E10" s="32">
        <f t="shared" si="0"/>
        <v>7.5925925925925917</v>
      </c>
      <c r="F10" s="32">
        <f t="shared" si="0"/>
        <v>6.6666666666666661</v>
      </c>
      <c r="G10" s="32"/>
      <c r="H10" s="32"/>
      <c r="I10" s="32"/>
      <c r="J10" s="32"/>
      <c r="K10" s="32"/>
      <c r="L10" s="32"/>
      <c r="M10" s="32"/>
      <c r="N10" s="32"/>
    </row>
    <row r="12" spans="1:29" x14ac:dyDescent="0.3">
      <c r="P12" s="27"/>
      <c r="Q12" s="29"/>
      <c r="R12" s="32"/>
      <c r="S12" s="32"/>
      <c r="T12" s="32"/>
      <c r="U12" s="32"/>
      <c r="V12" s="32"/>
      <c r="W12" s="32"/>
      <c r="X12" s="32"/>
      <c r="Y12" s="32"/>
      <c r="Z12" s="32"/>
      <c r="AA12" s="32"/>
      <c r="AB12" s="32"/>
      <c r="AC12" s="32"/>
    </row>
    <row r="13" spans="1:29" x14ac:dyDescent="0.3">
      <c r="P13" s="28"/>
      <c r="Q13" s="29"/>
      <c r="R13" s="32"/>
      <c r="S13" s="32"/>
      <c r="T13" s="32"/>
      <c r="U13" s="32"/>
      <c r="V13" s="32"/>
      <c r="W13" s="32"/>
      <c r="X13" s="32"/>
      <c r="Y13" s="32"/>
      <c r="Z13" s="32"/>
      <c r="AA13" s="32"/>
      <c r="AB13" s="32"/>
      <c r="AC13" s="32"/>
    </row>
    <row r="18" ht="14.25" customHeight="1" x14ac:dyDescent="0.3"/>
    <row r="47" spans="1:1" x14ac:dyDescent="0.3">
      <c r="A47" s="239" t="s">
        <v>416</v>
      </c>
    </row>
  </sheetData>
  <hyperlinks>
    <hyperlink ref="A47" location="'Tabla de contenidos'!A1" display="Volver a Tabla de Contenidos" xr:uid="{F1A3B9B6-EA31-4283-A5C7-F38234922D80}"/>
  </hyperlinks>
  <pageMargins left="0.70866141732283472" right="0.70866141732283472" top="0.74803149606299213" bottom="0.74803149606299213" header="0.31496062992125984" footer="0.31496062992125984"/>
  <pageSetup scale="81" orientation="portrait" r:id="rId1"/>
  <headerFooter>
    <oddFooter>Página &amp;P&amp;R</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9"/>
  <sheetViews>
    <sheetView zoomScale="90" zoomScaleNormal="90" zoomScaleSheetLayoutView="95" workbookViewId="0">
      <selection sqref="A1:J1"/>
    </sheetView>
  </sheetViews>
  <sheetFormatPr baseColWidth="10" defaultColWidth="11.44140625" defaultRowHeight="14.4" x14ac:dyDescent="0.3"/>
  <cols>
    <col min="1" max="1" width="13" customWidth="1"/>
    <col min="2" max="2" width="12.109375" customWidth="1"/>
    <col min="3" max="4" width="10.88671875" customWidth="1"/>
    <col min="5" max="5" width="12.44140625" customWidth="1"/>
    <col min="6" max="6" width="12.88671875" customWidth="1"/>
    <col min="7" max="8" width="10.6640625" customWidth="1"/>
    <col min="9" max="9" width="12.33203125" bestFit="1" customWidth="1"/>
    <col min="11" max="11" width="11.44140625" customWidth="1"/>
  </cols>
  <sheetData>
    <row r="1" spans="1:10" x14ac:dyDescent="0.3">
      <c r="A1" s="465" t="s">
        <v>193</v>
      </c>
      <c r="B1" s="466"/>
      <c r="C1" s="466"/>
      <c r="D1" s="466"/>
      <c r="E1" s="466"/>
      <c r="F1" s="466"/>
      <c r="G1" s="466"/>
      <c r="H1" s="466"/>
      <c r="I1" s="466"/>
      <c r="J1" s="467"/>
    </row>
    <row r="2" spans="1:10" x14ac:dyDescent="0.3">
      <c r="A2" s="469" t="s">
        <v>418</v>
      </c>
      <c r="B2" s="472" t="s">
        <v>610</v>
      </c>
      <c r="C2" s="472"/>
      <c r="D2" s="472"/>
      <c r="E2" s="472"/>
      <c r="F2" s="473" t="s">
        <v>611</v>
      </c>
      <c r="G2" s="472"/>
      <c r="H2" s="472"/>
      <c r="I2" s="472"/>
      <c r="J2" s="474"/>
    </row>
    <row r="3" spans="1:10" x14ac:dyDescent="0.3">
      <c r="A3" s="470"/>
      <c r="B3" s="475">
        <v>2022</v>
      </c>
      <c r="C3" s="477" t="s">
        <v>612</v>
      </c>
      <c r="D3" s="475"/>
      <c r="E3" s="475"/>
      <c r="F3" s="477">
        <v>2022</v>
      </c>
      <c r="G3" s="477" t="s">
        <v>612</v>
      </c>
      <c r="H3" s="475"/>
      <c r="I3" s="475"/>
      <c r="J3" s="479"/>
    </row>
    <row r="4" spans="1:10" x14ac:dyDescent="0.3">
      <c r="A4" s="471"/>
      <c r="B4" s="476"/>
      <c r="C4" s="379">
        <v>2022</v>
      </c>
      <c r="D4" s="379">
        <v>2023</v>
      </c>
      <c r="E4" s="379" t="s">
        <v>195</v>
      </c>
      <c r="F4" s="478"/>
      <c r="G4" s="379">
        <v>2022</v>
      </c>
      <c r="H4" s="379">
        <v>2023</v>
      </c>
      <c r="I4" s="379" t="s">
        <v>195</v>
      </c>
      <c r="J4" s="364" t="s">
        <v>419</v>
      </c>
    </row>
    <row r="5" spans="1:10" x14ac:dyDescent="0.3">
      <c r="A5" s="249" t="s">
        <v>376</v>
      </c>
      <c r="B5" s="359">
        <v>66512</v>
      </c>
      <c r="C5" s="359">
        <v>18011</v>
      </c>
      <c r="D5" s="359">
        <v>16601</v>
      </c>
      <c r="E5" s="360">
        <v>-7.8</v>
      </c>
      <c r="F5" s="359">
        <v>179492</v>
      </c>
      <c r="G5" s="359">
        <v>47819</v>
      </c>
      <c r="H5" s="359">
        <v>46150</v>
      </c>
      <c r="I5" s="360">
        <v>-3.5</v>
      </c>
      <c r="J5" s="360">
        <v>13.8</v>
      </c>
    </row>
    <row r="6" spans="1:10" x14ac:dyDescent="0.3">
      <c r="A6" s="361" t="s">
        <v>382</v>
      </c>
      <c r="B6" s="359">
        <v>57881</v>
      </c>
      <c r="C6" s="359">
        <v>19465</v>
      </c>
      <c r="D6" s="359">
        <v>10040</v>
      </c>
      <c r="E6" s="360">
        <v>-48.4</v>
      </c>
      <c r="F6" s="359">
        <v>225231</v>
      </c>
      <c r="G6" s="359">
        <v>76771</v>
      </c>
      <c r="H6" s="359">
        <v>42781</v>
      </c>
      <c r="I6" s="360">
        <v>-44.3</v>
      </c>
      <c r="J6" s="360">
        <v>12.8</v>
      </c>
    </row>
    <row r="7" spans="1:10" x14ac:dyDescent="0.3">
      <c r="A7" s="361" t="s">
        <v>384</v>
      </c>
      <c r="B7" s="359">
        <v>27407</v>
      </c>
      <c r="C7" s="359">
        <v>7451</v>
      </c>
      <c r="D7" s="359">
        <v>7634</v>
      </c>
      <c r="E7" s="360">
        <v>2.5</v>
      </c>
      <c r="F7" s="359">
        <v>110303</v>
      </c>
      <c r="G7" s="359">
        <v>30164</v>
      </c>
      <c r="H7" s="359">
        <v>30277</v>
      </c>
      <c r="I7" s="360">
        <v>0.4</v>
      </c>
      <c r="J7" s="360">
        <v>9.1</v>
      </c>
    </row>
    <row r="8" spans="1:10" x14ac:dyDescent="0.3">
      <c r="A8" s="361" t="s">
        <v>383</v>
      </c>
      <c r="B8" s="359">
        <v>43476</v>
      </c>
      <c r="C8" s="359">
        <v>13446</v>
      </c>
      <c r="D8" s="359">
        <v>10916</v>
      </c>
      <c r="E8" s="360">
        <v>-18.8</v>
      </c>
      <c r="F8" s="359">
        <v>122626</v>
      </c>
      <c r="G8" s="359">
        <v>37645</v>
      </c>
      <c r="H8" s="359">
        <v>30210</v>
      </c>
      <c r="I8" s="360">
        <v>-19.8</v>
      </c>
      <c r="J8" s="360">
        <v>9</v>
      </c>
    </row>
    <row r="9" spans="1:10" x14ac:dyDescent="0.3">
      <c r="A9" s="361" t="s">
        <v>385</v>
      </c>
      <c r="B9" s="359">
        <v>44353</v>
      </c>
      <c r="C9" s="359">
        <v>14371</v>
      </c>
      <c r="D9" s="359">
        <v>8411</v>
      </c>
      <c r="E9" s="360">
        <v>-41.5</v>
      </c>
      <c r="F9" s="359">
        <v>130105</v>
      </c>
      <c r="G9" s="359">
        <v>44174</v>
      </c>
      <c r="H9" s="359">
        <v>24547</v>
      </c>
      <c r="I9" s="360">
        <v>-44.4</v>
      </c>
      <c r="J9" s="360">
        <v>7.3</v>
      </c>
    </row>
    <row r="10" spans="1:10" x14ac:dyDescent="0.3">
      <c r="A10" s="361" t="s">
        <v>386</v>
      </c>
      <c r="B10" s="359">
        <v>27221</v>
      </c>
      <c r="C10" s="359">
        <v>7371</v>
      </c>
      <c r="D10" s="359">
        <v>5955</v>
      </c>
      <c r="E10" s="360">
        <v>-19.2</v>
      </c>
      <c r="F10" s="359">
        <v>81730</v>
      </c>
      <c r="G10" s="359">
        <v>23088</v>
      </c>
      <c r="H10" s="359">
        <v>18685</v>
      </c>
      <c r="I10" s="360">
        <v>-19.100000000000001</v>
      </c>
      <c r="J10" s="360">
        <v>5.6</v>
      </c>
    </row>
    <row r="11" spans="1:10" x14ac:dyDescent="0.3">
      <c r="A11" s="361" t="s">
        <v>387</v>
      </c>
      <c r="B11" s="359">
        <v>13015</v>
      </c>
      <c r="C11" s="359">
        <v>4022</v>
      </c>
      <c r="D11" s="359">
        <v>3157</v>
      </c>
      <c r="E11" s="360">
        <v>-21.5</v>
      </c>
      <c r="F11" s="359">
        <v>64145</v>
      </c>
      <c r="G11" s="359">
        <v>19730</v>
      </c>
      <c r="H11" s="359">
        <v>13439</v>
      </c>
      <c r="I11" s="360">
        <v>-31.9</v>
      </c>
      <c r="J11" s="360">
        <v>4</v>
      </c>
    </row>
    <row r="12" spans="1:10" x14ac:dyDescent="0.3">
      <c r="A12" s="361" t="s">
        <v>391</v>
      </c>
      <c r="B12" s="359">
        <v>19572</v>
      </c>
      <c r="C12" s="359">
        <v>5730</v>
      </c>
      <c r="D12" s="359">
        <v>4703</v>
      </c>
      <c r="E12" s="360">
        <v>-17.899999999999999</v>
      </c>
      <c r="F12" s="359">
        <v>52883</v>
      </c>
      <c r="G12" s="359">
        <v>15068</v>
      </c>
      <c r="H12" s="359">
        <v>12875</v>
      </c>
      <c r="I12" s="360">
        <v>-14.6</v>
      </c>
      <c r="J12" s="360">
        <v>3.9</v>
      </c>
    </row>
    <row r="13" spans="1:10" x14ac:dyDescent="0.3">
      <c r="A13" s="361" t="s">
        <v>388</v>
      </c>
      <c r="B13" s="359">
        <v>13323</v>
      </c>
      <c r="C13" s="359">
        <v>4428</v>
      </c>
      <c r="D13" s="359">
        <v>2558</v>
      </c>
      <c r="E13" s="360">
        <v>-42.2</v>
      </c>
      <c r="F13" s="359">
        <v>63009</v>
      </c>
      <c r="G13" s="359">
        <v>20487</v>
      </c>
      <c r="H13" s="359">
        <v>11049</v>
      </c>
      <c r="I13" s="360">
        <v>-46.1</v>
      </c>
      <c r="J13" s="360">
        <v>3.3</v>
      </c>
    </row>
    <row r="14" spans="1:10" x14ac:dyDescent="0.3">
      <c r="A14" s="361" t="s">
        <v>375</v>
      </c>
      <c r="B14" s="359">
        <v>8159</v>
      </c>
      <c r="C14" s="359">
        <v>1990</v>
      </c>
      <c r="D14" s="359">
        <v>3596</v>
      </c>
      <c r="E14" s="360">
        <v>80.7</v>
      </c>
      <c r="F14" s="359">
        <v>24153</v>
      </c>
      <c r="G14" s="359">
        <v>6832</v>
      </c>
      <c r="H14" s="359">
        <v>10340</v>
      </c>
      <c r="I14" s="360">
        <v>51.3</v>
      </c>
      <c r="J14" s="360">
        <v>3.1</v>
      </c>
    </row>
    <row r="15" spans="1:10" x14ac:dyDescent="0.3">
      <c r="A15" s="361" t="s">
        <v>196</v>
      </c>
      <c r="B15" s="359">
        <v>320919</v>
      </c>
      <c r="C15" s="359">
        <v>96285</v>
      </c>
      <c r="D15" s="359">
        <v>73571</v>
      </c>
      <c r="E15" s="360">
        <v>-23.6</v>
      </c>
      <c r="F15" s="359">
        <v>1053677</v>
      </c>
      <c r="G15" s="359">
        <v>321778</v>
      </c>
      <c r="H15" s="359">
        <v>240353</v>
      </c>
      <c r="I15" s="360">
        <v>-25.3</v>
      </c>
      <c r="J15" s="360">
        <v>71.900000000000006</v>
      </c>
    </row>
    <row r="16" spans="1:10" x14ac:dyDescent="0.3">
      <c r="A16" s="361" t="s">
        <v>197</v>
      </c>
      <c r="B16" s="359">
        <v>122542</v>
      </c>
      <c r="C16" s="359">
        <v>33093</v>
      </c>
      <c r="D16" s="359">
        <v>28912</v>
      </c>
      <c r="E16" s="360">
        <v>-12.6</v>
      </c>
      <c r="F16" s="359">
        <v>406102</v>
      </c>
      <c r="G16" s="359">
        <v>107966</v>
      </c>
      <c r="H16" s="359">
        <v>93742</v>
      </c>
      <c r="I16" s="360">
        <v>-13.2</v>
      </c>
      <c r="J16" s="360">
        <v>28.1</v>
      </c>
    </row>
    <row r="17" spans="1:10" x14ac:dyDescent="0.3">
      <c r="A17" s="361" t="s">
        <v>198</v>
      </c>
      <c r="B17" s="359">
        <v>443461</v>
      </c>
      <c r="C17" s="359">
        <v>129378</v>
      </c>
      <c r="D17" s="359">
        <v>102483</v>
      </c>
      <c r="E17" s="360">
        <v>-20.8</v>
      </c>
      <c r="F17" s="359">
        <v>1459779</v>
      </c>
      <c r="G17" s="359">
        <v>429744</v>
      </c>
      <c r="H17" s="359">
        <v>334095</v>
      </c>
      <c r="I17" s="360">
        <v>-22.3</v>
      </c>
      <c r="J17" s="360">
        <v>100</v>
      </c>
    </row>
    <row r="18" spans="1:10" x14ac:dyDescent="0.3">
      <c r="A18" t="s">
        <v>496</v>
      </c>
      <c r="F18" s="25"/>
      <c r="G18" s="25"/>
      <c r="H18" s="25"/>
      <c r="I18" s="325"/>
      <c r="J18" s="325"/>
    </row>
    <row r="19" spans="1:10" x14ac:dyDescent="0.3">
      <c r="A19" s="468" t="s">
        <v>497</v>
      </c>
      <c r="B19" s="468"/>
      <c r="C19" s="468"/>
      <c r="D19" s="468"/>
      <c r="E19" s="468"/>
    </row>
    <row r="21" spans="1:10" x14ac:dyDescent="0.3">
      <c r="A21" s="465" t="s">
        <v>199</v>
      </c>
      <c r="B21" s="466"/>
      <c r="C21" s="466"/>
      <c r="D21" s="466"/>
      <c r="E21" s="466"/>
      <c r="F21" s="466"/>
      <c r="G21" s="466"/>
      <c r="H21" s="466"/>
      <c r="I21" s="466"/>
      <c r="J21" s="467"/>
    </row>
    <row r="22" spans="1:10" x14ac:dyDescent="0.3">
      <c r="A22" s="469" t="s">
        <v>418</v>
      </c>
      <c r="B22" s="472" t="s">
        <v>610</v>
      </c>
      <c r="C22" s="472"/>
      <c r="D22" s="472"/>
      <c r="E22" s="472"/>
      <c r="F22" s="473" t="s">
        <v>611</v>
      </c>
      <c r="G22" s="472"/>
      <c r="H22" s="472"/>
      <c r="I22" s="472"/>
      <c r="J22" s="474"/>
    </row>
    <row r="23" spans="1:10" x14ac:dyDescent="0.3">
      <c r="A23" s="470"/>
      <c r="B23" s="475">
        <v>2022</v>
      </c>
      <c r="C23" s="477" t="s">
        <v>612</v>
      </c>
      <c r="D23" s="475"/>
      <c r="E23" s="475"/>
      <c r="F23" s="477">
        <v>2022</v>
      </c>
      <c r="G23" s="477" t="s">
        <v>612</v>
      </c>
      <c r="H23" s="475"/>
      <c r="I23" s="475"/>
      <c r="J23" s="479"/>
    </row>
    <row r="24" spans="1:10" x14ac:dyDescent="0.3">
      <c r="A24" s="471"/>
      <c r="B24" s="476"/>
      <c r="C24" s="379">
        <v>2022</v>
      </c>
      <c r="D24" s="379">
        <v>2023</v>
      </c>
      <c r="E24" s="379" t="s">
        <v>195</v>
      </c>
      <c r="F24" s="478"/>
      <c r="G24" s="379">
        <v>2022</v>
      </c>
      <c r="H24" s="379">
        <v>2023</v>
      </c>
      <c r="I24" s="379" t="s">
        <v>195</v>
      </c>
      <c r="J24" s="364" t="s">
        <v>419</v>
      </c>
    </row>
    <row r="25" spans="1:10" x14ac:dyDescent="0.3">
      <c r="A25" s="249" t="s">
        <v>385</v>
      </c>
      <c r="B25" s="359">
        <v>67674</v>
      </c>
      <c r="C25" s="359">
        <v>23521</v>
      </c>
      <c r="D25" s="359">
        <v>19862</v>
      </c>
      <c r="E25" s="360">
        <v>-15.6</v>
      </c>
      <c r="F25" s="359">
        <v>70848</v>
      </c>
      <c r="G25" s="359">
        <v>23632</v>
      </c>
      <c r="H25" s="359">
        <v>24176</v>
      </c>
      <c r="I25" s="360">
        <v>2.2999999999999998</v>
      </c>
      <c r="J25" s="360">
        <v>26.4</v>
      </c>
    </row>
    <row r="26" spans="1:10" x14ac:dyDescent="0.3">
      <c r="A26" s="361" t="s">
        <v>382</v>
      </c>
      <c r="B26" s="359">
        <v>71896</v>
      </c>
      <c r="C26" s="359">
        <v>30087</v>
      </c>
      <c r="D26" s="359">
        <v>29443</v>
      </c>
      <c r="E26" s="360">
        <v>-2.1</v>
      </c>
      <c r="F26" s="359">
        <v>68952</v>
      </c>
      <c r="G26" s="359">
        <v>31623</v>
      </c>
      <c r="H26" s="359">
        <v>23916</v>
      </c>
      <c r="I26" s="360">
        <v>-24.4</v>
      </c>
      <c r="J26" s="360">
        <v>26.1</v>
      </c>
    </row>
    <row r="27" spans="1:10" x14ac:dyDescent="0.3">
      <c r="A27" s="361" t="s">
        <v>384</v>
      </c>
      <c r="B27" s="359">
        <v>81117</v>
      </c>
      <c r="C27" s="359">
        <v>30490</v>
      </c>
      <c r="D27" s="359">
        <v>13529</v>
      </c>
      <c r="E27" s="360">
        <v>-55.6</v>
      </c>
      <c r="F27" s="359">
        <v>69951</v>
      </c>
      <c r="G27" s="359">
        <v>24685</v>
      </c>
      <c r="H27" s="359">
        <v>13710</v>
      </c>
      <c r="I27" s="360">
        <v>-44.5</v>
      </c>
      <c r="J27" s="360">
        <v>15</v>
      </c>
    </row>
    <row r="28" spans="1:10" x14ac:dyDescent="0.3">
      <c r="A28" s="361" t="s">
        <v>375</v>
      </c>
      <c r="B28" s="359">
        <v>23214</v>
      </c>
      <c r="C28" s="359">
        <v>7758</v>
      </c>
      <c r="D28" s="359">
        <v>6696</v>
      </c>
      <c r="E28" s="360">
        <v>-13.7</v>
      </c>
      <c r="F28" s="359">
        <v>19353</v>
      </c>
      <c r="G28" s="359">
        <v>6787</v>
      </c>
      <c r="H28" s="359">
        <v>5526</v>
      </c>
      <c r="I28" s="360">
        <v>-18.600000000000001</v>
      </c>
      <c r="J28" s="360">
        <v>6</v>
      </c>
    </row>
    <row r="29" spans="1:10" x14ac:dyDescent="0.3">
      <c r="A29" s="361" t="s">
        <v>383</v>
      </c>
      <c r="B29" s="359">
        <v>18914</v>
      </c>
      <c r="C29" s="359">
        <v>6170</v>
      </c>
      <c r="D29" s="359">
        <v>6565</v>
      </c>
      <c r="E29" s="360">
        <v>6.4</v>
      </c>
      <c r="F29" s="359">
        <v>15078</v>
      </c>
      <c r="G29" s="359">
        <v>4906</v>
      </c>
      <c r="H29" s="359">
        <v>5393</v>
      </c>
      <c r="I29" s="360">
        <v>9.9</v>
      </c>
      <c r="J29" s="360">
        <v>5.9</v>
      </c>
    </row>
    <row r="30" spans="1:10" x14ac:dyDescent="0.3">
      <c r="A30" s="361" t="s">
        <v>391</v>
      </c>
      <c r="B30" s="359">
        <v>13168</v>
      </c>
      <c r="C30" s="359">
        <v>2459</v>
      </c>
      <c r="D30" s="359">
        <v>6334</v>
      </c>
      <c r="E30" s="360">
        <v>157.6</v>
      </c>
      <c r="F30" s="359">
        <v>8742</v>
      </c>
      <c r="G30" s="359">
        <v>2125</v>
      </c>
      <c r="H30" s="359">
        <v>4847</v>
      </c>
      <c r="I30" s="360">
        <v>128.1</v>
      </c>
      <c r="J30" s="360">
        <v>5.3</v>
      </c>
    </row>
    <row r="31" spans="1:10" x14ac:dyDescent="0.3">
      <c r="A31" s="361" t="s">
        <v>389</v>
      </c>
      <c r="B31" s="359">
        <v>11691</v>
      </c>
      <c r="C31" s="359">
        <v>4795</v>
      </c>
      <c r="D31" s="359">
        <v>3712</v>
      </c>
      <c r="E31" s="360">
        <v>-22.6</v>
      </c>
      <c r="F31" s="359">
        <v>10532</v>
      </c>
      <c r="G31" s="359">
        <v>4403</v>
      </c>
      <c r="H31" s="359">
        <v>3167</v>
      </c>
      <c r="I31" s="360">
        <v>-28.1</v>
      </c>
      <c r="J31" s="360">
        <v>3.5</v>
      </c>
    </row>
    <row r="32" spans="1:10" x14ac:dyDescent="0.3">
      <c r="A32" s="361" t="s">
        <v>390</v>
      </c>
      <c r="B32" s="359">
        <v>8970</v>
      </c>
      <c r="C32" s="359">
        <v>2665</v>
      </c>
      <c r="D32" s="359">
        <v>2544</v>
      </c>
      <c r="E32" s="360">
        <v>-4.5</v>
      </c>
      <c r="F32" s="359">
        <v>11658</v>
      </c>
      <c r="G32" s="359">
        <v>3607</v>
      </c>
      <c r="H32" s="359">
        <v>2802</v>
      </c>
      <c r="I32" s="360">
        <v>-22.3</v>
      </c>
      <c r="J32" s="360">
        <v>3.1</v>
      </c>
    </row>
    <row r="33" spans="1:12" x14ac:dyDescent="0.3">
      <c r="A33" s="361" t="s">
        <v>388</v>
      </c>
      <c r="B33" s="359">
        <v>7604</v>
      </c>
      <c r="C33" s="359">
        <v>1776</v>
      </c>
      <c r="D33" s="359">
        <v>2760</v>
      </c>
      <c r="E33" s="360">
        <v>55.4</v>
      </c>
      <c r="F33" s="359">
        <v>6495</v>
      </c>
      <c r="G33" s="359">
        <v>1449</v>
      </c>
      <c r="H33" s="359">
        <v>2355</v>
      </c>
      <c r="I33" s="360">
        <v>62.5</v>
      </c>
      <c r="J33" s="360">
        <v>2.6</v>
      </c>
    </row>
    <row r="34" spans="1:12" x14ac:dyDescent="0.3">
      <c r="A34" s="361" t="s">
        <v>395</v>
      </c>
      <c r="B34" s="359">
        <v>2174</v>
      </c>
      <c r="C34" s="359">
        <v>600</v>
      </c>
      <c r="D34" s="359">
        <v>1224</v>
      </c>
      <c r="E34" s="360">
        <v>104</v>
      </c>
      <c r="F34" s="359">
        <v>2357</v>
      </c>
      <c r="G34" s="359">
        <v>665</v>
      </c>
      <c r="H34" s="359">
        <v>1309</v>
      </c>
      <c r="I34" s="360">
        <v>96.8</v>
      </c>
      <c r="J34" s="360">
        <v>1.4</v>
      </c>
    </row>
    <row r="35" spans="1:12" x14ac:dyDescent="0.3">
      <c r="A35" s="361" t="s">
        <v>196</v>
      </c>
      <c r="B35" s="359">
        <v>306422</v>
      </c>
      <c r="C35" s="359">
        <v>110321</v>
      </c>
      <c r="D35" s="359">
        <v>92669</v>
      </c>
      <c r="E35" s="360">
        <v>-16</v>
      </c>
      <c r="F35" s="359">
        <v>283966</v>
      </c>
      <c r="G35" s="359">
        <v>103882</v>
      </c>
      <c r="H35" s="359">
        <v>87201</v>
      </c>
      <c r="I35" s="360">
        <v>-16.100000000000001</v>
      </c>
      <c r="J35" s="360">
        <v>95.2</v>
      </c>
    </row>
    <row r="36" spans="1:12" x14ac:dyDescent="0.3">
      <c r="A36" s="361" t="s">
        <v>197</v>
      </c>
      <c r="B36" s="359">
        <v>16432</v>
      </c>
      <c r="C36" s="359">
        <v>7072</v>
      </c>
      <c r="D36" s="359">
        <v>4809</v>
      </c>
      <c r="E36" s="360">
        <v>-32</v>
      </c>
      <c r="F36" s="359">
        <v>15469</v>
      </c>
      <c r="G36" s="359">
        <v>6471</v>
      </c>
      <c r="H36" s="359">
        <v>4408</v>
      </c>
      <c r="I36" s="360">
        <v>-31.9</v>
      </c>
      <c r="J36" s="360">
        <v>4.8</v>
      </c>
    </row>
    <row r="37" spans="1:12" x14ac:dyDescent="0.3">
      <c r="A37" s="361" t="s">
        <v>198</v>
      </c>
      <c r="B37" s="359">
        <v>322854</v>
      </c>
      <c r="C37" s="359">
        <v>117393</v>
      </c>
      <c r="D37" s="359">
        <v>97478</v>
      </c>
      <c r="E37" s="360">
        <v>-17</v>
      </c>
      <c r="F37" s="359">
        <v>299435</v>
      </c>
      <c r="G37" s="359">
        <v>110353</v>
      </c>
      <c r="H37" s="359">
        <v>91609</v>
      </c>
      <c r="I37" s="360">
        <v>-17</v>
      </c>
      <c r="J37" s="360">
        <v>100</v>
      </c>
    </row>
    <row r="38" spans="1:12" x14ac:dyDescent="0.3">
      <c r="A38" t="s">
        <v>496</v>
      </c>
      <c r="F38" s="25"/>
      <c r="G38" s="25"/>
      <c r="H38" s="25"/>
      <c r="I38" s="325"/>
      <c r="J38" s="325"/>
    </row>
    <row r="39" spans="1:12" x14ac:dyDescent="0.3">
      <c r="A39" s="468" t="s">
        <v>497</v>
      </c>
      <c r="B39" s="468"/>
      <c r="C39" s="468"/>
      <c r="D39" s="468"/>
      <c r="E39" s="468"/>
    </row>
    <row r="40" spans="1:12" x14ac:dyDescent="0.3">
      <c r="A40" s="239" t="s">
        <v>416</v>
      </c>
    </row>
    <row r="41" spans="1:12" x14ac:dyDescent="0.3">
      <c r="A41" s="465" t="s">
        <v>200</v>
      </c>
      <c r="B41" s="466"/>
      <c r="C41" s="466"/>
      <c r="D41" s="466"/>
      <c r="E41" s="466"/>
      <c r="F41" s="466"/>
      <c r="G41" s="466"/>
      <c r="H41" s="466"/>
      <c r="I41" s="466"/>
      <c r="J41" s="467"/>
      <c r="L41" s="325"/>
    </row>
    <row r="42" spans="1:12" x14ac:dyDescent="0.3">
      <c r="A42" s="469" t="s">
        <v>418</v>
      </c>
      <c r="B42" s="475" t="s">
        <v>610</v>
      </c>
      <c r="C42" s="475"/>
      <c r="D42" s="475"/>
      <c r="E42" s="475"/>
      <c r="F42" s="477" t="s">
        <v>611</v>
      </c>
      <c r="G42" s="475"/>
      <c r="H42" s="475"/>
      <c r="I42" s="475"/>
      <c r="J42" s="479"/>
    </row>
    <row r="43" spans="1:12" x14ac:dyDescent="0.3">
      <c r="A43" s="470"/>
      <c r="B43" s="475">
        <v>2022</v>
      </c>
      <c r="C43" s="477" t="s">
        <v>612</v>
      </c>
      <c r="D43" s="475"/>
      <c r="E43" s="475"/>
      <c r="F43" s="477">
        <v>2022</v>
      </c>
      <c r="G43" s="477" t="s">
        <v>612</v>
      </c>
      <c r="H43" s="475"/>
      <c r="I43" s="475"/>
      <c r="J43" s="479"/>
    </row>
    <row r="44" spans="1:12" x14ac:dyDescent="0.3">
      <c r="A44" s="471"/>
      <c r="B44" s="476"/>
      <c r="C44" s="379">
        <v>2022</v>
      </c>
      <c r="D44" s="379">
        <v>2023</v>
      </c>
      <c r="E44" s="379" t="s">
        <v>195</v>
      </c>
      <c r="F44" s="478"/>
      <c r="G44" s="379">
        <v>2022</v>
      </c>
      <c r="H44" s="379">
        <v>2023</v>
      </c>
      <c r="I44" s="379" t="s">
        <v>195</v>
      </c>
      <c r="J44" s="364" t="s">
        <v>419</v>
      </c>
    </row>
    <row r="45" spans="1:12" x14ac:dyDescent="0.3">
      <c r="A45" s="249" t="s">
        <v>393</v>
      </c>
      <c r="B45" s="359">
        <v>4131</v>
      </c>
      <c r="C45" s="359">
        <v>1846</v>
      </c>
      <c r="D45" s="359">
        <v>1430</v>
      </c>
      <c r="E45" s="360">
        <v>-22.5</v>
      </c>
      <c r="F45" s="359">
        <v>6972</v>
      </c>
      <c r="G45" s="359">
        <v>3271</v>
      </c>
      <c r="H45" s="359">
        <v>2233</v>
      </c>
      <c r="I45" s="360">
        <v>-31.7</v>
      </c>
      <c r="J45" s="360">
        <v>24.2</v>
      </c>
      <c r="K45" s="62"/>
    </row>
    <row r="46" spans="1:12" x14ac:dyDescent="0.3">
      <c r="A46" s="361" t="s">
        <v>383</v>
      </c>
      <c r="B46" s="359">
        <v>3905</v>
      </c>
      <c r="C46" s="359">
        <v>1082</v>
      </c>
      <c r="D46" s="359">
        <v>1113</v>
      </c>
      <c r="E46" s="360">
        <v>2.9</v>
      </c>
      <c r="F46" s="359">
        <v>7853</v>
      </c>
      <c r="G46" s="359">
        <v>2113</v>
      </c>
      <c r="H46" s="359">
        <v>2036</v>
      </c>
      <c r="I46" s="360">
        <v>-3.6</v>
      </c>
      <c r="J46" s="360">
        <v>22.1</v>
      </c>
      <c r="K46" s="62"/>
    </row>
    <row r="47" spans="1:12" x14ac:dyDescent="0.3">
      <c r="A47" s="361" t="s">
        <v>394</v>
      </c>
      <c r="B47" s="359">
        <v>3145</v>
      </c>
      <c r="C47" s="359">
        <v>1223</v>
      </c>
      <c r="D47" s="359">
        <v>1058</v>
      </c>
      <c r="E47" s="360">
        <v>-13.5</v>
      </c>
      <c r="F47" s="359">
        <v>4991</v>
      </c>
      <c r="G47" s="359">
        <v>2109</v>
      </c>
      <c r="H47" s="359">
        <v>1671</v>
      </c>
      <c r="I47" s="360">
        <v>-20.8</v>
      </c>
      <c r="J47" s="360">
        <v>18.100000000000001</v>
      </c>
      <c r="K47" s="62"/>
    </row>
    <row r="48" spans="1:12" x14ac:dyDescent="0.3">
      <c r="A48" s="361" t="s">
        <v>392</v>
      </c>
      <c r="B48" s="359">
        <v>4453</v>
      </c>
      <c r="C48" s="359">
        <v>1112</v>
      </c>
      <c r="D48" s="359">
        <v>1215</v>
      </c>
      <c r="E48" s="360">
        <v>9.3000000000000007</v>
      </c>
      <c r="F48" s="359">
        <v>6493</v>
      </c>
      <c r="G48" s="359">
        <v>1753</v>
      </c>
      <c r="H48" s="359">
        <v>1646</v>
      </c>
      <c r="I48" s="360">
        <v>-6.1</v>
      </c>
      <c r="J48" s="360">
        <v>17.8</v>
      </c>
      <c r="K48" s="62"/>
    </row>
    <row r="49" spans="1:11" x14ac:dyDescent="0.3">
      <c r="A49" s="361" t="s">
        <v>388</v>
      </c>
      <c r="B49" s="359">
        <v>593</v>
      </c>
      <c r="C49" s="359">
        <v>165</v>
      </c>
      <c r="D49" s="359">
        <v>196</v>
      </c>
      <c r="E49" s="360">
        <v>18.8</v>
      </c>
      <c r="F49" s="359">
        <v>1287</v>
      </c>
      <c r="G49" s="359">
        <v>364</v>
      </c>
      <c r="H49" s="359">
        <v>374</v>
      </c>
      <c r="I49" s="360">
        <v>2.7</v>
      </c>
      <c r="J49" s="360">
        <v>4.0999999999999996</v>
      </c>
      <c r="K49" s="62"/>
    </row>
    <row r="50" spans="1:11" x14ac:dyDescent="0.3">
      <c r="A50" s="361" t="s">
        <v>382</v>
      </c>
      <c r="B50" s="359">
        <v>90</v>
      </c>
      <c r="C50" s="359">
        <v>45</v>
      </c>
      <c r="D50" s="359">
        <v>52</v>
      </c>
      <c r="E50" s="360">
        <v>15.6</v>
      </c>
      <c r="F50" s="359">
        <v>660</v>
      </c>
      <c r="G50" s="359">
        <v>325</v>
      </c>
      <c r="H50" s="359">
        <v>282</v>
      </c>
      <c r="I50" s="360">
        <v>-13.2</v>
      </c>
      <c r="J50" s="360">
        <v>3.1</v>
      </c>
      <c r="K50" s="62"/>
    </row>
    <row r="51" spans="1:11" x14ac:dyDescent="0.3">
      <c r="A51" s="361" t="s">
        <v>384</v>
      </c>
      <c r="B51" s="359">
        <v>268</v>
      </c>
      <c r="C51" s="359">
        <v>42</v>
      </c>
      <c r="D51" s="359">
        <v>117</v>
      </c>
      <c r="E51" s="360">
        <v>178.6</v>
      </c>
      <c r="F51" s="359">
        <v>459</v>
      </c>
      <c r="G51" s="359">
        <v>70</v>
      </c>
      <c r="H51" s="359">
        <v>195</v>
      </c>
      <c r="I51" s="360">
        <v>178.6</v>
      </c>
      <c r="J51" s="360">
        <v>2.1</v>
      </c>
      <c r="K51" s="62"/>
    </row>
    <row r="52" spans="1:11" x14ac:dyDescent="0.3">
      <c r="A52" s="361" t="s">
        <v>390</v>
      </c>
      <c r="B52" s="359">
        <v>299</v>
      </c>
      <c r="C52" s="359">
        <v>136</v>
      </c>
      <c r="D52" s="359">
        <v>65</v>
      </c>
      <c r="E52" s="360">
        <v>-52.2</v>
      </c>
      <c r="F52" s="359">
        <v>679</v>
      </c>
      <c r="G52" s="359">
        <v>344</v>
      </c>
      <c r="H52" s="359">
        <v>160</v>
      </c>
      <c r="I52" s="360">
        <v>-53.5</v>
      </c>
      <c r="J52" s="360">
        <v>1.7</v>
      </c>
      <c r="K52" s="62"/>
    </row>
    <row r="53" spans="1:11" x14ac:dyDescent="0.3">
      <c r="A53" s="361" t="s">
        <v>498</v>
      </c>
      <c r="B53" s="359">
        <v>331</v>
      </c>
      <c r="C53" s="359">
        <v>74</v>
      </c>
      <c r="D53" s="359">
        <v>75</v>
      </c>
      <c r="E53" s="360">
        <v>1.4</v>
      </c>
      <c r="F53" s="359">
        <v>589</v>
      </c>
      <c r="G53" s="359">
        <v>140</v>
      </c>
      <c r="H53" s="359">
        <v>149</v>
      </c>
      <c r="I53" s="360">
        <v>6.4</v>
      </c>
      <c r="J53" s="360">
        <v>1.6</v>
      </c>
      <c r="K53" s="62"/>
    </row>
    <row r="54" spans="1:11" x14ac:dyDescent="0.3">
      <c r="A54" s="361" t="s">
        <v>376</v>
      </c>
      <c r="B54" s="359">
        <v>176</v>
      </c>
      <c r="C54" s="359">
        <v>44</v>
      </c>
      <c r="D54" s="359">
        <v>34</v>
      </c>
      <c r="E54" s="360">
        <v>-22.7</v>
      </c>
      <c r="F54" s="359">
        <v>423</v>
      </c>
      <c r="G54" s="359">
        <v>113</v>
      </c>
      <c r="H54" s="359">
        <v>105</v>
      </c>
      <c r="I54" s="360">
        <v>-7.1</v>
      </c>
      <c r="J54" s="360">
        <v>1.1000000000000001</v>
      </c>
      <c r="K54" s="62"/>
    </row>
    <row r="55" spans="1:11" x14ac:dyDescent="0.3">
      <c r="A55" s="361" t="s">
        <v>196</v>
      </c>
      <c r="B55" s="359">
        <v>17391</v>
      </c>
      <c r="C55" s="359">
        <v>5769</v>
      </c>
      <c r="D55" s="359">
        <v>5355</v>
      </c>
      <c r="E55" s="360">
        <v>-7.2</v>
      </c>
      <c r="F55" s="359">
        <v>30406</v>
      </c>
      <c r="G55" s="359">
        <v>10602</v>
      </c>
      <c r="H55" s="359">
        <v>8851</v>
      </c>
      <c r="I55" s="360">
        <v>-16.5</v>
      </c>
      <c r="J55" s="360">
        <v>95.9</v>
      </c>
      <c r="K55" s="62"/>
    </row>
    <row r="56" spans="1:11" x14ac:dyDescent="0.3">
      <c r="A56" s="361" t="s">
        <v>197</v>
      </c>
      <c r="B56" s="359">
        <v>967</v>
      </c>
      <c r="C56" s="359">
        <v>251</v>
      </c>
      <c r="D56" s="359">
        <v>164</v>
      </c>
      <c r="E56" s="360">
        <v>-34.700000000000003</v>
      </c>
      <c r="F56" s="359">
        <v>2504</v>
      </c>
      <c r="G56" s="359">
        <v>515</v>
      </c>
      <c r="H56" s="359">
        <v>382</v>
      </c>
      <c r="I56" s="360">
        <v>-25.8</v>
      </c>
      <c r="J56" s="360">
        <v>4.0999999999999996</v>
      </c>
      <c r="K56" s="62"/>
    </row>
    <row r="57" spans="1:11" x14ac:dyDescent="0.3">
      <c r="A57" s="361" t="s">
        <v>198</v>
      </c>
      <c r="B57" s="359">
        <v>18358</v>
      </c>
      <c r="C57" s="359">
        <v>6020</v>
      </c>
      <c r="D57" s="359">
        <v>5519</v>
      </c>
      <c r="E57" s="360">
        <v>-8.3000000000000007</v>
      </c>
      <c r="F57" s="359">
        <v>32910</v>
      </c>
      <c r="G57" s="359">
        <v>11117</v>
      </c>
      <c r="H57" s="359">
        <v>9233</v>
      </c>
      <c r="I57" s="360">
        <v>-16.899999999999999</v>
      </c>
      <c r="J57" s="360">
        <v>100</v>
      </c>
      <c r="K57" s="62"/>
    </row>
    <row r="58" spans="1:11" x14ac:dyDescent="0.3">
      <c r="A58" s="468" t="s">
        <v>496</v>
      </c>
      <c r="B58" s="468"/>
      <c r="C58" s="468"/>
      <c r="D58" s="468"/>
      <c r="E58" s="468"/>
    </row>
    <row r="59" spans="1:11" x14ac:dyDescent="0.3">
      <c r="A59" s="468" t="s">
        <v>497</v>
      </c>
      <c r="B59" s="468"/>
      <c r="C59" s="468"/>
      <c r="D59" s="468"/>
      <c r="E59" s="468"/>
    </row>
    <row r="61" spans="1:11" x14ac:dyDescent="0.3">
      <c r="A61" s="465" t="s">
        <v>201</v>
      </c>
      <c r="B61" s="466"/>
      <c r="C61" s="466"/>
      <c r="D61" s="466"/>
      <c r="E61" s="466"/>
      <c r="F61" s="466"/>
      <c r="G61" s="466"/>
      <c r="H61" s="466"/>
      <c r="I61" s="466"/>
      <c r="J61" s="467"/>
    </row>
    <row r="62" spans="1:11" x14ac:dyDescent="0.3">
      <c r="A62" s="469" t="s">
        <v>418</v>
      </c>
      <c r="B62" s="475" t="s">
        <v>613</v>
      </c>
      <c r="C62" s="475"/>
      <c r="D62" s="475"/>
      <c r="E62" s="475"/>
      <c r="F62" s="477" t="s">
        <v>591</v>
      </c>
      <c r="G62" s="475"/>
      <c r="H62" s="475"/>
      <c r="I62" s="475"/>
      <c r="J62" s="479"/>
    </row>
    <row r="63" spans="1:11" x14ac:dyDescent="0.3">
      <c r="A63" s="470"/>
      <c r="B63" s="475">
        <v>2022</v>
      </c>
      <c r="C63" s="477" t="s">
        <v>612</v>
      </c>
      <c r="D63" s="475"/>
      <c r="E63" s="475"/>
      <c r="F63" s="477">
        <v>2022</v>
      </c>
      <c r="G63" s="477" t="s">
        <v>612</v>
      </c>
      <c r="H63" s="475"/>
      <c r="I63" s="475"/>
      <c r="J63" s="479"/>
    </row>
    <row r="64" spans="1:11" x14ac:dyDescent="0.3">
      <c r="A64" s="471"/>
      <c r="B64" s="476"/>
      <c r="C64" s="379">
        <v>2022</v>
      </c>
      <c r="D64" s="379">
        <v>2023</v>
      </c>
      <c r="E64" s="379" t="s">
        <v>195</v>
      </c>
      <c r="F64" s="478"/>
      <c r="G64" s="379">
        <v>2022</v>
      </c>
      <c r="H64" s="379">
        <v>2023</v>
      </c>
      <c r="I64" s="379" t="s">
        <v>195</v>
      </c>
      <c r="J64" s="364" t="s">
        <v>419</v>
      </c>
    </row>
    <row r="65" spans="1:12" x14ac:dyDescent="0.3">
      <c r="A65" s="249" t="s">
        <v>383</v>
      </c>
      <c r="B65" s="359">
        <v>1498450</v>
      </c>
      <c r="C65" s="359">
        <v>424805</v>
      </c>
      <c r="D65" s="359">
        <v>339262</v>
      </c>
      <c r="E65" s="360">
        <v>-20.100000000000001</v>
      </c>
      <c r="F65" s="359">
        <v>6364253</v>
      </c>
      <c r="G65" s="359">
        <v>1802072</v>
      </c>
      <c r="H65" s="359">
        <v>1460538</v>
      </c>
      <c r="I65" s="360">
        <v>-19</v>
      </c>
      <c r="J65" s="360">
        <v>48.4</v>
      </c>
    </row>
    <row r="66" spans="1:12" x14ac:dyDescent="0.3">
      <c r="A66" s="361" t="s">
        <v>380</v>
      </c>
      <c r="B66" s="359">
        <v>20664</v>
      </c>
      <c r="C66" s="359">
        <v>0</v>
      </c>
      <c r="D66" s="359">
        <v>51071</v>
      </c>
      <c r="E66" s="360"/>
      <c r="F66" s="359">
        <v>63583</v>
      </c>
      <c r="G66" s="359">
        <v>0</v>
      </c>
      <c r="H66" s="359">
        <v>181655</v>
      </c>
      <c r="I66" s="360"/>
      <c r="J66" s="360">
        <v>6</v>
      </c>
      <c r="L66" s="325"/>
    </row>
    <row r="67" spans="1:12" x14ac:dyDescent="0.3">
      <c r="A67" s="361" t="s">
        <v>384</v>
      </c>
      <c r="B67" s="359">
        <v>103085</v>
      </c>
      <c r="C67" s="359">
        <v>25137</v>
      </c>
      <c r="D67" s="359">
        <v>41931</v>
      </c>
      <c r="E67" s="360">
        <v>66.8</v>
      </c>
      <c r="F67" s="359">
        <v>428442</v>
      </c>
      <c r="G67" s="359">
        <v>91138</v>
      </c>
      <c r="H67" s="359">
        <v>168429</v>
      </c>
      <c r="I67" s="360">
        <v>84.8</v>
      </c>
      <c r="J67" s="360">
        <v>5.6</v>
      </c>
    </row>
    <row r="68" spans="1:12" x14ac:dyDescent="0.3">
      <c r="A68" s="361" t="s">
        <v>500</v>
      </c>
      <c r="B68" s="359">
        <v>551637</v>
      </c>
      <c r="C68" s="359">
        <v>133380</v>
      </c>
      <c r="D68" s="359">
        <v>40253</v>
      </c>
      <c r="E68" s="360">
        <v>-69.8</v>
      </c>
      <c r="F68" s="359">
        <v>2061661</v>
      </c>
      <c r="G68" s="359">
        <v>480499</v>
      </c>
      <c r="H68" s="359">
        <v>153629</v>
      </c>
      <c r="I68" s="360">
        <v>-68</v>
      </c>
      <c r="J68" s="360">
        <v>5.0999999999999996</v>
      </c>
    </row>
    <row r="69" spans="1:12" x14ac:dyDescent="0.3">
      <c r="A69" s="361" t="s">
        <v>387</v>
      </c>
      <c r="B69" s="359">
        <v>172926</v>
      </c>
      <c r="C69" s="359">
        <v>16772</v>
      </c>
      <c r="D69" s="359">
        <v>23333</v>
      </c>
      <c r="E69" s="360">
        <v>39.1</v>
      </c>
      <c r="F69" s="359">
        <v>776593</v>
      </c>
      <c r="G69" s="359">
        <v>162416</v>
      </c>
      <c r="H69" s="359">
        <v>136516</v>
      </c>
      <c r="I69" s="360">
        <v>-15.9</v>
      </c>
      <c r="J69" s="360">
        <v>4.5</v>
      </c>
    </row>
    <row r="70" spans="1:12" x14ac:dyDescent="0.3">
      <c r="A70" s="361" t="s">
        <v>376</v>
      </c>
      <c r="B70" s="359">
        <v>468180</v>
      </c>
      <c r="C70" s="359">
        <v>148122</v>
      </c>
      <c r="D70" s="359">
        <v>35456</v>
      </c>
      <c r="E70" s="360">
        <v>-76.099999999999994</v>
      </c>
      <c r="F70" s="359">
        <v>1304969</v>
      </c>
      <c r="G70" s="359">
        <v>413665</v>
      </c>
      <c r="H70" s="359">
        <v>90279</v>
      </c>
      <c r="I70" s="360">
        <v>-78.2</v>
      </c>
      <c r="J70" s="360">
        <v>3</v>
      </c>
    </row>
    <row r="71" spans="1:12" x14ac:dyDescent="0.3">
      <c r="A71" s="361" t="s">
        <v>499</v>
      </c>
      <c r="B71" s="359">
        <v>19584</v>
      </c>
      <c r="C71" s="359">
        <v>1800</v>
      </c>
      <c r="D71" s="359">
        <v>22152</v>
      </c>
      <c r="E71" s="360">
        <v>1130.7</v>
      </c>
      <c r="F71" s="359">
        <v>64295</v>
      </c>
      <c r="G71" s="359">
        <v>4692</v>
      </c>
      <c r="H71" s="359">
        <v>84594</v>
      </c>
      <c r="I71" s="360">
        <v>1702.9</v>
      </c>
      <c r="J71" s="360">
        <v>2.8</v>
      </c>
    </row>
    <row r="72" spans="1:12" x14ac:dyDescent="0.3">
      <c r="A72" s="361" t="s">
        <v>390</v>
      </c>
      <c r="B72" s="359">
        <v>29093</v>
      </c>
      <c r="C72" s="359">
        <v>5877</v>
      </c>
      <c r="D72" s="359">
        <v>8136</v>
      </c>
      <c r="E72" s="360">
        <v>38.4</v>
      </c>
      <c r="F72" s="359">
        <v>192386</v>
      </c>
      <c r="G72" s="359">
        <v>39698</v>
      </c>
      <c r="H72" s="359">
        <v>60796</v>
      </c>
      <c r="I72" s="360">
        <v>53.1</v>
      </c>
      <c r="J72" s="360">
        <v>2</v>
      </c>
    </row>
    <row r="73" spans="1:12" x14ac:dyDescent="0.3">
      <c r="A73" s="361" t="s">
        <v>386</v>
      </c>
      <c r="B73" s="359">
        <v>55103</v>
      </c>
      <c r="C73" s="359">
        <v>21893</v>
      </c>
      <c r="D73" s="359">
        <v>10125</v>
      </c>
      <c r="E73" s="360">
        <v>-53.8</v>
      </c>
      <c r="F73" s="359">
        <v>276894</v>
      </c>
      <c r="G73" s="359">
        <v>98969</v>
      </c>
      <c r="H73" s="359">
        <v>54482</v>
      </c>
      <c r="I73" s="360">
        <v>-45</v>
      </c>
      <c r="J73" s="360">
        <v>1.8</v>
      </c>
    </row>
    <row r="74" spans="1:12" x14ac:dyDescent="0.3">
      <c r="A74" s="361" t="s">
        <v>392</v>
      </c>
      <c r="B74" s="359">
        <v>30654</v>
      </c>
      <c r="C74" s="359">
        <v>9936</v>
      </c>
      <c r="D74" s="359">
        <v>9888</v>
      </c>
      <c r="E74" s="360">
        <v>-0.5</v>
      </c>
      <c r="F74" s="359">
        <v>171629</v>
      </c>
      <c r="G74" s="359">
        <v>59980</v>
      </c>
      <c r="H74" s="359">
        <v>53613</v>
      </c>
      <c r="I74" s="360">
        <v>-10.6</v>
      </c>
      <c r="J74" s="360">
        <v>1.8</v>
      </c>
    </row>
    <row r="75" spans="1:12" x14ac:dyDescent="0.3">
      <c r="A75" s="361" t="s">
        <v>196</v>
      </c>
      <c r="B75" s="359">
        <v>2949376</v>
      </c>
      <c r="C75" s="359">
        <v>787722</v>
      </c>
      <c r="D75" s="359">
        <v>581607</v>
      </c>
      <c r="E75" s="360">
        <v>-26.2</v>
      </c>
      <c r="F75" s="359">
        <v>11704705</v>
      </c>
      <c r="G75" s="359">
        <v>3153129</v>
      </c>
      <c r="H75" s="359">
        <v>2444531</v>
      </c>
      <c r="I75" s="360">
        <v>-22.5</v>
      </c>
      <c r="J75" s="360">
        <v>81</v>
      </c>
    </row>
    <row r="76" spans="1:12" x14ac:dyDescent="0.3">
      <c r="A76" s="361" t="s">
        <v>197</v>
      </c>
      <c r="B76" s="359">
        <v>965868</v>
      </c>
      <c r="C76" s="359">
        <v>196349</v>
      </c>
      <c r="D76" s="359">
        <v>129063</v>
      </c>
      <c r="E76" s="360">
        <v>-34.299999999999997</v>
      </c>
      <c r="F76" s="359">
        <v>3773933</v>
      </c>
      <c r="G76" s="359">
        <v>793849</v>
      </c>
      <c r="H76" s="359">
        <v>572148</v>
      </c>
      <c r="I76" s="360">
        <v>-27.9</v>
      </c>
      <c r="J76" s="360">
        <v>19</v>
      </c>
    </row>
    <row r="77" spans="1:12" x14ac:dyDescent="0.3">
      <c r="A77" s="361" t="s">
        <v>198</v>
      </c>
      <c r="B77" s="359">
        <v>3915244</v>
      </c>
      <c r="C77" s="359">
        <v>984071</v>
      </c>
      <c r="D77" s="359">
        <v>710670</v>
      </c>
      <c r="E77" s="360">
        <v>-27.8</v>
      </c>
      <c r="F77" s="359">
        <v>15478638</v>
      </c>
      <c r="G77" s="359">
        <v>3946978</v>
      </c>
      <c r="H77" s="359">
        <v>3016679</v>
      </c>
      <c r="I77" s="360">
        <v>-23.6</v>
      </c>
      <c r="J77" s="360">
        <v>100</v>
      </c>
    </row>
    <row r="78" spans="1:12" x14ac:dyDescent="0.3">
      <c r="A78" s="464" t="s">
        <v>417</v>
      </c>
      <c r="B78" s="464"/>
      <c r="C78" s="464"/>
      <c r="D78" s="464"/>
      <c r="E78" s="464"/>
      <c r="F78" s="464"/>
      <c r="G78" s="464"/>
      <c r="H78" s="464"/>
      <c r="I78" s="464"/>
      <c r="J78" s="464"/>
    </row>
    <row r="79" spans="1:12" x14ac:dyDescent="0.3">
      <c r="A79" s="239" t="s">
        <v>416</v>
      </c>
      <c r="B79" s="243"/>
      <c r="C79" s="243"/>
      <c r="D79" s="243"/>
      <c r="E79" s="243"/>
      <c r="F79" s="243"/>
      <c r="G79" s="243"/>
      <c r="H79" s="243"/>
      <c r="I79" s="243"/>
      <c r="J79" s="243"/>
    </row>
  </sheetData>
  <sortState xmlns:xlrd2="http://schemas.microsoft.com/office/spreadsheetml/2017/richdata2" ref="A65:J74">
    <sortCondition descending="1" ref="J65:J74"/>
  </sortState>
  <mergeCells count="37">
    <mergeCell ref="A62:A64"/>
    <mergeCell ref="B62:E62"/>
    <mergeCell ref="F62:J62"/>
    <mergeCell ref="B63:B64"/>
    <mergeCell ref="C63:E63"/>
    <mergeCell ref="F63:F64"/>
    <mergeCell ref="G63:J63"/>
    <mergeCell ref="A42:A44"/>
    <mergeCell ref="B42:E42"/>
    <mergeCell ref="F42:J42"/>
    <mergeCell ref="B43:B44"/>
    <mergeCell ref="C43:E43"/>
    <mergeCell ref="F43:F44"/>
    <mergeCell ref="G43:J43"/>
    <mergeCell ref="A22:A24"/>
    <mergeCell ref="B22:E22"/>
    <mergeCell ref="F22:J22"/>
    <mergeCell ref="B23:B24"/>
    <mergeCell ref="C23:E23"/>
    <mergeCell ref="F23:F24"/>
    <mergeCell ref="G23:J23"/>
    <mergeCell ref="A78:J78"/>
    <mergeCell ref="A61:J61"/>
    <mergeCell ref="A59:E59"/>
    <mergeCell ref="A1:J1"/>
    <mergeCell ref="A41:J41"/>
    <mergeCell ref="A21:J21"/>
    <mergeCell ref="A58:E58"/>
    <mergeCell ref="A39:E39"/>
    <mergeCell ref="A19:E19"/>
    <mergeCell ref="A2:A4"/>
    <mergeCell ref="B2:E2"/>
    <mergeCell ref="F2:J2"/>
    <mergeCell ref="B3:B4"/>
    <mergeCell ref="C3:E3"/>
    <mergeCell ref="F3:F4"/>
    <mergeCell ref="G3:J3"/>
  </mergeCells>
  <phoneticPr fontId="57" type="noConversion"/>
  <hyperlinks>
    <hyperlink ref="A79" location="'Tabla de contenidos'!A1" display="Volver a Tabla de Contenidos" xr:uid="{38F85368-4E4E-49DF-BB84-65E6C8E88A8D}"/>
    <hyperlink ref="A40" location="'Tabla de contenidos'!A1" display="Volver a Tabla de Contenidos" xr:uid="{CABC796C-6401-47F3-88FF-1C445958200F}"/>
  </hyperlinks>
  <pageMargins left="0.70866141732283472" right="0.70866141732283472" top="0.74803149606299213" bottom="0.74803149606299213" header="0.31496062992125984" footer="0.31496062992125984"/>
  <pageSetup scale="77" fitToHeight="2" orientation="portrait" r:id="rId1"/>
  <headerFooter>
    <oddFooter>Página &amp;P&amp;R</oddFooter>
  </headerFooter>
  <rowBreaks count="1" manualBreakCount="1">
    <brk id="40"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00AAC-47AD-4463-8D5D-9A40FBD9E6B7}">
  <sheetPr>
    <pageSetUpPr fitToPage="1"/>
  </sheetPr>
  <dimension ref="A1:R35"/>
  <sheetViews>
    <sheetView showRuler="0" zoomScaleNormal="100" zoomScalePageLayoutView="80" workbookViewId="0"/>
  </sheetViews>
  <sheetFormatPr baseColWidth="10" defaultColWidth="11.44140625" defaultRowHeight="14.4" x14ac:dyDescent="0.3"/>
  <cols>
    <col min="1" max="1" width="7.5546875" bestFit="1" customWidth="1"/>
    <col min="2" max="3" width="11" bestFit="1" customWidth="1"/>
    <col min="4" max="4" width="7.5546875" bestFit="1" customWidth="1"/>
    <col min="5" max="6" width="11" bestFit="1" customWidth="1"/>
    <col min="7" max="7" width="7.5546875" bestFit="1" customWidth="1"/>
    <col min="8" max="9" width="10" bestFit="1" customWidth="1"/>
    <col min="10" max="10" width="7.5546875" bestFit="1" customWidth="1"/>
    <col min="11" max="12" width="11" bestFit="1" customWidth="1"/>
    <col min="13" max="13" width="7.5546875" bestFit="1" customWidth="1"/>
    <col min="14" max="14" width="7.44140625" bestFit="1" customWidth="1"/>
    <col min="15" max="15" width="6.44140625" bestFit="1" customWidth="1"/>
    <col min="16" max="16" width="7.6640625" bestFit="1" customWidth="1"/>
    <col min="17" max="17" width="6" bestFit="1" customWidth="1"/>
    <col min="18" max="18" width="5.44140625" bestFit="1" customWidth="1"/>
    <col min="27" max="27" width="12" bestFit="1" customWidth="1"/>
  </cols>
  <sheetData>
    <row r="1" spans="1:18" ht="28.8" x14ac:dyDescent="0.3">
      <c r="B1" s="481" t="s">
        <v>202</v>
      </c>
      <c r="C1" s="481"/>
      <c r="D1" s="482"/>
      <c r="E1" s="480" t="s">
        <v>203</v>
      </c>
      <c r="F1" s="481"/>
      <c r="G1" s="481"/>
      <c r="H1" s="480" t="s">
        <v>204</v>
      </c>
      <c r="I1" s="481"/>
      <c r="J1" s="481"/>
      <c r="K1" s="481" t="s">
        <v>205</v>
      </c>
      <c r="L1" s="481"/>
      <c r="M1" s="481"/>
      <c r="O1" s="158" t="s">
        <v>206</v>
      </c>
      <c r="P1" s="158" t="s">
        <v>203</v>
      </c>
      <c r="Q1" s="158" t="s">
        <v>207</v>
      </c>
      <c r="R1" t="s">
        <v>205</v>
      </c>
    </row>
    <row r="2" spans="1:18" x14ac:dyDescent="0.3">
      <c r="B2">
        <v>22042994</v>
      </c>
      <c r="E2">
        <v>22042996</v>
      </c>
      <c r="H2">
        <v>22042999</v>
      </c>
    </row>
    <row r="3" spans="1:18" x14ac:dyDescent="0.3">
      <c r="B3" t="s">
        <v>208</v>
      </c>
      <c r="C3" s="76" t="s">
        <v>187</v>
      </c>
      <c r="D3" s="76" t="s">
        <v>209</v>
      </c>
      <c r="E3" t="s">
        <v>208</v>
      </c>
      <c r="F3" s="76" t="s">
        <v>187</v>
      </c>
      <c r="G3" s="76" t="s">
        <v>209</v>
      </c>
      <c r="H3" t="s">
        <v>208</v>
      </c>
      <c r="I3" s="76" t="s">
        <v>187</v>
      </c>
      <c r="J3" s="76" t="s">
        <v>209</v>
      </c>
      <c r="K3" t="s">
        <v>208</v>
      </c>
      <c r="L3" s="76" t="s">
        <v>187</v>
      </c>
      <c r="M3" s="76" t="s">
        <v>209</v>
      </c>
      <c r="N3" t="s">
        <v>210</v>
      </c>
      <c r="O3" s="76"/>
      <c r="P3" s="76"/>
    </row>
    <row r="4" spans="1:18" x14ac:dyDescent="0.3">
      <c r="A4" s="80">
        <v>44197</v>
      </c>
      <c r="B4" s="73">
        <v>11355662.840000005</v>
      </c>
      <c r="C4" s="78">
        <v>16653056</v>
      </c>
      <c r="D4" s="74">
        <f>B4/C4</f>
        <v>0.68189663446757187</v>
      </c>
      <c r="E4" s="79">
        <v>4845465.03</v>
      </c>
      <c r="F4" s="78">
        <v>6670745</v>
      </c>
      <c r="G4" s="74">
        <f>E4/F4</f>
        <v>0.72637539435250487</v>
      </c>
      <c r="H4" s="73">
        <v>186689.38</v>
      </c>
      <c r="I4" s="73">
        <v>240000</v>
      </c>
      <c r="J4" s="77">
        <f>H4/I4</f>
        <v>0.77787241666666673</v>
      </c>
      <c r="K4" s="79">
        <f>E4+B4+H4</f>
        <v>16387817.250000006</v>
      </c>
      <c r="L4" s="79">
        <f>F4+C4+I4</f>
        <v>23563801</v>
      </c>
      <c r="M4" s="77">
        <f>K4/L4</f>
        <v>0.69546578032975259</v>
      </c>
      <c r="N4" s="74">
        <v>723.56</v>
      </c>
      <c r="O4" s="73">
        <f>D4*N4</f>
        <v>493.39312883535626</v>
      </c>
      <c r="P4" s="73">
        <f>N4*G4</f>
        <v>525.57618033769836</v>
      </c>
      <c r="Q4" s="61">
        <f>J4*N4</f>
        <v>562.83736580333334</v>
      </c>
      <c r="R4" s="61">
        <f>M4*N4</f>
        <v>503.21122001539572</v>
      </c>
    </row>
    <row r="5" spans="1:18" x14ac:dyDescent="0.3">
      <c r="A5" s="80">
        <v>44228</v>
      </c>
      <c r="B5" s="73">
        <v>10450716.030000012</v>
      </c>
      <c r="C5" s="78">
        <v>14502507</v>
      </c>
      <c r="D5" s="74">
        <f t="shared" ref="D5:D31" si="0">B5/C5</f>
        <v>0.72061444479909664</v>
      </c>
      <c r="E5" s="64">
        <v>5883360.6499999892</v>
      </c>
      <c r="F5" s="64">
        <v>7803750</v>
      </c>
      <c r="G5" s="74">
        <f t="shared" ref="G5:G31" si="1">E5/F5</f>
        <v>0.75391454749319098</v>
      </c>
      <c r="H5" s="73">
        <v>320252.74</v>
      </c>
      <c r="I5" s="73">
        <v>345952</v>
      </c>
      <c r="J5" s="77">
        <f t="shared" ref="J5:J31" si="2">H5/I5</f>
        <v>0.92571437656091016</v>
      </c>
      <c r="K5" s="79">
        <f t="shared" ref="K5:K27" si="3">E5+B5+H5</f>
        <v>16654329.420000002</v>
      </c>
      <c r="L5" s="79">
        <f t="shared" ref="L5:L27" si="4">F5+C5+I5</f>
        <v>22652209</v>
      </c>
      <c r="M5" s="77">
        <f t="shared" ref="M5:M27" si="5">K5/L5</f>
        <v>0.73521877800085644</v>
      </c>
      <c r="N5" s="74">
        <v>722.63</v>
      </c>
      <c r="O5" s="73">
        <f t="shared" ref="O5:O26" si="6">D5*N5</f>
        <v>520.73761624517124</v>
      </c>
      <c r="P5" s="73">
        <f t="shared" ref="P5:P26" si="7">N5*G5</f>
        <v>544.80126945500456</v>
      </c>
      <c r="Q5" s="61">
        <f t="shared" ref="Q5:Q26" si="8">J5*N5</f>
        <v>668.94897993421046</v>
      </c>
      <c r="R5" s="61">
        <f t="shared" ref="R5:R26" si="9">M5*N5</f>
        <v>531.29114554675891</v>
      </c>
    </row>
    <row r="6" spans="1:18" x14ac:dyDescent="0.3">
      <c r="A6" s="80">
        <v>44256</v>
      </c>
      <c r="B6" s="73">
        <v>12714786.770000007</v>
      </c>
      <c r="C6" s="73">
        <v>17690215</v>
      </c>
      <c r="D6" s="74">
        <f t="shared" si="0"/>
        <v>0.71874687616854893</v>
      </c>
      <c r="E6" s="64">
        <v>4079387.1099999989</v>
      </c>
      <c r="F6" s="73">
        <v>5597024</v>
      </c>
      <c r="G6" s="74">
        <f t="shared" si="1"/>
        <v>0.72884931527897667</v>
      </c>
      <c r="H6" s="73">
        <v>177600</v>
      </c>
      <c r="I6" s="73">
        <v>240000</v>
      </c>
      <c r="J6" s="77">
        <f t="shared" si="2"/>
        <v>0.74</v>
      </c>
      <c r="K6" s="79">
        <f t="shared" si="3"/>
        <v>16971773.880000006</v>
      </c>
      <c r="L6" s="79">
        <f t="shared" si="4"/>
        <v>23527239</v>
      </c>
      <c r="M6" s="77">
        <f t="shared" si="5"/>
        <v>0.72136700273245014</v>
      </c>
      <c r="N6" s="74">
        <v>726.37</v>
      </c>
      <c r="O6" s="73">
        <f t="shared" si="6"/>
        <v>522.07616844254892</v>
      </c>
      <c r="P6" s="73">
        <f t="shared" si="7"/>
        <v>529.41427713919029</v>
      </c>
      <c r="Q6" s="61">
        <f t="shared" si="8"/>
        <v>537.51379999999995</v>
      </c>
      <c r="R6" s="61">
        <f t="shared" si="9"/>
        <v>523.97934977476984</v>
      </c>
    </row>
    <row r="7" spans="1:18" x14ac:dyDescent="0.3">
      <c r="A7" s="80">
        <v>44287</v>
      </c>
      <c r="B7" s="64">
        <v>9941650.8199999966</v>
      </c>
      <c r="C7" s="64">
        <v>14465103</v>
      </c>
      <c r="D7" s="74">
        <f t="shared" si="0"/>
        <v>0.68728517315085802</v>
      </c>
      <c r="E7" s="64">
        <v>4565724.1799999969</v>
      </c>
      <c r="F7" s="73">
        <v>6016990</v>
      </c>
      <c r="G7" s="74">
        <f t="shared" si="1"/>
        <v>0.75880534619469153</v>
      </c>
      <c r="H7" s="64">
        <v>66960</v>
      </c>
      <c r="I7" s="64">
        <v>96000</v>
      </c>
      <c r="J7" s="77">
        <f t="shared" si="2"/>
        <v>0.69750000000000001</v>
      </c>
      <c r="K7" s="79">
        <f t="shared" si="3"/>
        <v>14574334.999999993</v>
      </c>
      <c r="L7" s="79">
        <f t="shared" si="4"/>
        <v>20578093</v>
      </c>
      <c r="M7" s="77">
        <f t="shared" si="5"/>
        <v>0.70824517121192876</v>
      </c>
      <c r="N7" s="74">
        <v>707.85</v>
      </c>
      <c r="O7" s="73">
        <f t="shared" si="6"/>
        <v>486.49480981483487</v>
      </c>
      <c r="P7" s="73">
        <f t="shared" si="7"/>
        <v>537.12036430391242</v>
      </c>
      <c r="Q7" s="61">
        <f t="shared" si="8"/>
        <v>493.72537500000004</v>
      </c>
      <c r="R7" s="61">
        <f t="shared" si="9"/>
        <v>501.33134444236379</v>
      </c>
    </row>
    <row r="8" spans="1:18" x14ac:dyDescent="0.3">
      <c r="A8" s="80">
        <v>44317</v>
      </c>
      <c r="B8" s="64">
        <v>9936826.2400000021</v>
      </c>
      <c r="C8" s="64">
        <v>13621159</v>
      </c>
      <c r="D8" s="74">
        <f t="shared" si="0"/>
        <v>0.72951400391112109</v>
      </c>
      <c r="E8" s="64">
        <v>4225105.4499999993</v>
      </c>
      <c r="F8" s="73">
        <v>5595424</v>
      </c>
      <c r="G8" s="74">
        <f t="shared" si="1"/>
        <v>0.75510014075787635</v>
      </c>
      <c r="H8" s="79">
        <v>598491</v>
      </c>
      <c r="I8" s="79">
        <v>855900</v>
      </c>
      <c r="J8" s="77">
        <f t="shared" si="2"/>
        <v>0.69925341745531022</v>
      </c>
      <c r="K8" s="79">
        <f t="shared" si="3"/>
        <v>14760422.690000001</v>
      </c>
      <c r="L8" s="79">
        <f t="shared" si="4"/>
        <v>20072483</v>
      </c>
      <c r="M8" s="77">
        <f t="shared" si="5"/>
        <v>0.73535609371297017</v>
      </c>
      <c r="N8" s="74">
        <v>712.26</v>
      </c>
      <c r="O8" s="73">
        <f t="shared" si="6"/>
        <v>519.60364442573507</v>
      </c>
      <c r="P8" s="73">
        <f t="shared" si="7"/>
        <v>537.82762625620501</v>
      </c>
      <c r="Q8" s="61">
        <f t="shared" si="8"/>
        <v>498.05023911671924</v>
      </c>
      <c r="R8" s="61">
        <f t="shared" si="9"/>
        <v>523.76473130800014</v>
      </c>
    </row>
    <row r="9" spans="1:18" x14ac:dyDescent="0.3">
      <c r="A9" s="80">
        <v>44348</v>
      </c>
      <c r="B9" s="64">
        <v>12829087.619999986</v>
      </c>
      <c r="C9" s="64">
        <v>17109249</v>
      </c>
      <c r="D9" s="74">
        <f t="shared" si="0"/>
        <v>0.74983347428048919</v>
      </c>
      <c r="E9" s="64">
        <v>4695440.7399999965</v>
      </c>
      <c r="F9" s="73">
        <v>5944275</v>
      </c>
      <c r="G9" s="74">
        <f t="shared" si="1"/>
        <v>0.78990974340857323</v>
      </c>
      <c r="H9" s="64">
        <v>343200</v>
      </c>
      <c r="I9" s="64">
        <v>528000</v>
      </c>
      <c r="J9" s="77">
        <f t="shared" si="2"/>
        <v>0.65</v>
      </c>
      <c r="K9" s="79">
        <f t="shared" si="3"/>
        <v>17867728.359999985</v>
      </c>
      <c r="L9" s="79">
        <f t="shared" si="4"/>
        <v>23581524</v>
      </c>
      <c r="M9" s="77">
        <f t="shared" si="5"/>
        <v>0.75770032335484272</v>
      </c>
      <c r="N9" s="74">
        <v>726.54</v>
      </c>
      <c r="O9" s="73">
        <f t="shared" si="6"/>
        <v>544.7840124037466</v>
      </c>
      <c r="P9" s="73">
        <f t="shared" si="7"/>
        <v>573.90102497606472</v>
      </c>
      <c r="Q9" s="61">
        <f t="shared" si="8"/>
        <v>472.25099999999998</v>
      </c>
      <c r="R9" s="61">
        <f t="shared" si="9"/>
        <v>550.49959293022744</v>
      </c>
    </row>
    <row r="10" spans="1:18" x14ac:dyDescent="0.3">
      <c r="A10" s="80">
        <v>44378</v>
      </c>
      <c r="B10" s="64">
        <v>9079823.4499999974</v>
      </c>
      <c r="C10" s="64">
        <v>14056899</v>
      </c>
      <c r="D10" s="74">
        <f t="shared" si="0"/>
        <v>0.64593360527097743</v>
      </c>
      <c r="E10" s="64">
        <v>4888243.7699999977</v>
      </c>
      <c r="F10" s="64">
        <v>6084547</v>
      </c>
      <c r="G10" s="74">
        <f t="shared" si="1"/>
        <v>0.80338663995857007</v>
      </c>
      <c r="H10" s="64">
        <v>198240</v>
      </c>
      <c r="I10" s="64">
        <v>288000</v>
      </c>
      <c r="J10" s="77">
        <f t="shared" si="2"/>
        <v>0.68833333333333335</v>
      </c>
      <c r="K10" s="79">
        <f t="shared" si="3"/>
        <v>14166307.219999995</v>
      </c>
      <c r="L10" s="79">
        <f t="shared" si="4"/>
        <v>20429446</v>
      </c>
      <c r="M10" s="77">
        <f t="shared" si="5"/>
        <v>0.69342591179418156</v>
      </c>
      <c r="N10" s="74">
        <v>750.44</v>
      </c>
      <c r="O10" s="73">
        <f t="shared" si="6"/>
        <v>484.73441473955234</v>
      </c>
      <c r="P10" s="73">
        <f t="shared" si="7"/>
        <v>602.89347009050937</v>
      </c>
      <c r="Q10" s="61">
        <f t="shared" si="8"/>
        <v>516.55286666666677</v>
      </c>
      <c r="R10" s="61">
        <f t="shared" si="9"/>
        <v>520.37454124682563</v>
      </c>
    </row>
    <row r="11" spans="1:18" x14ac:dyDescent="0.3">
      <c r="A11" s="80">
        <v>44409</v>
      </c>
      <c r="B11" s="64">
        <v>9852495.3600000031</v>
      </c>
      <c r="C11" s="64">
        <v>14674113</v>
      </c>
      <c r="D11" s="74">
        <f t="shared" si="0"/>
        <v>0.67142016420345152</v>
      </c>
      <c r="E11" s="64">
        <v>6603232.3299999908</v>
      </c>
      <c r="F11" s="64">
        <v>8637933</v>
      </c>
      <c r="G11" s="74">
        <f t="shared" si="1"/>
        <v>0.76444588421790149</v>
      </c>
      <c r="H11" s="64">
        <v>733200</v>
      </c>
      <c r="I11" s="64">
        <v>1128000</v>
      </c>
      <c r="J11" s="77">
        <f t="shared" si="2"/>
        <v>0.65</v>
      </c>
      <c r="K11" s="79">
        <f t="shared" si="3"/>
        <v>17188927.689999994</v>
      </c>
      <c r="L11" s="79">
        <f t="shared" si="4"/>
        <v>24440046</v>
      </c>
      <c r="M11" s="77">
        <f t="shared" si="5"/>
        <v>0.70330995653608808</v>
      </c>
      <c r="N11" s="74">
        <v>779.83</v>
      </c>
      <c r="O11" s="73">
        <f t="shared" si="6"/>
        <v>523.59358665077764</v>
      </c>
      <c r="P11" s="73">
        <f t="shared" si="7"/>
        <v>596.13783388964612</v>
      </c>
      <c r="Q11" s="61">
        <f t="shared" si="8"/>
        <v>506.88950000000006</v>
      </c>
      <c r="R11" s="61">
        <f t="shared" si="9"/>
        <v>548.46220340553759</v>
      </c>
    </row>
    <row r="12" spans="1:18" x14ac:dyDescent="0.3">
      <c r="A12" s="80">
        <v>44440</v>
      </c>
      <c r="B12" s="64">
        <v>7866796.4800000004</v>
      </c>
      <c r="C12" s="64">
        <v>11189492</v>
      </c>
      <c r="D12" s="74">
        <f t="shared" si="0"/>
        <v>0.70305215643391139</v>
      </c>
      <c r="E12" s="64">
        <v>10296815.880000016</v>
      </c>
      <c r="F12" s="64">
        <v>12789568</v>
      </c>
      <c r="G12" s="74">
        <f t="shared" si="1"/>
        <v>0.80509489296276593</v>
      </c>
      <c r="H12" s="64">
        <v>333117.45999999996</v>
      </c>
      <c r="I12" s="64">
        <v>452000</v>
      </c>
      <c r="J12" s="77">
        <f t="shared" si="2"/>
        <v>0.73698553097345121</v>
      </c>
      <c r="K12" s="79">
        <f t="shared" si="3"/>
        <v>18496729.820000015</v>
      </c>
      <c r="L12" s="79">
        <f t="shared" si="4"/>
        <v>24431060</v>
      </c>
      <c r="M12" s="77">
        <f t="shared" si="5"/>
        <v>0.75709894781479048</v>
      </c>
      <c r="N12" s="74">
        <v>783.63</v>
      </c>
      <c r="O12" s="73">
        <f t="shared" si="6"/>
        <v>550.93276134630594</v>
      </c>
      <c r="P12" s="73">
        <f t="shared" si="7"/>
        <v>630.89651097241222</v>
      </c>
      <c r="Q12" s="61">
        <f t="shared" si="8"/>
        <v>577.52397163672561</v>
      </c>
      <c r="R12" s="61">
        <f t="shared" si="9"/>
        <v>593.28544847610431</v>
      </c>
    </row>
    <row r="13" spans="1:18" x14ac:dyDescent="0.3">
      <c r="A13" s="80">
        <v>44470</v>
      </c>
      <c r="B13" s="64">
        <v>12774771.529999999</v>
      </c>
      <c r="C13" s="64">
        <v>18031909</v>
      </c>
      <c r="D13" s="74">
        <f t="shared" si="0"/>
        <v>0.70845363793705918</v>
      </c>
      <c r="E13" s="64">
        <v>6138665.4699999932</v>
      </c>
      <c r="F13" s="64">
        <v>7909470</v>
      </c>
      <c r="G13" s="74">
        <f t="shared" si="1"/>
        <v>0.77611590536407538</v>
      </c>
      <c r="H13" s="64">
        <v>614635.31999999995</v>
      </c>
      <c r="I13" s="64">
        <v>864000</v>
      </c>
      <c r="J13" s="77">
        <f t="shared" si="2"/>
        <v>0.7113834722222222</v>
      </c>
      <c r="K13" s="79">
        <f t="shared" si="3"/>
        <v>19528072.319999993</v>
      </c>
      <c r="L13" s="79">
        <f t="shared" si="4"/>
        <v>26805379</v>
      </c>
      <c r="M13" s="77">
        <f t="shared" si="5"/>
        <v>0.72851319580297647</v>
      </c>
      <c r="N13" s="74">
        <v>813.95</v>
      </c>
      <c r="O13" s="73">
        <f t="shared" si="6"/>
        <v>576.64583859886932</v>
      </c>
      <c r="P13" s="73">
        <f t="shared" si="7"/>
        <v>631.71954117108919</v>
      </c>
      <c r="Q13" s="61">
        <f t="shared" si="8"/>
        <v>579.03057721527784</v>
      </c>
      <c r="R13" s="61">
        <f t="shared" si="9"/>
        <v>592.97331572383268</v>
      </c>
    </row>
    <row r="14" spans="1:18" x14ac:dyDescent="0.3">
      <c r="A14" s="80">
        <v>44501</v>
      </c>
      <c r="B14" s="64">
        <v>9400170.049999997</v>
      </c>
      <c r="C14" s="64">
        <v>13520298</v>
      </c>
      <c r="D14" s="74">
        <f t="shared" si="0"/>
        <v>0.69526352525661761</v>
      </c>
      <c r="E14" s="64">
        <v>5930259.8199999975</v>
      </c>
      <c r="F14" s="64">
        <v>7314970.5</v>
      </c>
      <c r="G14" s="74">
        <f t="shared" si="1"/>
        <v>0.81070180939212233</v>
      </c>
      <c r="H14" s="79">
        <v>398208.49000000005</v>
      </c>
      <c r="I14" s="79">
        <v>569833</v>
      </c>
      <c r="J14" s="77">
        <f t="shared" si="2"/>
        <v>0.69881612683014149</v>
      </c>
      <c r="K14" s="79">
        <f t="shared" si="3"/>
        <v>15728638.359999994</v>
      </c>
      <c r="L14" s="79">
        <f t="shared" si="4"/>
        <v>21405101.5</v>
      </c>
      <c r="M14" s="77">
        <f t="shared" si="5"/>
        <v>0.73480793165124647</v>
      </c>
      <c r="N14" s="74">
        <v>812.62</v>
      </c>
      <c r="O14" s="73">
        <f t="shared" si="6"/>
        <v>564.98504589403262</v>
      </c>
      <c r="P14" s="73">
        <f t="shared" si="7"/>
        <v>658.79250434822643</v>
      </c>
      <c r="Q14" s="61">
        <f t="shared" si="8"/>
        <v>567.87196098470963</v>
      </c>
      <c r="R14" s="61">
        <f t="shared" si="9"/>
        <v>597.11962141843594</v>
      </c>
    </row>
    <row r="15" spans="1:18" x14ac:dyDescent="0.3">
      <c r="A15" s="80">
        <v>44531</v>
      </c>
      <c r="B15" s="64">
        <v>14591720.699999992</v>
      </c>
      <c r="C15" s="64">
        <v>21353120</v>
      </c>
      <c r="D15" s="74">
        <f t="shared" si="0"/>
        <v>0.68335309781427689</v>
      </c>
      <c r="E15" s="64">
        <v>5989602.9699999932</v>
      </c>
      <c r="F15" s="64">
        <v>6902856.5</v>
      </c>
      <c r="G15" s="74">
        <f t="shared" si="1"/>
        <v>0.86769918656138845</v>
      </c>
      <c r="H15" s="73">
        <v>285120</v>
      </c>
      <c r="I15" s="73">
        <v>360000</v>
      </c>
      <c r="J15" s="77">
        <f t="shared" si="2"/>
        <v>0.79200000000000004</v>
      </c>
      <c r="K15" s="79">
        <f t="shared" si="3"/>
        <v>20866443.669999987</v>
      </c>
      <c r="L15" s="79">
        <f t="shared" si="4"/>
        <v>28615976.5</v>
      </c>
      <c r="M15" s="77">
        <f t="shared" si="5"/>
        <v>0.72918859400097658</v>
      </c>
      <c r="N15" s="74">
        <v>849.12</v>
      </c>
      <c r="O15" s="73">
        <f t="shared" si="6"/>
        <v>580.24878241605882</v>
      </c>
      <c r="P15" s="73">
        <f t="shared" si="7"/>
        <v>736.78073329300616</v>
      </c>
      <c r="Q15" s="61">
        <f t="shared" si="8"/>
        <v>672.50304000000006</v>
      </c>
      <c r="R15" s="61">
        <f t="shared" si="9"/>
        <v>619.16861893810926</v>
      </c>
    </row>
    <row r="16" spans="1:18" x14ac:dyDescent="0.3">
      <c r="A16" s="90">
        <v>44562</v>
      </c>
      <c r="B16" s="75">
        <v>10539186.779999994</v>
      </c>
      <c r="C16" s="75">
        <v>15286602</v>
      </c>
      <c r="D16" s="74">
        <f t="shared" si="0"/>
        <v>0.68943946993582972</v>
      </c>
      <c r="E16" s="73">
        <v>7511394.7500000019</v>
      </c>
      <c r="F16" s="73">
        <v>8822877</v>
      </c>
      <c r="G16" s="74">
        <f>E16/F16</f>
        <v>0.8513543541409454</v>
      </c>
      <c r="H16" s="75">
        <v>688434</v>
      </c>
      <c r="I16" s="75">
        <v>1047900</v>
      </c>
      <c r="J16" s="77">
        <f t="shared" si="2"/>
        <v>0.65696535929000854</v>
      </c>
      <c r="K16" s="79">
        <f t="shared" si="3"/>
        <v>18739015.529999994</v>
      </c>
      <c r="L16" s="79">
        <f t="shared" si="4"/>
        <v>25157379</v>
      </c>
      <c r="M16" s="77">
        <f t="shared" si="5"/>
        <v>0.74487153570330178</v>
      </c>
      <c r="N16" s="74">
        <v>822.05</v>
      </c>
      <c r="O16" s="73">
        <f t="shared" si="6"/>
        <v>566.75371626074877</v>
      </c>
      <c r="P16" s="73">
        <f t="shared" si="7"/>
        <v>699.85584682156411</v>
      </c>
      <c r="Q16" s="61">
        <f t="shared" si="8"/>
        <v>540.05837360435146</v>
      </c>
      <c r="R16" s="61">
        <f t="shared" si="9"/>
        <v>612.32164592489914</v>
      </c>
    </row>
    <row r="17" spans="1:18" x14ac:dyDescent="0.3">
      <c r="A17" s="80">
        <v>44593</v>
      </c>
      <c r="B17" s="73">
        <v>9519800.1999999918</v>
      </c>
      <c r="C17" s="73">
        <v>13761223</v>
      </c>
      <c r="D17" s="74">
        <f t="shared" si="0"/>
        <v>0.69178445840169811</v>
      </c>
      <c r="E17" s="73">
        <v>6359556.1099999994</v>
      </c>
      <c r="F17" s="73">
        <v>7680550</v>
      </c>
      <c r="G17" s="74">
        <f t="shared" si="1"/>
        <v>0.82800790438184757</v>
      </c>
      <c r="H17" s="91">
        <v>240459.14</v>
      </c>
      <c r="I17" s="91">
        <v>336000</v>
      </c>
      <c r="J17" s="77">
        <f t="shared" si="2"/>
        <v>0.7156522023809524</v>
      </c>
      <c r="K17" s="79">
        <f t="shared" si="3"/>
        <v>16119815.449999992</v>
      </c>
      <c r="L17" s="79">
        <f t="shared" si="4"/>
        <v>21777773</v>
      </c>
      <c r="M17" s="77">
        <f t="shared" si="5"/>
        <v>0.74019576978784707</v>
      </c>
      <c r="N17" s="74">
        <v>807.07</v>
      </c>
      <c r="O17" s="73">
        <f t="shared" si="6"/>
        <v>558.3184828422585</v>
      </c>
      <c r="P17" s="73">
        <f t="shared" si="7"/>
        <v>668.26033938945773</v>
      </c>
      <c r="Q17" s="61">
        <f t="shared" si="8"/>
        <v>577.58142297559527</v>
      </c>
      <c r="R17" s="61">
        <f t="shared" si="9"/>
        <v>597.38979992267775</v>
      </c>
    </row>
    <row r="18" spans="1:18" x14ac:dyDescent="0.3">
      <c r="A18" s="80">
        <v>44621</v>
      </c>
      <c r="B18" s="75">
        <v>11679882.429999994</v>
      </c>
      <c r="C18" s="75">
        <v>15125034</v>
      </c>
      <c r="D18" s="74">
        <f t="shared" si="0"/>
        <v>0.77222189583177092</v>
      </c>
      <c r="E18" s="73">
        <v>7702781.639999995</v>
      </c>
      <c r="F18" s="73">
        <v>8892754</v>
      </c>
      <c r="G18" s="74">
        <f t="shared" si="1"/>
        <v>0.86618629504425682</v>
      </c>
      <c r="H18" s="75">
        <v>345250.72</v>
      </c>
      <c r="I18" s="75">
        <v>552000</v>
      </c>
      <c r="J18" s="77">
        <f>H18/I18</f>
        <v>0.62545420289855069</v>
      </c>
      <c r="K18" s="79">
        <f t="shared" si="3"/>
        <v>19727914.789999988</v>
      </c>
      <c r="L18" s="79">
        <f t="shared" si="4"/>
        <v>24569788</v>
      </c>
      <c r="M18" s="77">
        <f t="shared" si="5"/>
        <v>0.80293386292140523</v>
      </c>
      <c r="N18" s="74">
        <v>799.19</v>
      </c>
      <c r="O18" s="73">
        <f t="shared" si="6"/>
        <v>617.15201692979304</v>
      </c>
      <c r="P18" s="73">
        <f t="shared" si="7"/>
        <v>692.24742513641968</v>
      </c>
      <c r="Q18" s="61">
        <f t="shared" si="8"/>
        <v>499.85674441449277</v>
      </c>
      <c r="R18" s="61">
        <f t="shared" si="9"/>
        <v>641.6967139081579</v>
      </c>
    </row>
    <row r="19" spans="1:18" x14ac:dyDescent="0.3">
      <c r="A19" s="80">
        <v>44652</v>
      </c>
      <c r="B19" s="79">
        <v>11085992.459999997</v>
      </c>
      <c r="C19" s="79">
        <v>15085978</v>
      </c>
      <c r="D19" s="74">
        <f t="shared" si="0"/>
        <v>0.73485407840313677</v>
      </c>
      <c r="E19" s="79">
        <v>4909030.28</v>
      </c>
      <c r="F19" s="79">
        <v>5499396</v>
      </c>
      <c r="G19" s="74">
        <f t="shared" si="1"/>
        <v>0.8926489890889836</v>
      </c>
      <c r="H19" s="78">
        <v>499790.48000000004</v>
      </c>
      <c r="I19" s="78">
        <v>407905</v>
      </c>
      <c r="J19" s="77">
        <f t="shared" si="2"/>
        <v>1.22526196050551</v>
      </c>
      <c r="K19" s="79">
        <f t="shared" si="3"/>
        <v>16494813.219999999</v>
      </c>
      <c r="L19" s="79">
        <f t="shared" si="4"/>
        <v>20993279</v>
      </c>
      <c r="M19" s="77">
        <f t="shared" si="5"/>
        <v>0.78571876361001058</v>
      </c>
      <c r="N19" s="76">
        <v>815.12</v>
      </c>
      <c r="O19" s="73">
        <f t="shared" si="6"/>
        <v>598.99425638796481</v>
      </c>
      <c r="P19" s="73">
        <f t="shared" si="7"/>
        <v>727.61604398621228</v>
      </c>
      <c r="Q19" s="61">
        <f t="shared" si="8"/>
        <v>998.73552924725129</v>
      </c>
      <c r="R19" s="61">
        <f t="shared" si="9"/>
        <v>640.45507859379188</v>
      </c>
    </row>
    <row r="20" spans="1:18" x14ac:dyDescent="0.3">
      <c r="A20" s="80">
        <v>44682</v>
      </c>
      <c r="B20" s="64">
        <v>12646998.740000023</v>
      </c>
      <c r="C20" s="64">
        <v>18676574</v>
      </c>
      <c r="D20" s="74">
        <f t="shared" si="0"/>
        <v>0.67715838782851834</v>
      </c>
      <c r="E20" s="64">
        <v>4737211.0500000007</v>
      </c>
      <c r="F20" s="64">
        <v>5857410</v>
      </c>
      <c r="G20" s="74">
        <f t="shared" si="1"/>
        <v>0.80875524335841276</v>
      </c>
      <c r="H20" s="64">
        <v>725876.29</v>
      </c>
      <c r="I20" s="64">
        <v>642649</v>
      </c>
      <c r="J20" s="77">
        <f t="shared" si="2"/>
        <v>1.1295066046940088</v>
      </c>
      <c r="K20" s="79">
        <f t="shared" si="3"/>
        <v>18110086.080000021</v>
      </c>
      <c r="L20" s="79">
        <f t="shared" si="4"/>
        <v>25176633</v>
      </c>
      <c r="M20" s="77">
        <f t="shared" si="5"/>
        <v>0.71932120867790461</v>
      </c>
      <c r="N20" s="83">
        <v>849.39</v>
      </c>
      <c r="O20" s="73">
        <f t="shared" si="6"/>
        <v>575.17156303766524</v>
      </c>
      <c r="P20" s="73">
        <f t="shared" si="7"/>
        <v>686.94861615620221</v>
      </c>
      <c r="Q20" s="61">
        <f t="shared" si="8"/>
        <v>959.39161496104407</v>
      </c>
      <c r="R20" s="61">
        <f t="shared" si="9"/>
        <v>610.98424143892544</v>
      </c>
    </row>
    <row r="21" spans="1:18" x14ac:dyDescent="0.3">
      <c r="A21" s="80">
        <v>44713</v>
      </c>
      <c r="B21" s="64">
        <v>14097479.870000022</v>
      </c>
      <c r="C21" s="64">
        <v>18596995</v>
      </c>
      <c r="D21" s="74">
        <f t="shared" si="0"/>
        <v>0.75805149541633055</v>
      </c>
      <c r="E21" s="64">
        <v>6840240.040000001</v>
      </c>
      <c r="F21" s="64">
        <v>7315270</v>
      </c>
      <c r="G21" s="74">
        <f t="shared" si="1"/>
        <v>0.93506323621684517</v>
      </c>
      <c r="H21" s="64">
        <v>372924.05999999994</v>
      </c>
      <c r="I21" s="64">
        <v>512976</v>
      </c>
      <c r="J21" s="77">
        <f t="shared" si="2"/>
        <v>0.72698149621034891</v>
      </c>
      <c r="K21" s="79">
        <f t="shared" si="3"/>
        <v>21310643.970000021</v>
      </c>
      <c r="L21" s="79">
        <f t="shared" si="4"/>
        <v>26425241</v>
      </c>
      <c r="M21" s="77">
        <f t="shared" si="5"/>
        <v>0.80645031657421862</v>
      </c>
      <c r="N21" s="83">
        <v>857.77</v>
      </c>
      <c r="O21" s="73">
        <f t="shared" si="6"/>
        <v>650.23383122326584</v>
      </c>
      <c r="P21" s="73">
        <f t="shared" si="7"/>
        <v>802.06919212972332</v>
      </c>
      <c r="Q21" s="61">
        <f t="shared" si="8"/>
        <v>623.58291800435097</v>
      </c>
      <c r="R21" s="61">
        <f t="shared" si="9"/>
        <v>691.74888804786747</v>
      </c>
    </row>
    <row r="22" spans="1:18" x14ac:dyDescent="0.3">
      <c r="A22" s="80">
        <v>44743</v>
      </c>
      <c r="B22" s="64">
        <v>7241422.5199999977</v>
      </c>
      <c r="C22" s="64">
        <v>10073794</v>
      </c>
      <c r="D22" s="74">
        <f t="shared" si="0"/>
        <v>0.71883766136174687</v>
      </c>
      <c r="E22" s="64">
        <v>6757061.580000001</v>
      </c>
      <c r="F22" s="64">
        <v>7869671</v>
      </c>
      <c r="G22" s="74">
        <f t="shared" si="1"/>
        <v>0.85862059290661596</v>
      </c>
      <c r="H22" s="64">
        <v>476133.8299999999</v>
      </c>
      <c r="I22" s="64">
        <v>552000</v>
      </c>
      <c r="J22" s="77">
        <f t="shared" si="2"/>
        <v>0.86256128623188388</v>
      </c>
      <c r="K22" s="79">
        <f t="shared" si="3"/>
        <v>14474617.929999998</v>
      </c>
      <c r="L22" s="79">
        <f t="shared" si="4"/>
        <v>18495465</v>
      </c>
      <c r="M22" s="77">
        <f t="shared" si="5"/>
        <v>0.78260362364503933</v>
      </c>
      <c r="N22" s="83">
        <v>953.71</v>
      </c>
      <c r="O22" s="73">
        <f t="shared" si="6"/>
        <v>685.56266601731159</v>
      </c>
      <c r="P22" s="73">
        <f t="shared" si="7"/>
        <v>818.87504566096879</v>
      </c>
      <c r="Q22" s="61">
        <f t="shared" si="8"/>
        <v>822.63332429220998</v>
      </c>
      <c r="R22" s="61">
        <f t="shared" si="9"/>
        <v>746.37690190651051</v>
      </c>
    </row>
    <row r="23" spans="1:18" x14ac:dyDescent="0.3">
      <c r="A23" s="80">
        <v>44774</v>
      </c>
      <c r="B23" s="64">
        <v>7627339.0800000001</v>
      </c>
      <c r="C23" s="64">
        <v>11019895</v>
      </c>
      <c r="D23" s="74">
        <f t="shared" si="0"/>
        <v>0.69214262749327471</v>
      </c>
      <c r="E23" s="64">
        <v>10899203.349999985</v>
      </c>
      <c r="F23" s="64">
        <v>11055776.08</v>
      </c>
      <c r="G23" s="74">
        <f t="shared" si="1"/>
        <v>0.98583792500254619</v>
      </c>
      <c r="H23" s="64">
        <v>489799.70000000007</v>
      </c>
      <c r="I23" s="64">
        <v>575931</v>
      </c>
      <c r="J23" s="77">
        <f t="shared" si="2"/>
        <v>0.8504485780414669</v>
      </c>
      <c r="K23" s="79">
        <f t="shared" si="3"/>
        <v>19016342.129999984</v>
      </c>
      <c r="L23" s="79">
        <f t="shared" si="4"/>
        <v>22651602.079999998</v>
      </c>
      <c r="M23" s="77">
        <f t="shared" si="5"/>
        <v>0.83951422344604354</v>
      </c>
      <c r="N23" s="89">
        <v>904.35</v>
      </c>
      <c r="O23" s="73">
        <f t="shared" si="6"/>
        <v>625.93918517354302</v>
      </c>
      <c r="P23" s="73">
        <f t="shared" si="7"/>
        <v>891.54252747605267</v>
      </c>
      <c r="Q23" s="61">
        <f t="shared" si="8"/>
        <v>769.10317155180064</v>
      </c>
      <c r="R23" s="61">
        <f t="shared" si="9"/>
        <v>759.21468797342948</v>
      </c>
    </row>
    <row r="24" spans="1:18" x14ac:dyDescent="0.3">
      <c r="A24" s="80">
        <v>44805</v>
      </c>
      <c r="B24" s="64">
        <v>8506256.0399999898</v>
      </c>
      <c r="C24" s="64">
        <v>12616395</v>
      </c>
      <c r="D24" s="74">
        <f t="shared" si="0"/>
        <v>0.67422239395643446</v>
      </c>
      <c r="E24" s="64">
        <v>4977806.32</v>
      </c>
      <c r="F24" s="64">
        <v>5865392</v>
      </c>
      <c r="G24" s="74">
        <f t="shared" si="1"/>
        <v>0.84867410737423865</v>
      </c>
      <c r="H24" s="64">
        <v>211772.65000000002</v>
      </c>
      <c r="I24" s="64">
        <v>240016</v>
      </c>
      <c r="J24" s="77">
        <f t="shared" si="2"/>
        <v>0.88232721985201001</v>
      </c>
      <c r="K24" s="79">
        <f t="shared" si="3"/>
        <v>13695835.00999999</v>
      </c>
      <c r="L24" s="79">
        <f t="shared" si="4"/>
        <v>18721803</v>
      </c>
      <c r="M24" s="77">
        <f t="shared" si="5"/>
        <v>0.73154465998814278</v>
      </c>
      <c r="N24" s="89">
        <v>921.01</v>
      </c>
      <c r="O24" s="73">
        <f t="shared" si="6"/>
        <v>620.96556705781575</v>
      </c>
      <c r="P24" s="73">
        <f t="shared" si="7"/>
        <v>781.63733963274751</v>
      </c>
      <c r="Q24" s="61">
        <f t="shared" si="8"/>
        <v>812.63219275589972</v>
      </c>
      <c r="R24" s="61">
        <f t="shared" si="9"/>
        <v>673.75994729567935</v>
      </c>
    </row>
    <row r="25" spans="1:18" x14ac:dyDescent="0.3">
      <c r="A25" s="80">
        <v>44835</v>
      </c>
      <c r="B25" s="64">
        <v>7482235.209999999</v>
      </c>
      <c r="C25" s="64">
        <v>11391432</v>
      </c>
      <c r="D25" s="74">
        <f t="shared" si="0"/>
        <v>0.65683008159114664</v>
      </c>
      <c r="E25" s="64">
        <v>8144184.7699999986</v>
      </c>
      <c r="F25" s="64">
        <v>8828434</v>
      </c>
      <c r="G25" s="74">
        <f t="shared" si="1"/>
        <v>0.92249483543740585</v>
      </c>
      <c r="H25" s="64">
        <v>276692.52</v>
      </c>
      <c r="I25" s="64">
        <v>288000</v>
      </c>
      <c r="J25" s="77">
        <f t="shared" si="2"/>
        <v>0.96073791666666675</v>
      </c>
      <c r="K25" s="79">
        <f t="shared" si="3"/>
        <v>15903112.499999996</v>
      </c>
      <c r="L25" s="79">
        <f t="shared" si="4"/>
        <v>20507866</v>
      </c>
      <c r="M25" s="77">
        <f t="shared" si="5"/>
        <v>0.77546403414182619</v>
      </c>
      <c r="N25" s="89">
        <v>955.89</v>
      </c>
      <c r="O25" s="73">
        <f t="shared" si="6"/>
        <v>627.85730669216116</v>
      </c>
      <c r="P25" s="73">
        <f t="shared" si="7"/>
        <v>881.80358824626182</v>
      </c>
      <c r="Q25" s="61">
        <f t="shared" si="8"/>
        <v>918.35976716250002</v>
      </c>
      <c r="R25" s="61">
        <f t="shared" si="9"/>
        <v>741.25831559583025</v>
      </c>
    </row>
    <row r="26" spans="1:18" x14ac:dyDescent="0.3">
      <c r="A26" s="80">
        <v>44866</v>
      </c>
      <c r="B26" s="64">
        <v>7253916.4799999986</v>
      </c>
      <c r="C26" s="64">
        <v>11029693</v>
      </c>
      <c r="D26" s="74">
        <f t="shared" si="0"/>
        <v>0.65767165776962233</v>
      </c>
      <c r="E26" s="64">
        <v>5462223.9700000007</v>
      </c>
      <c r="F26" s="64">
        <v>5824378.75</v>
      </c>
      <c r="G26" s="74">
        <f t="shared" si="1"/>
        <v>0.93782087402883962</v>
      </c>
      <c r="H26" s="64">
        <v>281095.72000000003</v>
      </c>
      <c r="I26" s="64">
        <v>386087</v>
      </c>
      <c r="J26" s="77">
        <f t="shared" si="2"/>
        <v>0.72806315674964461</v>
      </c>
      <c r="K26" s="79">
        <f t="shared" si="3"/>
        <v>12997236.17</v>
      </c>
      <c r="L26" s="79">
        <f t="shared" si="4"/>
        <v>17240158.75</v>
      </c>
      <c r="M26" s="77">
        <f t="shared" si="5"/>
        <v>0.75389306783500476</v>
      </c>
      <c r="N26" s="89">
        <v>917.05</v>
      </c>
      <c r="O26" s="73">
        <f t="shared" si="6"/>
        <v>603.11779375763217</v>
      </c>
      <c r="P26" s="73">
        <f t="shared" si="7"/>
        <v>860.02863252814734</v>
      </c>
      <c r="Q26" s="61">
        <f t="shared" si="8"/>
        <v>667.67031789726161</v>
      </c>
      <c r="R26" s="61">
        <f t="shared" si="9"/>
        <v>691.35763785809104</v>
      </c>
    </row>
    <row r="27" spans="1:18" x14ac:dyDescent="0.3">
      <c r="A27" s="80">
        <v>44896</v>
      </c>
      <c r="B27" s="64">
        <v>5610393.9799999949</v>
      </c>
      <c r="C27" s="64">
        <v>8709918</v>
      </c>
      <c r="D27" s="74">
        <f t="shared" si="0"/>
        <v>0.64413855331358971</v>
      </c>
      <c r="E27" s="64">
        <v>4498654.13</v>
      </c>
      <c r="F27" s="64">
        <v>5342074.75</v>
      </c>
      <c r="G27" s="74">
        <f t="shared" si="1"/>
        <v>0.84211740578882766</v>
      </c>
      <c r="H27">
        <v>148540.55999999997</v>
      </c>
      <c r="I27">
        <v>192000</v>
      </c>
      <c r="J27" s="77">
        <f t="shared" si="2"/>
        <v>0.77364874999999989</v>
      </c>
      <c r="K27" s="79">
        <f t="shared" si="3"/>
        <v>10257588.669999996</v>
      </c>
      <c r="L27" s="79">
        <f t="shared" si="4"/>
        <v>14243992.75</v>
      </c>
      <c r="M27" s="77">
        <f t="shared" si="5"/>
        <v>0.72013436471315218</v>
      </c>
      <c r="N27" s="89">
        <v>875.66</v>
      </c>
      <c r="O27" s="73">
        <f>D27*N27</f>
        <v>564.04636559457799</v>
      </c>
      <c r="P27" s="73">
        <f>N27*G27</f>
        <v>737.40852755304479</v>
      </c>
      <c r="Q27" s="61">
        <f>J27*N27</f>
        <v>677.45326442499993</v>
      </c>
      <c r="R27" s="61">
        <f>M27*N27</f>
        <v>630.59285780471885</v>
      </c>
    </row>
    <row r="28" spans="1:18" x14ac:dyDescent="0.3">
      <c r="A28" s="80">
        <v>44927</v>
      </c>
      <c r="B28" s="64">
        <v>12277987.699999999</v>
      </c>
      <c r="C28" s="64">
        <v>16810413</v>
      </c>
      <c r="D28" s="74">
        <f t="shared" si="0"/>
        <v>0.73037989607988807</v>
      </c>
      <c r="E28" s="64">
        <v>4249314.3499999996</v>
      </c>
      <c r="F28" s="64">
        <v>4683863</v>
      </c>
      <c r="G28" s="74">
        <f t="shared" si="1"/>
        <v>0.907224303955944</v>
      </c>
      <c r="H28">
        <v>112689.60000000001</v>
      </c>
      <c r="I28">
        <v>144000</v>
      </c>
      <c r="J28" s="77">
        <f t="shared" si="2"/>
        <v>0.78256666666666674</v>
      </c>
      <c r="K28" s="79">
        <f t="shared" ref="K28:K31" si="10">E28+B28+H28</f>
        <v>16639991.649999999</v>
      </c>
      <c r="L28" s="79">
        <f t="shared" ref="L28:L31" si="11">F28+C28+I28</f>
        <v>21638276</v>
      </c>
      <c r="M28" s="77">
        <f t="shared" ref="M28:M31" si="12">K28/L28</f>
        <v>0.76900727442426553</v>
      </c>
      <c r="N28" s="89">
        <v>826.34</v>
      </c>
      <c r="O28" s="125">
        <f>D28*N28</f>
        <v>603.54212332665475</v>
      </c>
      <c r="P28" s="125">
        <f>N28*G28</f>
        <v>749.67573133095482</v>
      </c>
      <c r="Q28" s="61">
        <f>J28*N28</f>
        <v>646.66613933333338</v>
      </c>
      <c r="R28" s="61">
        <f>M28*N28</f>
        <v>635.4614711477476</v>
      </c>
    </row>
    <row r="29" spans="1:18" x14ac:dyDescent="0.3">
      <c r="A29" s="80">
        <v>44958</v>
      </c>
      <c r="B29" s="64">
        <v>6663370.6800000034</v>
      </c>
      <c r="C29" s="64">
        <v>10265776</v>
      </c>
      <c r="D29" s="74">
        <f t="shared" si="0"/>
        <v>0.64908592199946735</v>
      </c>
      <c r="E29" s="64">
        <v>4616999.2000000011</v>
      </c>
      <c r="F29" s="64">
        <v>5359456.75</v>
      </c>
      <c r="G29" s="74">
        <f t="shared" si="1"/>
        <v>0.86146775976874912</v>
      </c>
      <c r="H29" s="64">
        <v>365358.43000000005</v>
      </c>
      <c r="I29" s="64">
        <v>330000</v>
      </c>
      <c r="J29" s="77">
        <f t="shared" si="2"/>
        <v>1.1071467575757576</v>
      </c>
      <c r="K29" s="79">
        <f t="shared" si="10"/>
        <v>11645728.310000004</v>
      </c>
      <c r="L29" s="79">
        <f t="shared" si="11"/>
        <v>15955232.75</v>
      </c>
      <c r="M29" s="77">
        <f t="shared" si="12"/>
        <v>0.72990024604937243</v>
      </c>
      <c r="N29" s="89">
        <v>798.26</v>
      </c>
      <c r="O29" s="125">
        <f>D29*N29</f>
        <v>518.13932809529479</v>
      </c>
      <c r="P29" s="125">
        <f>N29*G29</f>
        <v>687.67525391300171</v>
      </c>
      <c r="Q29" s="61">
        <f>J29*N29</f>
        <v>883.79097070242426</v>
      </c>
      <c r="R29" s="61">
        <f>M29*N29</f>
        <v>582.65017041137207</v>
      </c>
    </row>
    <row r="30" spans="1:18" x14ac:dyDescent="0.3">
      <c r="A30" s="80">
        <v>44986</v>
      </c>
      <c r="B30" s="64">
        <v>15899900</v>
      </c>
      <c r="C30" s="64">
        <v>20586897</v>
      </c>
      <c r="D30" s="83">
        <f t="shared" si="0"/>
        <v>0.77233106086847381</v>
      </c>
      <c r="E30" s="64">
        <v>5847453</v>
      </c>
      <c r="F30" s="64">
        <v>5631619</v>
      </c>
      <c r="G30" s="83">
        <f t="shared" si="1"/>
        <v>1.0383253909754904</v>
      </c>
      <c r="H30" s="64">
        <v>357236</v>
      </c>
      <c r="I30" s="64">
        <v>426723</v>
      </c>
      <c r="J30" s="77">
        <f t="shared" si="2"/>
        <v>0.83716134354136051</v>
      </c>
      <c r="K30" s="79">
        <f t="shared" si="10"/>
        <v>22104589</v>
      </c>
      <c r="L30" s="79">
        <f t="shared" si="11"/>
        <v>26645239</v>
      </c>
      <c r="M30" s="77">
        <f t="shared" si="12"/>
        <v>0.82958869312450156</v>
      </c>
      <c r="N30" s="89">
        <v>809</v>
      </c>
      <c r="O30" s="125">
        <f>D30*N30</f>
        <v>624.81582824259533</v>
      </c>
      <c r="P30" s="125">
        <f>N30*G30</f>
        <v>840.00524129917176</v>
      </c>
      <c r="Q30" s="61">
        <f>J30*N30</f>
        <v>677.26352692496062</v>
      </c>
      <c r="R30" s="61">
        <f>M30*N30</f>
        <v>671.13725273772172</v>
      </c>
    </row>
    <row r="31" spans="1:18" x14ac:dyDescent="0.3">
      <c r="A31" s="80">
        <v>45017</v>
      </c>
      <c r="B31" s="64">
        <v>6806325</v>
      </c>
      <c r="C31" s="64">
        <v>10094960</v>
      </c>
      <c r="D31" s="83">
        <f t="shared" si="0"/>
        <v>0.67423001180787245</v>
      </c>
      <c r="E31" s="64">
        <v>6390454</v>
      </c>
      <c r="F31" s="64">
        <v>6705524</v>
      </c>
      <c r="G31" s="83">
        <f t="shared" si="1"/>
        <v>0.95301336629322331</v>
      </c>
      <c r="H31" s="64">
        <v>395637</v>
      </c>
      <c r="I31" s="64">
        <v>344000</v>
      </c>
      <c r="J31" s="77">
        <f t="shared" si="2"/>
        <v>1.1501075581395348</v>
      </c>
      <c r="K31" s="79">
        <f t="shared" si="10"/>
        <v>13592416</v>
      </c>
      <c r="L31" s="79">
        <f t="shared" si="11"/>
        <v>17144484</v>
      </c>
      <c r="M31" s="77">
        <f t="shared" si="12"/>
        <v>0.79281569512386607</v>
      </c>
      <c r="N31" s="89">
        <v>803.84</v>
      </c>
      <c r="O31" s="125">
        <f>D31*N31</f>
        <v>541.97305269164019</v>
      </c>
      <c r="P31" s="125">
        <f>N31*G31</f>
        <v>766.07026436114461</v>
      </c>
      <c r="Q31" s="61">
        <f>J31*N31</f>
        <v>924.50245953488366</v>
      </c>
      <c r="R31" s="61">
        <f>M31*N31</f>
        <v>637.29696836836854</v>
      </c>
    </row>
    <row r="35" spans="1:1" x14ac:dyDescent="0.3">
      <c r="A35" s="239" t="s">
        <v>416</v>
      </c>
    </row>
  </sheetData>
  <mergeCells count="4">
    <mergeCell ref="E1:G1"/>
    <mergeCell ref="B1:D1"/>
    <mergeCell ref="H1:J1"/>
    <mergeCell ref="K1:M1"/>
  </mergeCells>
  <phoneticPr fontId="57" type="noConversion"/>
  <hyperlinks>
    <hyperlink ref="A35" location="'Tabla de contenidos'!A1" display="Volver a Tabla de Contenidos" xr:uid="{FDFB9715-2B92-49B2-94B5-59CE97ACD4A2}"/>
  </hyperlinks>
  <pageMargins left="0.70866141732283472" right="0.70866141732283472" top="0.74803149606299213" bottom="0.74803149606299213" header="0.31496062992125984" footer="0.31496062992125984"/>
  <pageSetup scale="77" orientation="landscape" r:id="rId1"/>
  <headerFooter>
    <oddFooter>Página &amp;P&amp;R</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86CA-E7BA-4C36-8C41-A608AC0AA6B1}">
  <dimension ref="A1:L268"/>
  <sheetViews>
    <sheetView topLeftCell="A175" zoomScale="90" zoomScaleNormal="90" zoomScaleSheetLayoutView="80" workbookViewId="0">
      <selection activeCell="A203" sqref="A203"/>
    </sheetView>
  </sheetViews>
  <sheetFormatPr baseColWidth="10" defaultColWidth="11.44140625" defaultRowHeight="13.8" x14ac:dyDescent="0.3"/>
  <cols>
    <col min="1" max="1" width="16.44140625" style="323" customWidth="1"/>
    <col min="2" max="2" width="32.33203125" style="323" customWidth="1"/>
    <col min="3" max="3" width="25.6640625" style="323" customWidth="1"/>
    <col min="4" max="4" width="12.44140625" style="323" customWidth="1"/>
    <col min="5" max="5" width="12.5546875" style="323" customWidth="1"/>
    <col min="6" max="6" width="73.88671875" style="323" customWidth="1"/>
    <col min="7" max="16384" width="11.44140625" style="323"/>
  </cols>
  <sheetData>
    <row r="1" spans="1:6" ht="14.4" x14ac:dyDescent="0.3">
      <c r="A1" s="484" t="s">
        <v>211</v>
      </c>
      <c r="B1" s="484"/>
      <c r="C1" s="484"/>
      <c r="D1" s="484"/>
      <c r="E1" s="484"/>
      <c r="F1" s="484"/>
    </row>
    <row r="2" spans="1:6" ht="27.6" x14ac:dyDescent="0.3">
      <c r="A2" s="342" t="s">
        <v>212</v>
      </c>
      <c r="B2" s="342" t="s">
        <v>213</v>
      </c>
      <c r="C2" s="342" t="s">
        <v>214</v>
      </c>
      <c r="D2" s="343" t="s">
        <v>215</v>
      </c>
      <c r="E2" s="344" t="s">
        <v>216</v>
      </c>
      <c r="F2" s="342" t="s">
        <v>217</v>
      </c>
    </row>
    <row r="3" spans="1:6" ht="27.6" x14ac:dyDescent="0.3">
      <c r="A3" s="380" t="s">
        <v>219</v>
      </c>
      <c r="B3" s="380" t="s">
        <v>220</v>
      </c>
      <c r="C3" s="380" t="s">
        <v>231</v>
      </c>
      <c r="D3" s="381">
        <v>170</v>
      </c>
      <c r="E3" s="363">
        <v>44993</v>
      </c>
      <c r="F3" s="380" t="s">
        <v>422</v>
      </c>
    </row>
    <row r="4" spans="1:6" ht="27.6" x14ac:dyDescent="0.3">
      <c r="A4" s="380" t="s">
        <v>219</v>
      </c>
      <c r="B4" s="380" t="s">
        <v>220</v>
      </c>
      <c r="C4" s="380" t="s">
        <v>218</v>
      </c>
      <c r="D4" s="381">
        <v>170</v>
      </c>
      <c r="E4" s="363">
        <v>44993</v>
      </c>
      <c r="F4" s="380" t="s">
        <v>423</v>
      </c>
    </row>
    <row r="5" spans="1:6" ht="27.6" x14ac:dyDescent="0.3">
      <c r="A5" s="380" t="s">
        <v>219</v>
      </c>
      <c r="B5" s="380" t="s">
        <v>220</v>
      </c>
      <c r="C5" s="380" t="s">
        <v>420</v>
      </c>
      <c r="D5" s="381">
        <v>170</v>
      </c>
      <c r="E5" s="363">
        <v>44993</v>
      </c>
      <c r="F5" s="380" t="s">
        <v>424</v>
      </c>
    </row>
    <row r="6" spans="1:6" x14ac:dyDescent="0.3">
      <c r="A6" s="485" t="s">
        <v>400</v>
      </c>
      <c r="B6" s="485"/>
      <c r="C6" s="485"/>
      <c r="D6" s="485"/>
      <c r="E6" s="485"/>
      <c r="F6" s="485"/>
    </row>
    <row r="7" spans="1:6" x14ac:dyDescent="0.3">
      <c r="A7" s="483" t="s">
        <v>222</v>
      </c>
      <c r="B7" s="483"/>
      <c r="C7" s="483"/>
      <c r="D7" s="483"/>
      <c r="E7" s="483"/>
      <c r="F7" s="483"/>
    </row>
    <row r="8" spans="1:6" x14ac:dyDescent="0.3">
      <c r="A8" s="159"/>
      <c r="B8" s="159"/>
      <c r="C8" s="159"/>
      <c r="D8" s="159"/>
      <c r="E8" s="159"/>
      <c r="F8" s="159"/>
    </row>
    <row r="9" spans="1:6" ht="14.4" x14ac:dyDescent="0.3">
      <c r="A9" s="484" t="s">
        <v>223</v>
      </c>
      <c r="B9" s="484"/>
      <c r="C9" s="484"/>
      <c r="D9" s="484"/>
      <c r="E9" s="484"/>
      <c r="F9" s="484"/>
    </row>
    <row r="10" spans="1:6" ht="27.6" x14ac:dyDescent="0.3">
      <c r="A10" s="342" t="s">
        <v>212</v>
      </c>
      <c r="B10" s="342" t="s">
        <v>213</v>
      </c>
      <c r="C10" s="342" t="s">
        <v>214</v>
      </c>
      <c r="D10" s="343" t="s">
        <v>215</v>
      </c>
      <c r="E10" s="344" t="s">
        <v>216</v>
      </c>
      <c r="F10" s="342" t="s">
        <v>217</v>
      </c>
    </row>
    <row r="11" spans="1:6" x14ac:dyDescent="0.3">
      <c r="A11" s="362" t="s">
        <v>233</v>
      </c>
      <c r="B11" s="362" t="s">
        <v>234</v>
      </c>
      <c r="C11" s="362" t="s">
        <v>158</v>
      </c>
      <c r="D11" s="362">
        <v>419</v>
      </c>
      <c r="E11" s="363">
        <v>45016</v>
      </c>
      <c r="F11" s="362" t="s">
        <v>501</v>
      </c>
    </row>
    <row r="12" spans="1:6" x14ac:dyDescent="0.3">
      <c r="A12" s="362" t="s">
        <v>233</v>
      </c>
      <c r="B12" s="362" t="s">
        <v>234</v>
      </c>
      <c r="C12" s="362" t="s">
        <v>225</v>
      </c>
      <c r="D12" s="362">
        <v>580</v>
      </c>
      <c r="E12" s="363">
        <v>45016</v>
      </c>
      <c r="F12" s="362" t="s">
        <v>501</v>
      </c>
    </row>
    <row r="13" spans="1:6" x14ac:dyDescent="0.3">
      <c r="A13" s="362" t="s">
        <v>233</v>
      </c>
      <c r="B13" s="362" t="s">
        <v>234</v>
      </c>
      <c r="C13" s="362" t="s">
        <v>235</v>
      </c>
      <c r="D13" s="362">
        <v>545</v>
      </c>
      <c r="E13" s="363">
        <v>45016</v>
      </c>
      <c r="F13" s="362" t="s">
        <v>503</v>
      </c>
    </row>
    <row r="14" spans="1:6" x14ac:dyDescent="0.3">
      <c r="A14" s="362" t="s">
        <v>233</v>
      </c>
      <c r="B14" s="362" t="s">
        <v>234</v>
      </c>
      <c r="C14" s="362" t="s">
        <v>236</v>
      </c>
      <c r="D14" s="362">
        <v>442</v>
      </c>
      <c r="E14" s="363">
        <v>45016</v>
      </c>
      <c r="F14" s="362" t="s">
        <v>501</v>
      </c>
    </row>
    <row r="15" spans="1:6" x14ac:dyDescent="0.3">
      <c r="A15" s="362" t="s">
        <v>233</v>
      </c>
      <c r="B15" s="362" t="s">
        <v>234</v>
      </c>
      <c r="C15" s="362" t="s">
        <v>237</v>
      </c>
      <c r="D15" s="362">
        <v>338</v>
      </c>
      <c r="E15" s="363">
        <v>45016</v>
      </c>
      <c r="F15" s="362" t="s">
        <v>501</v>
      </c>
    </row>
    <row r="16" spans="1:6" x14ac:dyDescent="0.3">
      <c r="A16" s="362" t="s">
        <v>233</v>
      </c>
      <c r="B16" s="362" t="s">
        <v>234</v>
      </c>
      <c r="C16" s="362" t="s">
        <v>504</v>
      </c>
      <c r="D16" s="362">
        <v>334</v>
      </c>
      <c r="E16" s="363">
        <v>45016</v>
      </c>
      <c r="F16" s="362" t="s">
        <v>501</v>
      </c>
    </row>
    <row r="17" spans="1:6" x14ac:dyDescent="0.3">
      <c r="A17" s="362" t="s">
        <v>233</v>
      </c>
      <c r="B17" s="362" t="s">
        <v>234</v>
      </c>
      <c r="C17" s="362" t="s">
        <v>238</v>
      </c>
      <c r="D17" s="362">
        <v>323</v>
      </c>
      <c r="E17" s="363">
        <v>45016</v>
      </c>
      <c r="F17" s="362" t="s">
        <v>501</v>
      </c>
    </row>
    <row r="18" spans="1:6" x14ac:dyDescent="0.3">
      <c r="A18" s="362" t="s">
        <v>233</v>
      </c>
      <c r="B18" s="362" t="s">
        <v>234</v>
      </c>
      <c r="C18" s="362" t="s">
        <v>239</v>
      </c>
      <c r="D18" s="362">
        <v>471</v>
      </c>
      <c r="E18" s="363">
        <v>45016</v>
      </c>
      <c r="F18" s="362" t="s">
        <v>501</v>
      </c>
    </row>
    <row r="19" spans="1:6" x14ac:dyDescent="0.3">
      <c r="A19" s="362" t="s">
        <v>233</v>
      </c>
      <c r="B19" s="362" t="s">
        <v>234</v>
      </c>
      <c r="C19" s="362" t="s">
        <v>505</v>
      </c>
      <c r="D19" s="362">
        <v>347</v>
      </c>
      <c r="E19" s="363">
        <v>45016</v>
      </c>
      <c r="F19" s="362" t="s">
        <v>501</v>
      </c>
    </row>
    <row r="20" spans="1:6" x14ac:dyDescent="0.3">
      <c r="A20" s="362" t="s">
        <v>233</v>
      </c>
      <c r="B20" s="362" t="s">
        <v>234</v>
      </c>
      <c r="C20" s="362" t="s">
        <v>227</v>
      </c>
      <c r="D20" s="362">
        <v>562</v>
      </c>
      <c r="E20" s="363">
        <v>45016</v>
      </c>
      <c r="F20" s="362" t="s">
        <v>501</v>
      </c>
    </row>
    <row r="21" spans="1:6" x14ac:dyDescent="0.3">
      <c r="A21" s="362" t="s">
        <v>233</v>
      </c>
      <c r="B21" s="362" t="s">
        <v>234</v>
      </c>
      <c r="C21" s="362" t="s">
        <v>240</v>
      </c>
      <c r="D21" s="362">
        <v>446</v>
      </c>
      <c r="E21" s="363">
        <v>45016</v>
      </c>
      <c r="F21" s="362" t="s">
        <v>501</v>
      </c>
    </row>
    <row r="22" spans="1:6" x14ac:dyDescent="0.3">
      <c r="A22" s="362" t="s">
        <v>224</v>
      </c>
      <c r="B22" s="362" t="s">
        <v>506</v>
      </c>
      <c r="C22" s="362" t="s">
        <v>159</v>
      </c>
      <c r="D22" s="362">
        <v>550</v>
      </c>
      <c r="E22" s="363">
        <v>45013</v>
      </c>
      <c r="F22" s="362" t="s">
        <v>507</v>
      </c>
    </row>
    <row r="23" spans="1:6" x14ac:dyDescent="0.3">
      <c r="A23" s="362" t="s">
        <v>224</v>
      </c>
      <c r="B23" s="362" t="s">
        <v>230</v>
      </c>
      <c r="C23" s="362" t="s">
        <v>159</v>
      </c>
      <c r="D23" s="362">
        <v>520</v>
      </c>
      <c r="E23" s="363">
        <v>45013</v>
      </c>
      <c r="F23" s="362" t="s">
        <v>511</v>
      </c>
    </row>
    <row r="24" spans="1:6" x14ac:dyDescent="0.3">
      <c r="A24" s="362" t="s">
        <v>224</v>
      </c>
      <c r="B24" s="362" t="s">
        <v>506</v>
      </c>
      <c r="C24" s="362" t="s">
        <v>225</v>
      </c>
      <c r="D24" s="362">
        <v>500</v>
      </c>
      <c r="E24" s="363">
        <v>45013</v>
      </c>
      <c r="F24" s="362" t="s">
        <v>508</v>
      </c>
    </row>
    <row r="25" spans="1:6" x14ac:dyDescent="0.3">
      <c r="A25" s="362" t="s">
        <v>224</v>
      </c>
      <c r="B25" s="362" t="s">
        <v>506</v>
      </c>
      <c r="C25" s="362" t="s">
        <v>236</v>
      </c>
      <c r="D25" s="362">
        <v>410</v>
      </c>
      <c r="E25" s="363">
        <v>45013</v>
      </c>
      <c r="F25" s="362" t="s">
        <v>509</v>
      </c>
    </row>
    <row r="26" spans="1:6" x14ac:dyDescent="0.3">
      <c r="A26" s="362" t="s">
        <v>224</v>
      </c>
      <c r="B26" s="362" t="s">
        <v>230</v>
      </c>
      <c r="C26" s="362" t="s">
        <v>243</v>
      </c>
      <c r="D26" s="362">
        <v>170</v>
      </c>
      <c r="E26" s="363">
        <v>45013</v>
      </c>
      <c r="F26" s="362" t="s">
        <v>512</v>
      </c>
    </row>
    <row r="27" spans="1:6" x14ac:dyDescent="0.3">
      <c r="A27" s="362" t="s">
        <v>224</v>
      </c>
      <c r="B27" s="362" t="s">
        <v>230</v>
      </c>
      <c r="C27" s="362" t="s">
        <v>243</v>
      </c>
      <c r="D27" s="362">
        <v>200</v>
      </c>
      <c r="E27" s="363">
        <v>45013</v>
      </c>
      <c r="F27" s="362" t="s">
        <v>513</v>
      </c>
    </row>
    <row r="28" spans="1:6" x14ac:dyDescent="0.3">
      <c r="A28" s="362" t="s">
        <v>224</v>
      </c>
      <c r="B28" s="362" t="s">
        <v>506</v>
      </c>
      <c r="C28" s="362" t="s">
        <v>227</v>
      </c>
      <c r="D28" s="362">
        <v>500</v>
      </c>
      <c r="E28" s="363">
        <v>45013</v>
      </c>
      <c r="F28" s="362" t="s">
        <v>510</v>
      </c>
    </row>
    <row r="29" spans="1:6" ht="27.6" x14ac:dyDescent="0.3">
      <c r="A29" s="362" t="s">
        <v>233</v>
      </c>
      <c r="B29" s="362" t="s">
        <v>234</v>
      </c>
      <c r="C29" s="362" t="s">
        <v>158</v>
      </c>
      <c r="D29" s="362">
        <v>419</v>
      </c>
      <c r="E29" s="363">
        <v>44987</v>
      </c>
      <c r="F29" s="362" t="s">
        <v>425</v>
      </c>
    </row>
    <row r="30" spans="1:6" ht="27.6" x14ac:dyDescent="0.3">
      <c r="A30" s="362" t="s">
        <v>233</v>
      </c>
      <c r="B30" s="362" t="s">
        <v>234</v>
      </c>
      <c r="C30" s="362" t="s">
        <v>159</v>
      </c>
      <c r="D30" s="362">
        <v>580</v>
      </c>
      <c r="E30" s="363">
        <v>44987</v>
      </c>
      <c r="F30" s="362" t="s">
        <v>425</v>
      </c>
    </row>
    <row r="31" spans="1:6" x14ac:dyDescent="0.3">
      <c r="A31" s="362" t="s">
        <v>228</v>
      </c>
      <c r="B31" s="362" t="s">
        <v>229</v>
      </c>
      <c r="C31" s="362" t="s">
        <v>225</v>
      </c>
      <c r="D31" s="362">
        <v>540</v>
      </c>
      <c r="E31" s="363">
        <v>44987</v>
      </c>
      <c r="F31" s="362" t="s">
        <v>426</v>
      </c>
    </row>
    <row r="32" spans="1:6" ht="27.6" x14ac:dyDescent="0.3">
      <c r="A32" s="362" t="s">
        <v>233</v>
      </c>
      <c r="B32" s="362" t="s">
        <v>234</v>
      </c>
      <c r="C32" s="362" t="s">
        <v>235</v>
      </c>
      <c r="D32" s="362">
        <v>545</v>
      </c>
      <c r="E32" s="363">
        <v>44987</v>
      </c>
      <c r="F32" s="362" t="s">
        <v>425</v>
      </c>
    </row>
    <row r="33" spans="1:6" ht="27.6" x14ac:dyDescent="0.3">
      <c r="A33" s="362" t="s">
        <v>233</v>
      </c>
      <c r="B33" s="362" t="s">
        <v>234</v>
      </c>
      <c r="C33" s="362" t="s">
        <v>236</v>
      </c>
      <c r="D33" s="362">
        <v>442</v>
      </c>
      <c r="E33" s="363">
        <v>44987</v>
      </c>
      <c r="F33" s="362" t="s">
        <v>425</v>
      </c>
    </row>
    <row r="34" spans="1:6" ht="27.6" x14ac:dyDescent="0.3">
      <c r="A34" s="362" t="s">
        <v>233</v>
      </c>
      <c r="B34" s="362" t="s">
        <v>234</v>
      </c>
      <c r="C34" s="362" t="s">
        <v>237</v>
      </c>
      <c r="D34" s="362">
        <v>338</v>
      </c>
      <c r="E34" s="363">
        <v>44987</v>
      </c>
      <c r="F34" s="362" t="s">
        <v>425</v>
      </c>
    </row>
    <row r="35" spans="1:6" x14ac:dyDescent="0.3">
      <c r="A35" s="362" t="s">
        <v>224</v>
      </c>
      <c r="B35" s="362" t="s">
        <v>230</v>
      </c>
      <c r="C35" s="362" t="s">
        <v>231</v>
      </c>
      <c r="D35" s="362">
        <v>200</v>
      </c>
      <c r="E35" s="363">
        <v>44987</v>
      </c>
      <c r="F35" s="362" t="s">
        <v>427</v>
      </c>
    </row>
    <row r="36" spans="1:6" x14ac:dyDescent="0.3">
      <c r="A36" s="362" t="s">
        <v>224</v>
      </c>
      <c r="B36" s="362" t="s">
        <v>230</v>
      </c>
      <c r="C36" s="362" t="s">
        <v>421</v>
      </c>
      <c r="D36" s="362">
        <v>150</v>
      </c>
      <c r="E36" s="363">
        <v>44987</v>
      </c>
      <c r="F36" s="362" t="s">
        <v>428</v>
      </c>
    </row>
    <row r="37" spans="1:6" x14ac:dyDescent="0.3">
      <c r="A37" s="362" t="s">
        <v>224</v>
      </c>
      <c r="B37" s="362" t="s">
        <v>230</v>
      </c>
      <c r="C37" s="362" t="s">
        <v>421</v>
      </c>
      <c r="D37" s="362">
        <v>170</v>
      </c>
      <c r="E37" s="363">
        <v>44987</v>
      </c>
      <c r="F37" s="362" t="s">
        <v>429</v>
      </c>
    </row>
    <row r="38" spans="1:6" ht="27.6" x14ac:dyDescent="0.3">
      <c r="A38" s="362" t="s">
        <v>233</v>
      </c>
      <c r="B38" s="362" t="s">
        <v>234</v>
      </c>
      <c r="C38" s="362" t="s">
        <v>153</v>
      </c>
      <c r="D38" s="362">
        <v>334</v>
      </c>
      <c r="E38" s="363">
        <v>44987</v>
      </c>
      <c r="F38" s="362" t="s">
        <v>425</v>
      </c>
    </row>
    <row r="39" spans="1:6" ht="27.6" x14ac:dyDescent="0.3">
      <c r="A39" s="362" t="s">
        <v>233</v>
      </c>
      <c r="B39" s="362" t="s">
        <v>234</v>
      </c>
      <c r="C39" s="362" t="s">
        <v>238</v>
      </c>
      <c r="D39" s="362">
        <v>323</v>
      </c>
      <c r="E39" s="363">
        <v>44987</v>
      </c>
      <c r="F39" s="362" t="s">
        <v>425</v>
      </c>
    </row>
    <row r="40" spans="1:6" ht="27.6" x14ac:dyDescent="0.3">
      <c r="A40" s="362" t="s">
        <v>233</v>
      </c>
      <c r="B40" s="362" t="s">
        <v>234</v>
      </c>
      <c r="C40" s="362" t="s">
        <v>239</v>
      </c>
      <c r="D40" s="362">
        <v>471</v>
      </c>
      <c r="E40" s="363">
        <v>44987</v>
      </c>
      <c r="F40" s="362" t="s">
        <v>425</v>
      </c>
    </row>
    <row r="41" spans="1:6" ht="27.6" x14ac:dyDescent="0.3">
      <c r="A41" s="362" t="s">
        <v>233</v>
      </c>
      <c r="B41" s="362" t="s">
        <v>234</v>
      </c>
      <c r="C41" s="362" t="s">
        <v>227</v>
      </c>
      <c r="D41" s="362">
        <v>562</v>
      </c>
      <c r="E41" s="363">
        <v>44987</v>
      </c>
      <c r="F41" s="362" t="s">
        <v>425</v>
      </c>
    </row>
    <row r="42" spans="1:6" x14ac:dyDescent="0.3">
      <c r="A42" s="382" t="s">
        <v>228</v>
      </c>
      <c r="B42" s="382" t="s">
        <v>229</v>
      </c>
      <c r="C42" s="382" t="s">
        <v>227</v>
      </c>
      <c r="D42" s="382">
        <v>540</v>
      </c>
      <c r="E42" s="383">
        <v>44987</v>
      </c>
      <c r="F42" s="382" t="s">
        <v>430</v>
      </c>
    </row>
    <row r="43" spans="1:6" ht="27.6" x14ac:dyDescent="0.3">
      <c r="A43" s="362" t="s">
        <v>233</v>
      </c>
      <c r="B43" s="362" t="s">
        <v>234</v>
      </c>
      <c r="C43" s="362" t="s">
        <v>240</v>
      </c>
      <c r="D43" s="362">
        <v>446</v>
      </c>
      <c r="E43" s="363">
        <v>44987</v>
      </c>
      <c r="F43" s="362" t="s">
        <v>425</v>
      </c>
    </row>
    <row r="44" spans="1:6" x14ac:dyDescent="0.3">
      <c r="A44" s="483" t="s">
        <v>222</v>
      </c>
      <c r="B44" s="483"/>
      <c r="C44" s="483"/>
      <c r="D44" s="483"/>
      <c r="E44" s="483"/>
      <c r="F44" s="483"/>
    </row>
    <row r="45" spans="1:6" x14ac:dyDescent="0.3">
      <c r="A45" s="365"/>
      <c r="B45" s="365"/>
      <c r="C45" s="365"/>
      <c r="D45" s="365"/>
      <c r="E45" s="365"/>
      <c r="F45" s="365"/>
    </row>
    <row r="46" spans="1:6" ht="14.4" x14ac:dyDescent="0.3">
      <c r="A46" s="484" t="s">
        <v>487</v>
      </c>
      <c r="B46" s="484"/>
      <c r="C46" s="484"/>
      <c r="D46" s="484"/>
      <c r="E46" s="484"/>
      <c r="F46" s="484"/>
    </row>
    <row r="47" spans="1:6" ht="27.6" x14ac:dyDescent="0.3">
      <c r="A47" s="342" t="s">
        <v>212</v>
      </c>
      <c r="B47" s="342" t="s">
        <v>213</v>
      </c>
      <c r="C47" s="342" t="s">
        <v>214</v>
      </c>
      <c r="D47" s="343" t="s">
        <v>215</v>
      </c>
      <c r="E47" s="344" t="s">
        <v>216</v>
      </c>
      <c r="F47" s="342" t="s">
        <v>217</v>
      </c>
    </row>
    <row r="48" spans="1:6" x14ac:dyDescent="0.3">
      <c r="A48" s="380" t="s">
        <v>480</v>
      </c>
      <c r="B48" s="380" t="s">
        <v>481</v>
      </c>
      <c r="C48" s="380" t="s">
        <v>159</v>
      </c>
      <c r="D48" s="381">
        <v>368</v>
      </c>
      <c r="E48" s="363">
        <v>44994</v>
      </c>
      <c r="F48" s="380" t="s">
        <v>482</v>
      </c>
    </row>
    <row r="49" spans="1:6" x14ac:dyDescent="0.3">
      <c r="A49" s="380" t="s">
        <v>480</v>
      </c>
      <c r="B49" s="380" t="s">
        <v>481</v>
      </c>
      <c r="C49" s="380" t="s">
        <v>225</v>
      </c>
      <c r="D49" s="381">
        <v>416</v>
      </c>
      <c r="E49" s="363">
        <v>44994</v>
      </c>
      <c r="F49" s="380" t="s">
        <v>483</v>
      </c>
    </row>
    <row r="50" spans="1:6" x14ac:dyDescent="0.3">
      <c r="A50" s="380" t="s">
        <v>480</v>
      </c>
      <c r="B50" s="380" t="s">
        <v>481</v>
      </c>
      <c r="C50" s="380" t="s">
        <v>225</v>
      </c>
      <c r="D50" s="381">
        <v>452</v>
      </c>
      <c r="E50" s="363">
        <v>44994</v>
      </c>
      <c r="F50" s="380" t="s">
        <v>482</v>
      </c>
    </row>
    <row r="51" spans="1:6" x14ac:dyDescent="0.3">
      <c r="A51" s="380" t="s">
        <v>480</v>
      </c>
      <c r="B51" s="380" t="s">
        <v>481</v>
      </c>
      <c r="C51" s="380" t="s">
        <v>237</v>
      </c>
      <c r="D51" s="381">
        <v>368</v>
      </c>
      <c r="E51" s="363">
        <v>44994</v>
      </c>
      <c r="F51" s="380" t="s">
        <v>482</v>
      </c>
    </row>
    <row r="52" spans="1:6" x14ac:dyDescent="0.3">
      <c r="A52" s="380" t="s">
        <v>480</v>
      </c>
      <c r="B52" s="380" t="s">
        <v>481</v>
      </c>
      <c r="C52" s="380" t="s">
        <v>237</v>
      </c>
      <c r="D52" s="381">
        <v>375</v>
      </c>
      <c r="E52" s="363">
        <v>44994</v>
      </c>
      <c r="F52" s="380" t="s">
        <v>482</v>
      </c>
    </row>
    <row r="53" spans="1:6" x14ac:dyDescent="0.3">
      <c r="A53" s="380" t="s">
        <v>480</v>
      </c>
      <c r="B53" s="380" t="s">
        <v>481</v>
      </c>
      <c r="C53" s="380" t="s">
        <v>232</v>
      </c>
      <c r="D53" s="381">
        <v>297</v>
      </c>
      <c r="E53" s="363">
        <v>44994</v>
      </c>
      <c r="F53" s="380" t="s">
        <v>482</v>
      </c>
    </row>
    <row r="54" spans="1:6" x14ac:dyDescent="0.3">
      <c r="A54" s="380" t="s">
        <v>480</v>
      </c>
      <c r="B54" s="380" t="s">
        <v>481</v>
      </c>
      <c r="C54" s="380" t="s">
        <v>232</v>
      </c>
      <c r="D54" s="381">
        <v>333</v>
      </c>
      <c r="E54" s="363">
        <v>44994</v>
      </c>
      <c r="F54" s="380" t="s">
        <v>482</v>
      </c>
    </row>
    <row r="55" spans="1:6" x14ac:dyDescent="0.3">
      <c r="A55" s="485" t="s">
        <v>400</v>
      </c>
      <c r="B55" s="485"/>
      <c r="C55" s="485"/>
      <c r="D55" s="485"/>
      <c r="E55" s="485"/>
      <c r="F55" s="485"/>
    </row>
    <row r="56" spans="1:6" x14ac:dyDescent="0.3">
      <c r="A56" s="483" t="s">
        <v>222</v>
      </c>
      <c r="B56" s="483"/>
      <c r="C56" s="483"/>
      <c r="D56" s="483"/>
      <c r="E56" s="483"/>
      <c r="F56" s="483"/>
    </row>
    <row r="57" spans="1:6" x14ac:dyDescent="0.3">
      <c r="A57" s="384" t="s">
        <v>416</v>
      </c>
      <c r="E57" s="339"/>
    </row>
    <row r="60" spans="1:6" ht="14.4" x14ac:dyDescent="0.3">
      <c r="A60" s="484" t="s">
        <v>488</v>
      </c>
      <c r="B60" s="484"/>
      <c r="C60" s="484"/>
      <c r="D60" s="484"/>
      <c r="E60" s="484"/>
      <c r="F60" s="484"/>
    </row>
    <row r="61" spans="1:6" ht="27.6" x14ac:dyDescent="0.3">
      <c r="A61" s="342" t="s">
        <v>212</v>
      </c>
      <c r="B61" s="342" t="s">
        <v>213</v>
      </c>
      <c r="C61" s="342" t="s">
        <v>214</v>
      </c>
      <c r="D61" s="343" t="s">
        <v>215</v>
      </c>
      <c r="E61" s="344" t="s">
        <v>216</v>
      </c>
      <c r="F61" s="342" t="s">
        <v>217</v>
      </c>
    </row>
    <row r="62" spans="1:6" x14ac:dyDescent="0.3">
      <c r="A62" s="362" t="s">
        <v>241</v>
      </c>
      <c r="B62" s="362" t="s">
        <v>242</v>
      </c>
      <c r="C62" s="362" t="s">
        <v>243</v>
      </c>
      <c r="D62" s="362">
        <v>75</v>
      </c>
      <c r="E62" s="363">
        <v>45021</v>
      </c>
      <c r="F62" s="362" t="s">
        <v>515</v>
      </c>
    </row>
    <row r="63" spans="1:6" x14ac:dyDescent="0.3">
      <c r="A63" s="362" t="s">
        <v>241</v>
      </c>
      <c r="B63" s="362" t="s">
        <v>436</v>
      </c>
      <c r="C63" s="362" t="s">
        <v>232</v>
      </c>
      <c r="D63" s="362">
        <v>130</v>
      </c>
      <c r="E63" s="363">
        <v>45021</v>
      </c>
      <c r="F63" s="362" t="s">
        <v>514</v>
      </c>
    </row>
    <row r="64" spans="1:6" x14ac:dyDescent="0.3">
      <c r="A64" s="362" t="s">
        <v>241</v>
      </c>
      <c r="B64" s="362" t="s">
        <v>242</v>
      </c>
      <c r="C64" s="362" t="s">
        <v>232</v>
      </c>
      <c r="D64" s="362">
        <v>90</v>
      </c>
      <c r="E64" s="363">
        <v>45021</v>
      </c>
      <c r="F64" s="362" t="s">
        <v>516</v>
      </c>
    </row>
    <row r="65" spans="1:6" x14ac:dyDescent="0.3">
      <c r="A65" s="362" t="s">
        <v>241</v>
      </c>
      <c r="B65" s="362" t="s">
        <v>242</v>
      </c>
      <c r="C65" s="362" t="s">
        <v>232</v>
      </c>
      <c r="D65" s="362">
        <v>119</v>
      </c>
      <c r="E65" s="363">
        <v>45021</v>
      </c>
      <c r="F65" s="362" t="s">
        <v>517</v>
      </c>
    </row>
    <row r="66" spans="1:6" ht="27.6" x14ac:dyDescent="0.3">
      <c r="A66" s="362" t="s">
        <v>433</v>
      </c>
      <c r="B66" s="362" t="s">
        <v>434</v>
      </c>
      <c r="C66" s="362" t="s">
        <v>159</v>
      </c>
      <c r="D66" s="362">
        <v>202</v>
      </c>
      <c r="E66" s="363">
        <v>44985</v>
      </c>
      <c r="F66" s="362" t="s">
        <v>435</v>
      </c>
    </row>
    <row r="67" spans="1:6" ht="27.6" x14ac:dyDescent="0.3">
      <c r="A67" s="362" t="s">
        <v>433</v>
      </c>
      <c r="B67" s="362" t="s">
        <v>434</v>
      </c>
      <c r="C67" s="362" t="s">
        <v>159</v>
      </c>
      <c r="D67" s="362">
        <v>238</v>
      </c>
      <c r="E67" s="363">
        <v>44985</v>
      </c>
      <c r="F67" s="362" t="s">
        <v>435</v>
      </c>
    </row>
    <row r="68" spans="1:6" x14ac:dyDescent="0.3">
      <c r="A68" s="362" t="s">
        <v>241</v>
      </c>
      <c r="B68" s="362" t="s">
        <v>436</v>
      </c>
      <c r="C68" s="362" t="s">
        <v>159</v>
      </c>
      <c r="D68" s="362">
        <v>119</v>
      </c>
      <c r="E68" s="363">
        <v>44985</v>
      </c>
      <c r="F68" s="362" t="s">
        <v>437</v>
      </c>
    </row>
    <row r="69" spans="1:6" x14ac:dyDescent="0.3">
      <c r="A69" s="362" t="s">
        <v>241</v>
      </c>
      <c r="B69" s="362" t="s">
        <v>436</v>
      </c>
      <c r="C69" s="362" t="s">
        <v>159</v>
      </c>
      <c r="D69" s="362">
        <v>142</v>
      </c>
      <c r="E69" s="363">
        <v>44985</v>
      </c>
      <c r="F69" s="362" t="s">
        <v>438</v>
      </c>
    </row>
    <row r="70" spans="1:6" x14ac:dyDescent="0.3">
      <c r="A70" s="362" t="s">
        <v>241</v>
      </c>
      <c r="B70" s="362" t="s">
        <v>242</v>
      </c>
      <c r="C70" s="362" t="s">
        <v>159</v>
      </c>
      <c r="D70" s="362">
        <v>119</v>
      </c>
      <c r="E70" s="363">
        <v>44985</v>
      </c>
      <c r="F70" s="362" t="s">
        <v>439</v>
      </c>
    </row>
    <row r="71" spans="1:6" x14ac:dyDescent="0.3">
      <c r="A71" s="362" t="s">
        <v>241</v>
      </c>
      <c r="B71" s="362" t="s">
        <v>242</v>
      </c>
      <c r="C71" s="362" t="s">
        <v>159</v>
      </c>
      <c r="D71" s="362">
        <v>142</v>
      </c>
      <c r="E71" s="363">
        <v>44985</v>
      </c>
      <c r="F71" s="362" t="s">
        <v>439</v>
      </c>
    </row>
    <row r="72" spans="1:6" x14ac:dyDescent="0.3">
      <c r="A72" s="362" t="s">
        <v>241</v>
      </c>
      <c r="B72" s="362" t="s">
        <v>436</v>
      </c>
      <c r="C72" s="362" t="s">
        <v>225</v>
      </c>
      <c r="D72" s="362">
        <v>154</v>
      </c>
      <c r="E72" s="363">
        <v>44985</v>
      </c>
      <c r="F72" s="362" t="s">
        <v>440</v>
      </c>
    </row>
    <row r="73" spans="1:6" x14ac:dyDescent="0.3">
      <c r="A73" s="362" t="s">
        <v>241</v>
      </c>
      <c r="B73" s="362" t="s">
        <v>436</v>
      </c>
      <c r="C73" s="362" t="s">
        <v>225</v>
      </c>
      <c r="D73" s="362">
        <v>178</v>
      </c>
      <c r="E73" s="363">
        <v>44985</v>
      </c>
      <c r="F73" s="362" t="s">
        <v>440</v>
      </c>
    </row>
    <row r="74" spans="1:6" x14ac:dyDescent="0.3">
      <c r="A74" s="362" t="s">
        <v>241</v>
      </c>
      <c r="B74" s="362" t="s">
        <v>242</v>
      </c>
      <c r="C74" s="362" t="s">
        <v>225</v>
      </c>
      <c r="D74" s="362">
        <v>119</v>
      </c>
      <c r="E74" s="363">
        <v>44985</v>
      </c>
      <c r="F74" s="362" t="s">
        <v>439</v>
      </c>
    </row>
    <row r="75" spans="1:6" x14ac:dyDescent="0.3">
      <c r="A75" s="362" t="s">
        <v>241</v>
      </c>
      <c r="B75" s="362" t="s">
        <v>242</v>
      </c>
      <c r="C75" s="362" t="s">
        <v>225</v>
      </c>
      <c r="D75" s="362">
        <v>130</v>
      </c>
      <c r="E75" s="363">
        <v>44985</v>
      </c>
      <c r="F75" s="362" t="s">
        <v>439</v>
      </c>
    </row>
    <row r="76" spans="1:6" x14ac:dyDescent="0.3">
      <c r="A76" s="362" t="s">
        <v>441</v>
      </c>
      <c r="B76" s="362" t="s">
        <v>442</v>
      </c>
      <c r="C76" s="362" t="s">
        <v>235</v>
      </c>
      <c r="D76" s="362">
        <v>357</v>
      </c>
      <c r="E76" s="363">
        <v>44985</v>
      </c>
      <c r="F76" s="362" t="s">
        <v>443</v>
      </c>
    </row>
    <row r="77" spans="1:6" x14ac:dyDescent="0.3">
      <c r="A77" s="362" t="s">
        <v>241</v>
      </c>
      <c r="B77" s="362" t="s">
        <v>436</v>
      </c>
      <c r="C77" s="362" t="s">
        <v>235</v>
      </c>
      <c r="D77" s="362">
        <v>273</v>
      </c>
      <c r="E77" s="363">
        <v>44985</v>
      </c>
      <c r="F77" s="362" t="s">
        <v>444</v>
      </c>
    </row>
    <row r="78" spans="1:6" x14ac:dyDescent="0.3">
      <c r="A78" s="362" t="s">
        <v>241</v>
      </c>
      <c r="B78" s="362" t="s">
        <v>436</v>
      </c>
      <c r="C78" s="362" t="s">
        <v>235</v>
      </c>
      <c r="D78" s="362">
        <v>297</v>
      </c>
      <c r="E78" s="363">
        <v>44985</v>
      </c>
      <c r="F78" s="362" t="s">
        <v>445</v>
      </c>
    </row>
    <row r="79" spans="1:6" x14ac:dyDescent="0.3">
      <c r="A79" s="362" t="s">
        <v>241</v>
      </c>
      <c r="B79" s="362" t="s">
        <v>242</v>
      </c>
      <c r="C79" s="362" t="s">
        <v>235</v>
      </c>
      <c r="D79" s="362">
        <v>273</v>
      </c>
      <c r="E79" s="363">
        <v>44985</v>
      </c>
      <c r="F79" s="362" t="s">
        <v>439</v>
      </c>
    </row>
    <row r="80" spans="1:6" x14ac:dyDescent="0.3">
      <c r="A80" s="362" t="s">
        <v>241</v>
      </c>
      <c r="B80" s="362" t="s">
        <v>242</v>
      </c>
      <c r="C80" s="362" t="s">
        <v>235</v>
      </c>
      <c r="D80" s="362">
        <v>297</v>
      </c>
      <c r="E80" s="363">
        <v>44985</v>
      </c>
      <c r="F80" s="362" t="s">
        <v>439</v>
      </c>
    </row>
    <row r="81" spans="1:6" x14ac:dyDescent="0.3">
      <c r="A81" s="362" t="s">
        <v>441</v>
      </c>
      <c r="B81" s="362" t="s">
        <v>442</v>
      </c>
      <c r="C81" s="362" t="s">
        <v>237</v>
      </c>
      <c r="D81" s="362">
        <v>238</v>
      </c>
      <c r="E81" s="363">
        <v>44985</v>
      </c>
      <c r="F81" s="362" t="s">
        <v>443</v>
      </c>
    </row>
    <row r="82" spans="1:6" ht="27.6" x14ac:dyDescent="0.3">
      <c r="A82" s="362" t="s">
        <v>433</v>
      </c>
      <c r="B82" s="362" t="s">
        <v>434</v>
      </c>
      <c r="C82" s="362" t="s">
        <v>226</v>
      </c>
      <c r="D82" s="362">
        <v>202</v>
      </c>
      <c r="E82" s="363">
        <v>44985</v>
      </c>
      <c r="F82" s="362" t="s">
        <v>435</v>
      </c>
    </row>
    <row r="83" spans="1:6" ht="27.6" x14ac:dyDescent="0.3">
      <c r="A83" s="362" t="s">
        <v>433</v>
      </c>
      <c r="B83" s="362" t="s">
        <v>434</v>
      </c>
      <c r="C83" s="362" t="s">
        <v>226</v>
      </c>
      <c r="D83" s="362">
        <v>226</v>
      </c>
      <c r="E83" s="363">
        <v>44985</v>
      </c>
      <c r="F83" s="362" t="s">
        <v>435</v>
      </c>
    </row>
    <row r="84" spans="1:6" ht="27.6" x14ac:dyDescent="0.3">
      <c r="A84" s="362" t="s">
        <v>433</v>
      </c>
      <c r="B84" s="362" t="s">
        <v>434</v>
      </c>
      <c r="C84" s="362" t="s">
        <v>239</v>
      </c>
      <c r="D84" s="362">
        <v>238</v>
      </c>
      <c r="E84" s="363">
        <v>44985</v>
      </c>
      <c r="F84" s="362" t="s">
        <v>446</v>
      </c>
    </row>
    <row r="85" spans="1:6" ht="27.6" x14ac:dyDescent="0.3">
      <c r="A85" s="362" t="s">
        <v>433</v>
      </c>
      <c r="B85" s="362" t="s">
        <v>434</v>
      </c>
      <c r="C85" s="362" t="s">
        <v>239</v>
      </c>
      <c r="D85" s="362">
        <v>276</v>
      </c>
      <c r="E85" s="363">
        <v>44985</v>
      </c>
      <c r="F85" s="362" t="s">
        <v>435</v>
      </c>
    </row>
    <row r="86" spans="1:6" x14ac:dyDescent="0.3">
      <c r="A86" s="362" t="s">
        <v>241</v>
      </c>
      <c r="B86" s="362" t="s">
        <v>436</v>
      </c>
      <c r="C86" s="362" t="s">
        <v>239</v>
      </c>
      <c r="D86" s="362">
        <v>273</v>
      </c>
      <c r="E86" s="363">
        <v>44985</v>
      </c>
      <c r="F86" s="362" t="s">
        <v>440</v>
      </c>
    </row>
    <row r="87" spans="1:6" x14ac:dyDescent="0.3">
      <c r="A87" s="362" t="s">
        <v>241</v>
      </c>
      <c r="B87" s="362" t="s">
        <v>436</v>
      </c>
      <c r="C87" s="362" t="s">
        <v>239</v>
      </c>
      <c r="D87" s="362">
        <v>297</v>
      </c>
      <c r="E87" s="363">
        <v>44985</v>
      </c>
      <c r="F87" s="362" t="s">
        <v>445</v>
      </c>
    </row>
    <row r="88" spans="1:6" x14ac:dyDescent="0.3">
      <c r="A88" s="362" t="s">
        <v>241</v>
      </c>
      <c r="B88" s="362" t="s">
        <v>242</v>
      </c>
      <c r="C88" s="362" t="s">
        <v>239</v>
      </c>
      <c r="D88" s="362">
        <v>238</v>
      </c>
      <c r="E88" s="363">
        <v>44985</v>
      </c>
      <c r="F88" s="362" t="s">
        <v>439</v>
      </c>
    </row>
    <row r="89" spans="1:6" x14ac:dyDescent="0.3">
      <c r="A89" s="362" t="s">
        <v>241</v>
      </c>
      <c r="B89" s="362" t="s">
        <v>242</v>
      </c>
      <c r="C89" s="362" t="s">
        <v>239</v>
      </c>
      <c r="D89" s="362">
        <v>261</v>
      </c>
      <c r="E89" s="363">
        <v>44985</v>
      </c>
      <c r="F89" s="362" t="s">
        <v>447</v>
      </c>
    </row>
    <row r="90" spans="1:6" x14ac:dyDescent="0.3">
      <c r="A90" s="362" t="s">
        <v>241</v>
      </c>
      <c r="B90" s="362" t="s">
        <v>436</v>
      </c>
      <c r="C90" s="362" t="s">
        <v>227</v>
      </c>
      <c r="D90" s="362">
        <v>130</v>
      </c>
      <c r="E90" s="363">
        <v>44985</v>
      </c>
      <c r="F90" s="362" t="s">
        <v>438</v>
      </c>
    </row>
    <row r="91" spans="1:6" x14ac:dyDescent="0.3">
      <c r="A91" s="362" t="s">
        <v>241</v>
      </c>
      <c r="B91" s="362" t="s">
        <v>242</v>
      </c>
      <c r="C91" s="362" t="s">
        <v>227</v>
      </c>
      <c r="D91" s="362">
        <v>107</v>
      </c>
      <c r="E91" s="363">
        <v>44985</v>
      </c>
      <c r="F91" s="362" t="s">
        <v>439</v>
      </c>
    </row>
    <row r="92" spans="1:6" x14ac:dyDescent="0.3">
      <c r="A92" s="362" t="s">
        <v>241</v>
      </c>
      <c r="B92" s="362" t="s">
        <v>242</v>
      </c>
      <c r="C92" s="362" t="s">
        <v>227</v>
      </c>
      <c r="D92" s="362">
        <v>119</v>
      </c>
      <c r="E92" s="363">
        <v>44985</v>
      </c>
      <c r="F92" s="362" t="s">
        <v>439</v>
      </c>
    </row>
    <row r="93" spans="1:6" ht="27.6" x14ac:dyDescent="0.3">
      <c r="A93" s="362" t="s">
        <v>433</v>
      </c>
      <c r="B93" s="362" t="s">
        <v>434</v>
      </c>
      <c r="C93" s="362" t="s">
        <v>232</v>
      </c>
      <c r="D93" s="362">
        <v>226</v>
      </c>
      <c r="E93" s="363">
        <v>44985</v>
      </c>
      <c r="F93" s="362" t="s">
        <v>448</v>
      </c>
    </row>
    <row r="94" spans="1:6" ht="27.6" x14ac:dyDescent="0.3">
      <c r="A94" s="362" t="s">
        <v>433</v>
      </c>
      <c r="B94" s="362" t="s">
        <v>434</v>
      </c>
      <c r="C94" s="362" t="s">
        <v>232</v>
      </c>
      <c r="D94" s="362">
        <v>238</v>
      </c>
      <c r="E94" s="363">
        <v>44985</v>
      </c>
      <c r="F94" s="362" t="s">
        <v>446</v>
      </c>
    </row>
    <row r="95" spans="1:6" x14ac:dyDescent="0.3">
      <c r="A95" s="362" t="s">
        <v>241</v>
      </c>
      <c r="B95" s="362" t="s">
        <v>436</v>
      </c>
      <c r="C95" s="362" t="s">
        <v>232</v>
      </c>
      <c r="D95" s="362">
        <v>107</v>
      </c>
      <c r="E95" s="363">
        <v>44985</v>
      </c>
      <c r="F95" s="362" t="s">
        <v>449</v>
      </c>
    </row>
    <row r="96" spans="1:6" x14ac:dyDescent="0.3">
      <c r="A96" s="362" t="s">
        <v>241</v>
      </c>
      <c r="B96" s="362" t="s">
        <v>436</v>
      </c>
      <c r="C96" s="362" t="s">
        <v>232</v>
      </c>
      <c r="D96" s="362">
        <v>119</v>
      </c>
      <c r="E96" s="363">
        <v>44985</v>
      </c>
      <c r="F96" s="362" t="s">
        <v>438</v>
      </c>
    </row>
    <row r="97" spans="1:6" x14ac:dyDescent="0.3">
      <c r="A97" s="362" t="s">
        <v>241</v>
      </c>
      <c r="B97" s="362" t="s">
        <v>436</v>
      </c>
      <c r="C97" s="362" t="s">
        <v>232</v>
      </c>
      <c r="D97" s="362">
        <v>130</v>
      </c>
      <c r="E97" s="363">
        <v>44985</v>
      </c>
      <c r="F97" s="362" t="s">
        <v>438</v>
      </c>
    </row>
    <row r="98" spans="1:6" x14ac:dyDescent="0.3">
      <c r="A98" s="362" t="s">
        <v>241</v>
      </c>
      <c r="B98" s="362" t="s">
        <v>242</v>
      </c>
      <c r="C98" s="362" t="s">
        <v>232</v>
      </c>
      <c r="D98" s="362">
        <v>107</v>
      </c>
      <c r="E98" s="363">
        <v>44985</v>
      </c>
      <c r="F98" s="362" t="s">
        <v>450</v>
      </c>
    </row>
    <row r="99" spans="1:6" x14ac:dyDescent="0.3">
      <c r="A99" s="362" t="s">
        <v>241</v>
      </c>
      <c r="B99" s="362" t="s">
        <v>242</v>
      </c>
      <c r="C99" s="362" t="s">
        <v>232</v>
      </c>
      <c r="D99" s="362">
        <v>119</v>
      </c>
      <c r="E99" s="363">
        <v>44985</v>
      </c>
      <c r="F99" s="362" t="s">
        <v>451</v>
      </c>
    </row>
    <row r="100" spans="1:6" x14ac:dyDescent="0.3">
      <c r="A100" s="362" t="s">
        <v>441</v>
      </c>
      <c r="B100" s="362" t="s">
        <v>442</v>
      </c>
      <c r="C100" s="362" t="s">
        <v>240</v>
      </c>
      <c r="D100" s="362">
        <v>333</v>
      </c>
      <c r="E100" s="363">
        <v>44985</v>
      </c>
      <c r="F100" s="362" t="s">
        <v>443</v>
      </c>
    </row>
    <row r="101" spans="1:6" x14ac:dyDescent="0.3">
      <c r="A101" s="362" t="s">
        <v>241</v>
      </c>
      <c r="B101" s="362" t="s">
        <v>244</v>
      </c>
      <c r="C101" s="362" t="s">
        <v>225</v>
      </c>
      <c r="D101" s="362">
        <v>250</v>
      </c>
      <c r="E101" s="363">
        <v>44984</v>
      </c>
      <c r="F101" s="362" t="s">
        <v>452</v>
      </c>
    </row>
    <row r="102" spans="1:6" x14ac:dyDescent="0.3">
      <c r="A102" s="362" t="s">
        <v>241</v>
      </c>
      <c r="B102" s="362" t="s">
        <v>244</v>
      </c>
      <c r="C102" s="362" t="s">
        <v>225</v>
      </c>
      <c r="D102" s="362">
        <v>300</v>
      </c>
      <c r="E102" s="363">
        <v>44984</v>
      </c>
      <c r="F102" s="362" t="s">
        <v>452</v>
      </c>
    </row>
    <row r="103" spans="1:6" x14ac:dyDescent="0.3">
      <c r="A103" s="362" t="s">
        <v>241</v>
      </c>
      <c r="B103" s="362" t="s">
        <v>244</v>
      </c>
      <c r="C103" s="362" t="s">
        <v>225</v>
      </c>
      <c r="D103" s="362">
        <v>330</v>
      </c>
      <c r="E103" s="363">
        <v>44984</v>
      </c>
      <c r="F103" s="362" t="s">
        <v>453</v>
      </c>
    </row>
    <row r="104" spans="1:6" x14ac:dyDescent="0.3">
      <c r="A104" s="362" t="s">
        <v>241</v>
      </c>
      <c r="B104" s="362" t="s">
        <v>244</v>
      </c>
      <c r="C104" s="362" t="s">
        <v>236</v>
      </c>
      <c r="D104" s="362">
        <v>150</v>
      </c>
      <c r="E104" s="363">
        <v>44984</v>
      </c>
      <c r="F104" s="362" t="s">
        <v>454</v>
      </c>
    </row>
    <row r="105" spans="1:6" x14ac:dyDescent="0.3">
      <c r="A105" s="362" t="s">
        <v>241</v>
      </c>
      <c r="B105" s="362" t="s">
        <v>244</v>
      </c>
      <c r="C105" s="362" t="s">
        <v>239</v>
      </c>
      <c r="D105" s="362">
        <v>250</v>
      </c>
      <c r="E105" s="363">
        <v>44984</v>
      </c>
      <c r="F105" s="362" t="s">
        <v>452</v>
      </c>
    </row>
    <row r="106" spans="1:6" x14ac:dyDescent="0.3">
      <c r="A106" s="362" t="s">
        <v>241</v>
      </c>
      <c r="B106" s="362" t="s">
        <v>244</v>
      </c>
      <c r="C106" s="362" t="s">
        <v>239</v>
      </c>
      <c r="D106" s="362">
        <v>270</v>
      </c>
      <c r="E106" s="363">
        <v>44984</v>
      </c>
      <c r="F106" s="362" t="s">
        <v>452</v>
      </c>
    </row>
    <row r="107" spans="1:6" x14ac:dyDescent="0.3">
      <c r="A107" s="362" t="s">
        <v>241</v>
      </c>
      <c r="B107" s="362" t="s">
        <v>244</v>
      </c>
      <c r="C107" s="362" t="s">
        <v>239</v>
      </c>
      <c r="D107" s="362">
        <v>350</v>
      </c>
      <c r="E107" s="363">
        <v>44984</v>
      </c>
      <c r="F107" s="362" t="s">
        <v>455</v>
      </c>
    </row>
    <row r="108" spans="1:6" x14ac:dyDescent="0.3">
      <c r="A108" s="485" t="s">
        <v>400</v>
      </c>
      <c r="B108" s="485"/>
      <c r="C108" s="485"/>
      <c r="D108" s="485"/>
      <c r="E108" s="485"/>
      <c r="F108" s="485"/>
    </row>
    <row r="109" spans="1:6" x14ac:dyDescent="0.3">
      <c r="A109" s="483" t="s">
        <v>222</v>
      </c>
      <c r="B109" s="483"/>
      <c r="C109" s="483"/>
      <c r="D109" s="483"/>
      <c r="E109" s="483"/>
      <c r="F109" s="483"/>
    </row>
    <row r="110" spans="1:6" x14ac:dyDescent="0.3">
      <c r="A110" s="385"/>
      <c r="B110" s="312"/>
      <c r="C110" s="312"/>
      <c r="D110" s="340"/>
      <c r="E110" s="341"/>
      <c r="F110" s="312"/>
    </row>
    <row r="111" spans="1:6" ht="14.4" x14ac:dyDescent="0.3">
      <c r="A111" s="484" t="s">
        <v>597</v>
      </c>
      <c r="B111" s="484"/>
      <c r="C111" s="484"/>
      <c r="D111" s="484"/>
      <c r="E111" s="484"/>
      <c r="F111" s="484"/>
    </row>
    <row r="112" spans="1:6" ht="27.6" x14ac:dyDescent="0.3">
      <c r="A112" s="342" t="s">
        <v>212</v>
      </c>
      <c r="B112" s="342" t="s">
        <v>213</v>
      </c>
      <c r="C112" s="342" t="s">
        <v>214</v>
      </c>
      <c r="D112" s="343" t="s">
        <v>215</v>
      </c>
      <c r="E112" s="344" t="s">
        <v>216</v>
      </c>
      <c r="F112" s="342" t="s">
        <v>217</v>
      </c>
    </row>
    <row r="113" spans="1:6" ht="27.6" x14ac:dyDescent="0.3">
      <c r="A113" s="362" t="s">
        <v>582</v>
      </c>
      <c r="B113" s="362" t="s">
        <v>583</v>
      </c>
      <c r="C113" s="362" t="s">
        <v>159</v>
      </c>
      <c r="D113" s="362">
        <v>110</v>
      </c>
      <c r="E113" s="363">
        <v>45021</v>
      </c>
      <c r="F113" s="362" t="s">
        <v>584</v>
      </c>
    </row>
    <row r="114" spans="1:6" x14ac:dyDescent="0.3">
      <c r="A114" s="362" t="s">
        <v>569</v>
      </c>
      <c r="B114" s="362" t="s">
        <v>535</v>
      </c>
      <c r="C114" s="362" t="s">
        <v>225</v>
      </c>
      <c r="D114" s="362">
        <v>120</v>
      </c>
      <c r="E114" s="363">
        <v>45021</v>
      </c>
      <c r="F114" s="362" t="s">
        <v>475</v>
      </c>
    </row>
    <row r="115" spans="1:6" x14ac:dyDescent="0.3">
      <c r="A115" s="362" t="s">
        <v>577</v>
      </c>
      <c r="B115" s="362" t="s">
        <v>578</v>
      </c>
      <c r="C115" s="362" t="s">
        <v>225</v>
      </c>
      <c r="D115" s="362">
        <v>100</v>
      </c>
      <c r="E115" s="363">
        <v>45021</v>
      </c>
      <c r="F115" s="362" t="s">
        <v>579</v>
      </c>
    </row>
    <row r="116" spans="1:6" ht="27.6" x14ac:dyDescent="0.3">
      <c r="A116" s="362" t="s">
        <v>582</v>
      </c>
      <c r="B116" s="362" t="s">
        <v>583</v>
      </c>
      <c r="C116" s="362" t="s">
        <v>225</v>
      </c>
      <c r="D116" s="362">
        <v>150</v>
      </c>
      <c r="E116" s="363">
        <v>45021</v>
      </c>
      <c r="F116" s="362" t="s">
        <v>585</v>
      </c>
    </row>
    <row r="117" spans="1:6" x14ac:dyDescent="0.3">
      <c r="A117" s="362" t="s">
        <v>577</v>
      </c>
      <c r="B117" s="362" t="s">
        <v>578</v>
      </c>
      <c r="C117" s="362" t="s">
        <v>235</v>
      </c>
      <c r="D117" s="362">
        <v>100</v>
      </c>
      <c r="E117" s="363">
        <v>45021</v>
      </c>
      <c r="F117" s="362" t="s">
        <v>580</v>
      </c>
    </row>
    <row r="118" spans="1:6" x14ac:dyDescent="0.3">
      <c r="A118" s="362" t="s">
        <v>569</v>
      </c>
      <c r="B118" s="362" t="s">
        <v>535</v>
      </c>
      <c r="C118" s="362" t="s">
        <v>237</v>
      </c>
      <c r="D118" s="362">
        <v>120</v>
      </c>
      <c r="E118" s="363">
        <v>45021</v>
      </c>
      <c r="F118" s="362" t="s">
        <v>470</v>
      </c>
    </row>
    <row r="119" spans="1:6" x14ac:dyDescent="0.3">
      <c r="A119" s="362" t="s">
        <v>577</v>
      </c>
      <c r="B119" s="362" t="s">
        <v>578</v>
      </c>
      <c r="C119" s="362" t="s">
        <v>237</v>
      </c>
      <c r="D119" s="362">
        <v>100</v>
      </c>
      <c r="E119" s="363">
        <v>45021</v>
      </c>
      <c r="F119" s="362" t="s">
        <v>581</v>
      </c>
    </row>
    <row r="120" spans="1:6" ht="27.6" x14ac:dyDescent="0.3">
      <c r="A120" s="362" t="s">
        <v>582</v>
      </c>
      <c r="B120" s="362" t="s">
        <v>583</v>
      </c>
      <c r="C120" s="362" t="s">
        <v>421</v>
      </c>
      <c r="D120" s="362">
        <v>160</v>
      </c>
      <c r="E120" s="363">
        <v>45021</v>
      </c>
      <c r="F120" s="362" t="s">
        <v>585</v>
      </c>
    </row>
    <row r="121" spans="1:6" x14ac:dyDescent="0.3">
      <c r="A121" s="362" t="s">
        <v>569</v>
      </c>
      <c r="B121" s="362" t="s">
        <v>535</v>
      </c>
      <c r="C121" s="362" t="s">
        <v>243</v>
      </c>
      <c r="D121" s="362">
        <v>80</v>
      </c>
      <c r="E121" s="363">
        <v>45021</v>
      </c>
      <c r="F121" s="362" t="s">
        <v>570</v>
      </c>
    </row>
    <row r="122" spans="1:6" ht="27.6" x14ac:dyDescent="0.3">
      <c r="A122" s="362" t="s">
        <v>582</v>
      </c>
      <c r="B122" s="362" t="s">
        <v>583</v>
      </c>
      <c r="C122" s="362" t="s">
        <v>243</v>
      </c>
      <c r="D122" s="362">
        <v>80</v>
      </c>
      <c r="E122" s="363">
        <v>45021</v>
      </c>
      <c r="F122" s="362" t="s">
        <v>586</v>
      </c>
    </row>
    <row r="123" spans="1:6" x14ac:dyDescent="0.3">
      <c r="A123" s="362" t="s">
        <v>569</v>
      </c>
      <c r="B123" s="362" t="s">
        <v>535</v>
      </c>
      <c r="C123" s="362" t="s">
        <v>239</v>
      </c>
      <c r="D123" s="362">
        <v>250</v>
      </c>
      <c r="E123" s="363">
        <v>45021</v>
      </c>
      <c r="F123" s="362" t="s">
        <v>470</v>
      </c>
    </row>
    <row r="124" spans="1:6" x14ac:dyDescent="0.3">
      <c r="A124" s="362" t="s">
        <v>577</v>
      </c>
      <c r="B124" s="362" t="s">
        <v>578</v>
      </c>
      <c r="C124" s="362" t="s">
        <v>239</v>
      </c>
      <c r="D124" s="362">
        <v>100</v>
      </c>
      <c r="E124" s="363">
        <v>45021</v>
      </c>
      <c r="F124" s="362" t="s">
        <v>580</v>
      </c>
    </row>
    <row r="125" spans="1:6" x14ac:dyDescent="0.3">
      <c r="A125" s="362" t="s">
        <v>577</v>
      </c>
      <c r="B125" s="362" t="s">
        <v>578</v>
      </c>
      <c r="C125" s="362" t="s">
        <v>239</v>
      </c>
      <c r="D125" s="362">
        <v>100</v>
      </c>
      <c r="E125" s="363">
        <v>45021</v>
      </c>
      <c r="F125" s="362" t="s">
        <v>579</v>
      </c>
    </row>
    <row r="126" spans="1:6" x14ac:dyDescent="0.3">
      <c r="A126" s="362" t="s">
        <v>569</v>
      </c>
      <c r="B126" s="362" t="s">
        <v>535</v>
      </c>
      <c r="C126" s="362" t="s">
        <v>227</v>
      </c>
      <c r="D126" s="362">
        <v>120</v>
      </c>
      <c r="E126" s="363">
        <v>45021</v>
      </c>
      <c r="F126" s="362" t="s">
        <v>547</v>
      </c>
    </row>
    <row r="127" spans="1:6" x14ac:dyDescent="0.3">
      <c r="A127" s="362" t="s">
        <v>569</v>
      </c>
      <c r="B127" s="362" t="s">
        <v>535</v>
      </c>
      <c r="C127" s="362" t="s">
        <v>232</v>
      </c>
      <c r="D127" s="362">
        <v>100</v>
      </c>
      <c r="E127" s="363">
        <v>45021</v>
      </c>
      <c r="F127" s="362" t="s">
        <v>475</v>
      </c>
    </row>
    <row r="128" spans="1:6" x14ac:dyDescent="0.3">
      <c r="A128" s="362" t="s">
        <v>577</v>
      </c>
      <c r="B128" s="362" t="s">
        <v>578</v>
      </c>
      <c r="C128" s="362" t="s">
        <v>232</v>
      </c>
      <c r="D128" s="362">
        <v>100</v>
      </c>
      <c r="E128" s="363">
        <v>45021</v>
      </c>
      <c r="F128" s="362" t="s">
        <v>579</v>
      </c>
    </row>
    <row r="129" spans="1:6" ht="27.6" x14ac:dyDescent="0.3">
      <c r="A129" s="362" t="s">
        <v>582</v>
      </c>
      <c r="B129" s="362" t="s">
        <v>583</v>
      </c>
      <c r="C129" s="362" t="s">
        <v>232</v>
      </c>
      <c r="D129" s="362">
        <v>90</v>
      </c>
      <c r="E129" s="363">
        <v>45021</v>
      </c>
      <c r="F129" s="362" t="s">
        <v>585</v>
      </c>
    </row>
    <row r="130" spans="1:6" x14ac:dyDescent="0.3">
      <c r="A130" s="362" t="s">
        <v>569</v>
      </c>
      <c r="B130" s="362" t="s">
        <v>535</v>
      </c>
      <c r="C130" s="362" t="s">
        <v>523</v>
      </c>
      <c r="D130" s="362">
        <v>140</v>
      </c>
      <c r="E130" s="363">
        <v>45021</v>
      </c>
      <c r="F130" s="362" t="s">
        <v>470</v>
      </c>
    </row>
    <row r="131" spans="1:6" ht="27.6" x14ac:dyDescent="0.3">
      <c r="A131" s="362" t="s">
        <v>518</v>
      </c>
      <c r="B131" s="362" t="s">
        <v>519</v>
      </c>
      <c r="C131" s="362" t="s">
        <v>520</v>
      </c>
      <c r="D131" s="362">
        <v>160</v>
      </c>
      <c r="E131" s="363">
        <v>45020</v>
      </c>
      <c r="F131" s="362" t="s">
        <v>521</v>
      </c>
    </row>
    <row r="132" spans="1:6" x14ac:dyDescent="0.3">
      <c r="A132" s="362" t="s">
        <v>569</v>
      </c>
      <c r="B132" s="362" t="s">
        <v>571</v>
      </c>
      <c r="C132" s="362" t="s">
        <v>159</v>
      </c>
      <c r="D132" s="362">
        <v>300</v>
      </c>
      <c r="E132" s="363">
        <v>45020</v>
      </c>
      <c r="F132" s="362" t="s">
        <v>572</v>
      </c>
    </row>
    <row r="133" spans="1:6" ht="27.6" x14ac:dyDescent="0.3">
      <c r="A133" s="362" t="s">
        <v>518</v>
      </c>
      <c r="B133" s="362" t="s">
        <v>519</v>
      </c>
      <c r="C133" s="362" t="s">
        <v>502</v>
      </c>
      <c r="D133" s="362">
        <v>150</v>
      </c>
      <c r="E133" s="363">
        <v>45020</v>
      </c>
      <c r="F133" s="362" t="s">
        <v>522</v>
      </c>
    </row>
    <row r="134" spans="1:6" ht="27.6" x14ac:dyDescent="0.3">
      <c r="A134" s="362" t="s">
        <v>518</v>
      </c>
      <c r="B134" s="362" t="s">
        <v>519</v>
      </c>
      <c r="C134" s="362" t="s">
        <v>225</v>
      </c>
      <c r="D134" s="362">
        <v>120</v>
      </c>
      <c r="E134" s="363">
        <v>45020</v>
      </c>
      <c r="F134" s="362" t="s">
        <v>522</v>
      </c>
    </row>
    <row r="135" spans="1:6" x14ac:dyDescent="0.3">
      <c r="A135" s="362" t="s">
        <v>569</v>
      </c>
      <c r="B135" s="362" t="s">
        <v>571</v>
      </c>
      <c r="C135" s="362" t="s">
        <v>225</v>
      </c>
      <c r="D135" s="362">
        <v>250</v>
      </c>
      <c r="E135" s="363">
        <v>45020</v>
      </c>
      <c r="F135" s="362" t="s">
        <v>573</v>
      </c>
    </row>
    <row r="136" spans="1:6" x14ac:dyDescent="0.3">
      <c r="A136" s="362" t="s">
        <v>569</v>
      </c>
      <c r="B136" s="362" t="s">
        <v>571</v>
      </c>
      <c r="C136" s="362" t="s">
        <v>225</v>
      </c>
      <c r="D136" s="362">
        <v>350</v>
      </c>
      <c r="E136" s="363">
        <v>45020</v>
      </c>
      <c r="F136" s="362" t="s">
        <v>574</v>
      </c>
    </row>
    <row r="137" spans="1:6" ht="27.6" x14ac:dyDescent="0.3">
      <c r="A137" s="362" t="s">
        <v>518</v>
      </c>
      <c r="B137" s="362" t="s">
        <v>519</v>
      </c>
      <c r="C137" s="362" t="s">
        <v>235</v>
      </c>
      <c r="D137" s="362">
        <v>250</v>
      </c>
      <c r="E137" s="363">
        <v>45020</v>
      </c>
      <c r="F137" s="362" t="s">
        <v>522</v>
      </c>
    </row>
    <row r="138" spans="1:6" x14ac:dyDescent="0.3">
      <c r="A138" s="362" t="s">
        <v>569</v>
      </c>
      <c r="B138" s="362" t="s">
        <v>571</v>
      </c>
      <c r="C138" s="362" t="s">
        <v>235</v>
      </c>
      <c r="D138" s="362">
        <v>350</v>
      </c>
      <c r="E138" s="363">
        <v>45020</v>
      </c>
      <c r="F138" s="362" t="s">
        <v>575</v>
      </c>
    </row>
    <row r="139" spans="1:6" x14ac:dyDescent="0.3">
      <c r="A139" s="362" t="s">
        <v>569</v>
      </c>
      <c r="B139" s="362" t="s">
        <v>571</v>
      </c>
      <c r="C139" s="362" t="s">
        <v>236</v>
      </c>
      <c r="D139" s="362">
        <v>350</v>
      </c>
      <c r="E139" s="363">
        <v>45020</v>
      </c>
      <c r="F139" s="362" t="s">
        <v>572</v>
      </c>
    </row>
    <row r="140" spans="1:6" ht="27.6" x14ac:dyDescent="0.3">
      <c r="A140" s="362" t="s">
        <v>518</v>
      </c>
      <c r="B140" s="362" t="s">
        <v>519</v>
      </c>
      <c r="C140" s="362" t="s">
        <v>237</v>
      </c>
      <c r="D140" s="362">
        <v>120</v>
      </c>
      <c r="E140" s="363">
        <v>45020</v>
      </c>
      <c r="F140" s="362" t="s">
        <v>522</v>
      </c>
    </row>
    <row r="141" spans="1:6" x14ac:dyDescent="0.3">
      <c r="A141" s="362" t="s">
        <v>569</v>
      </c>
      <c r="B141" s="362" t="s">
        <v>571</v>
      </c>
      <c r="C141" s="362" t="s">
        <v>237</v>
      </c>
      <c r="D141" s="362">
        <v>230</v>
      </c>
      <c r="E141" s="363">
        <v>45020</v>
      </c>
      <c r="F141" s="362" t="s">
        <v>572</v>
      </c>
    </row>
    <row r="142" spans="1:6" x14ac:dyDescent="0.3">
      <c r="A142" s="362" t="s">
        <v>569</v>
      </c>
      <c r="B142" s="362" t="s">
        <v>571</v>
      </c>
      <c r="C142" s="362" t="s">
        <v>237</v>
      </c>
      <c r="D142" s="362">
        <v>350</v>
      </c>
      <c r="E142" s="363">
        <v>45020</v>
      </c>
      <c r="F142" s="362" t="s">
        <v>592</v>
      </c>
    </row>
    <row r="143" spans="1:6" ht="27.6" x14ac:dyDescent="0.3">
      <c r="A143" s="362" t="s">
        <v>518</v>
      </c>
      <c r="B143" s="362" t="s">
        <v>519</v>
      </c>
      <c r="C143" s="362" t="s">
        <v>231</v>
      </c>
      <c r="D143" s="362">
        <v>160</v>
      </c>
      <c r="E143" s="363">
        <v>45020</v>
      </c>
      <c r="F143" s="362" t="s">
        <v>521</v>
      </c>
    </row>
    <row r="144" spans="1:6" ht="27.6" x14ac:dyDescent="0.3">
      <c r="A144" s="362" t="s">
        <v>518</v>
      </c>
      <c r="B144" s="362" t="s">
        <v>519</v>
      </c>
      <c r="C144" s="362" t="s">
        <v>243</v>
      </c>
      <c r="D144" s="362">
        <v>80</v>
      </c>
      <c r="E144" s="363">
        <v>45020</v>
      </c>
      <c r="F144" s="362" t="s">
        <v>521</v>
      </c>
    </row>
    <row r="145" spans="1:6" x14ac:dyDescent="0.3">
      <c r="A145" s="362" t="s">
        <v>254</v>
      </c>
      <c r="B145" s="362" t="s">
        <v>567</v>
      </c>
      <c r="C145" s="362" t="s">
        <v>243</v>
      </c>
      <c r="D145" s="362">
        <v>80</v>
      </c>
      <c r="E145" s="363">
        <v>45020</v>
      </c>
      <c r="F145" s="362" t="s">
        <v>561</v>
      </c>
    </row>
    <row r="146" spans="1:6" x14ac:dyDescent="0.3">
      <c r="A146" s="362" t="s">
        <v>569</v>
      </c>
      <c r="B146" s="362" t="s">
        <v>571</v>
      </c>
      <c r="C146" s="362" t="s">
        <v>576</v>
      </c>
      <c r="D146" s="362">
        <v>350</v>
      </c>
      <c r="E146" s="363">
        <v>45020</v>
      </c>
      <c r="F146" s="362" t="s">
        <v>575</v>
      </c>
    </row>
    <row r="147" spans="1:6" ht="27.6" x14ac:dyDescent="0.3">
      <c r="A147" s="362" t="s">
        <v>518</v>
      </c>
      <c r="B147" s="362" t="s">
        <v>519</v>
      </c>
      <c r="C147" s="362" t="s">
        <v>239</v>
      </c>
      <c r="D147" s="362">
        <v>250</v>
      </c>
      <c r="E147" s="363">
        <v>45020</v>
      </c>
      <c r="F147" s="362" t="s">
        <v>522</v>
      </c>
    </row>
    <row r="148" spans="1:6" x14ac:dyDescent="0.3">
      <c r="A148" s="362" t="s">
        <v>569</v>
      </c>
      <c r="B148" s="362" t="s">
        <v>571</v>
      </c>
      <c r="C148" s="362" t="s">
        <v>239</v>
      </c>
      <c r="D148" s="362">
        <v>300</v>
      </c>
      <c r="E148" s="363">
        <v>45020</v>
      </c>
      <c r="F148" s="362" t="s">
        <v>593</v>
      </c>
    </row>
    <row r="149" spans="1:6" ht="27.6" x14ac:dyDescent="0.3">
      <c r="A149" s="362" t="s">
        <v>518</v>
      </c>
      <c r="B149" s="362" t="s">
        <v>519</v>
      </c>
      <c r="C149" s="362" t="s">
        <v>245</v>
      </c>
      <c r="D149" s="362">
        <v>160</v>
      </c>
      <c r="E149" s="363">
        <v>45020</v>
      </c>
      <c r="F149" s="362" t="s">
        <v>521</v>
      </c>
    </row>
    <row r="150" spans="1:6" ht="27.6" x14ac:dyDescent="0.3">
      <c r="A150" s="362" t="s">
        <v>518</v>
      </c>
      <c r="B150" s="362" t="s">
        <v>519</v>
      </c>
      <c r="C150" s="362" t="s">
        <v>227</v>
      </c>
      <c r="D150" s="362">
        <v>120</v>
      </c>
      <c r="E150" s="363">
        <v>45020</v>
      </c>
      <c r="F150" s="362" t="s">
        <v>522</v>
      </c>
    </row>
    <row r="151" spans="1:6" x14ac:dyDescent="0.3">
      <c r="A151" s="362" t="s">
        <v>254</v>
      </c>
      <c r="B151" s="362" t="s">
        <v>567</v>
      </c>
      <c r="C151" s="362" t="s">
        <v>232</v>
      </c>
      <c r="D151" s="362">
        <v>90</v>
      </c>
      <c r="E151" s="363">
        <v>45020</v>
      </c>
      <c r="F151" s="362" t="s">
        <v>568</v>
      </c>
    </row>
    <row r="152" spans="1:6" ht="27.6" x14ac:dyDescent="0.3">
      <c r="A152" s="362" t="s">
        <v>518</v>
      </c>
      <c r="B152" s="362" t="s">
        <v>519</v>
      </c>
      <c r="C152" s="362" t="s">
        <v>523</v>
      </c>
      <c r="D152" s="362">
        <v>160</v>
      </c>
      <c r="E152" s="363">
        <v>45020</v>
      </c>
      <c r="F152" s="362" t="s">
        <v>524</v>
      </c>
    </row>
    <row r="153" spans="1:6" x14ac:dyDescent="0.3">
      <c r="A153" s="362" t="s">
        <v>582</v>
      </c>
      <c r="B153" s="362" t="s">
        <v>567</v>
      </c>
      <c r="C153" s="362" t="s">
        <v>523</v>
      </c>
      <c r="D153" s="362">
        <v>160</v>
      </c>
      <c r="E153" s="363">
        <v>45020</v>
      </c>
      <c r="F153" s="362" t="s">
        <v>568</v>
      </c>
    </row>
    <row r="154" spans="1:6" x14ac:dyDescent="0.3">
      <c r="A154" s="362" t="s">
        <v>527</v>
      </c>
      <c r="B154" s="362" t="s">
        <v>528</v>
      </c>
      <c r="C154" s="362" t="s">
        <v>159</v>
      </c>
      <c r="D154" s="362">
        <v>110</v>
      </c>
      <c r="E154" s="363">
        <v>45015</v>
      </c>
      <c r="F154" s="362" t="s">
        <v>529</v>
      </c>
    </row>
    <row r="155" spans="1:6" x14ac:dyDescent="0.3">
      <c r="A155" s="362" t="s">
        <v>254</v>
      </c>
      <c r="B155" s="362" t="s">
        <v>556</v>
      </c>
      <c r="C155" s="362" t="s">
        <v>159</v>
      </c>
      <c r="D155" s="362">
        <v>60</v>
      </c>
      <c r="E155" s="363">
        <v>45015</v>
      </c>
      <c r="F155" s="362" t="s">
        <v>557</v>
      </c>
    </row>
    <row r="156" spans="1:6" x14ac:dyDescent="0.3">
      <c r="A156" s="362" t="s">
        <v>254</v>
      </c>
      <c r="B156" s="362" t="s">
        <v>556</v>
      </c>
      <c r="C156" s="362" t="s">
        <v>159</v>
      </c>
      <c r="D156" s="362">
        <v>100</v>
      </c>
      <c r="E156" s="363">
        <v>45015</v>
      </c>
      <c r="F156" s="362" t="s">
        <v>558</v>
      </c>
    </row>
    <row r="157" spans="1:6" x14ac:dyDescent="0.3">
      <c r="A157" s="362" t="s">
        <v>254</v>
      </c>
      <c r="B157" s="362" t="s">
        <v>556</v>
      </c>
      <c r="C157" s="362" t="s">
        <v>159</v>
      </c>
      <c r="D157" s="362">
        <v>110</v>
      </c>
      <c r="E157" s="363">
        <v>45015</v>
      </c>
      <c r="F157" s="362" t="s">
        <v>559</v>
      </c>
    </row>
    <row r="158" spans="1:6" x14ac:dyDescent="0.3">
      <c r="A158" s="362" t="s">
        <v>582</v>
      </c>
      <c r="B158" s="362" t="s">
        <v>587</v>
      </c>
      <c r="C158" s="362" t="s">
        <v>159</v>
      </c>
      <c r="D158" s="362">
        <v>100</v>
      </c>
      <c r="E158" s="363">
        <v>45015</v>
      </c>
      <c r="F158" s="362" t="s">
        <v>588</v>
      </c>
    </row>
    <row r="159" spans="1:6" x14ac:dyDescent="0.3">
      <c r="A159" s="362" t="s">
        <v>527</v>
      </c>
      <c r="B159" s="362" t="s">
        <v>528</v>
      </c>
      <c r="C159" s="362" t="s">
        <v>225</v>
      </c>
      <c r="D159" s="362">
        <v>110</v>
      </c>
      <c r="E159" s="363">
        <v>45015</v>
      </c>
      <c r="F159" s="362" t="s">
        <v>530</v>
      </c>
    </row>
    <row r="160" spans="1:6" x14ac:dyDescent="0.3">
      <c r="A160" s="362" t="s">
        <v>527</v>
      </c>
      <c r="B160" s="362" t="s">
        <v>528</v>
      </c>
      <c r="C160" s="362" t="s">
        <v>235</v>
      </c>
      <c r="D160" s="362">
        <v>240</v>
      </c>
      <c r="E160" s="363">
        <v>45015</v>
      </c>
      <c r="F160" s="362" t="s">
        <v>529</v>
      </c>
    </row>
    <row r="161" spans="1:6" x14ac:dyDescent="0.3">
      <c r="A161" s="384" t="s">
        <v>416</v>
      </c>
    </row>
    <row r="162" spans="1:6" x14ac:dyDescent="0.3">
      <c r="A162" s="384"/>
    </row>
    <row r="163" spans="1:6" ht="14.4" x14ac:dyDescent="0.3">
      <c r="A163" s="484" t="s">
        <v>489</v>
      </c>
      <c r="B163" s="484"/>
      <c r="C163" s="484"/>
      <c r="D163" s="484"/>
      <c r="E163" s="484"/>
      <c r="F163" s="484"/>
    </row>
    <row r="164" spans="1:6" ht="27.6" x14ac:dyDescent="0.3">
      <c r="A164" s="342" t="s">
        <v>212</v>
      </c>
      <c r="B164" s="342" t="s">
        <v>213</v>
      </c>
      <c r="C164" s="342" t="s">
        <v>214</v>
      </c>
      <c r="D164" s="343" t="s">
        <v>215</v>
      </c>
      <c r="E164" s="344" t="s">
        <v>216</v>
      </c>
      <c r="F164" s="342" t="s">
        <v>217</v>
      </c>
    </row>
    <row r="165" spans="1:6" x14ac:dyDescent="0.3">
      <c r="A165" s="362" t="s">
        <v>527</v>
      </c>
      <c r="B165" s="362" t="s">
        <v>528</v>
      </c>
      <c r="C165" s="362" t="s">
        <v>237</v>
      </c>
      <c r="D165" s="362">
        <v>110</v>
      </c>
      <c r="E165" s="363">
        <v>45015</v>
      </c>
      <c r="F165" s="362" t="s">
        <v>530</v>
      </c>
    </row>
    <row r="166" spans="1:6" x14ac:dyDescent="0.3">
      <c r="A166" s="362" t="s">
        <v>527</v>
      </c>
      <c r="B166" s="362" t="s">
        <v>528</v>
      </c>
      <c r="C166" s="362" t="s">
        <v>231</v>
      </c>
      <c r="D166" s="362">
        <v>140</v>
      </c>
      <c r="E166" s="363">
        <v>45015</v>
      </c>
      <c r="F166" s="362" t="s">
        <v>529</v>
      </c>
    </row>
    <row r="167" spans="1:6" x14ac:dyDescent="0.3">
      <c r="A167" s="362" t="s">
        <v>582</v>
      </c>
      <c r="B167" s="362" t="s">
        <v>587</v>
      </c>
      <c r="C167" s="362" t="s">
        <v>231</v>
      </c>
      <c r="D167" s="362">
        <v>150</v>
      </c>
      <c r="E167" s="363">
        <v>45015</v>
      </c>
      <c r="F167" s="362" t="s">
        <v>589</v>
      </c>
    </row>
    <row r="168" spans="1:6" x14ac:dyDescent="0.3">
      <c r="A168" s="362" t="s">
        <v>527</v>
      </c>
      <c r="B168" s="362" t="s">
        <v>528</v>
      </c>
      <c r="C168" s="362" t="s">
        <v>243</v>
      </c>
      <c r="D168" s="362">
        <v>70</v>
      </c>
      <c r="E168" s="363">
        <v>45015</v>
      </c>
      <c r="F168" s="362" t="s">
        <v>530</v>
      </c>
    </row>
    <row r="169" spans="1:6" x14ac:dyDescent="0.3">
      <c r="A169" s="362" t="s">
        <v>254</v>
      </c>
      <c r="B169" s="362" t="s">
        <v>556</v>
      </c>
      <c r="C169" s="362" t="s">
        <v>243</v>
      </c>
      <c r="D169" s="362">
        <v>50</v>
      </c>
      <c r="E169" s="363">
        <v>45015</v>
      </c>
      <c r="F169" s="362" t="s">
        <v>560</v>
      </c>
    </row>
    <row r="170" spans="1:6" x14ac:dyDescent="0.3">
      <c r="A170" s="362" t="s">
        <v>254</v>
      </c>
      <c r="B170" s="362" t="s">
        <v>556</v>
      </c>
      <c r="C170" s="362" t="s">
        <v>243</v>
      </c>
      <c r="D170" s="362">
        <v>80</v>
      </c>
      <c r="E170" s="363">
        <v>45015</v>
      </c>
      <c r="F170" s="362" t="s">
        <v>561</v>
      </c>
    </row>
    <row r="171" spans="1:6" x14ac:dyDescent="0.3">
      <c r="A171" s="362" t="s">
        <v>254</v>
      </c>
      <c r="B171" s="362" t="s">
        <v>556</v>
      </c>
      <c r="C171" s="362" t="s">
        <v>243</v>
      </c>
      <c r="D171" s="362">
        <v>90</v>
      </c>
      <c r="E171" s="363">
        <v>45015</v>
      </c>
      <c r="F171" s="362" t="s">
        <v>562</v>
      </c>
    </row>
    <row r="172" spans="1:6" x14ac:dyDescent="0.3">
      <c r="A172" s="362" t="s">
        <v>254</v>
      </c>
      <c r="B172" s="362" t="s">
        <v>565</v>
      </c>
      <c r="C172" s="362" t="s">
        <v>243</v>
      </c>
      <c r="D172" s="362">
        <v>80</v>
      </c>
      <c r="E172" s="363">
        <v>45015</v>
      </c>
      <c r="F172" s="362" t="s">
        <v>538</v>
      </c>
    </row>
    <row r="173" spans="1:6" x14ac:dyDescent="0.3">
      <c r="A173" s="362" t="s">
        <v>527</v>
      </c>
      <c r="B173" s="362" t="s">
        <v>528</v>
      </c>
      <c r="C173" s="362" t="s">
        <v>227</v>
      </c>
      <c r="D173" s="362">
        <v>110</v>
      </c>
      <c r="E173" s="363">
        <v>45015</v>
      </c>
      <c r="F173" s="362" t="s">
        <v>529</v>
      </c>
    </row>
    <row r="174" spans="1:6" x14ac:dyDescent="0.3">
      <c r="A174" s="362" t="s">
        <v>527</v>
      </c>
      <c r="B174" s="362" t="s">
        <v>528</v>
      </c>
      <c r="C174" s="362" t="s">
        <v>232</v>
      </c>
      <c r="D174" s="362">
        <v>80</v>
      </c>
      <c r="E174" s="363">
        <v>45015</v>
      </c>
      <c r="F174" s="362" t="s">
        <v>530</v>
      </c>
    </row>
    <row r="175" spans="1:6" x14ac:dyDescent="0.3">
      <c r="A175" s="362" t="s">
        <v>254</v>
      </c>
      <c r="B175" s="362" t="s">
        <v>556</v>
      </c>
      <c r="C175" s="362" t="s">
        <v>232</v>
      </c>
      <c r="D175" s="362">
        <v>50</v>
      </c>
      <c r="E175" s="363">
        <v>45015</v>
      </c>
      <c r="F175" s="362" t="s">
        <v>557</v>
      </c>
    </row>
    <row r="176" spans="1:6" x14ac:dyDescent="0.3">
      <c r="A176" s="362" t="s">
        <v>254</v>
      </c>
      <c r="B176" s="362" t="s">
        <v>556</v>
      </c>
      <c r="C176" s="362" t="s">
        <v>232</v>
      </c>
      <c r="D176" s="362">
        <v>80</v>
      </c>
      <c r="E176" s="363">
        <v>45015</v>
      </c>
      <c r="F176" s="362" t="s">
        <v>563</v>
      </c>
    </row>
    <row r="177" spans="1:6" x14ac:dyDescent="0.3">
      <c r="A177" s="362" t="s">
        <v>254</v>
      </c>
      <c r="B177" s="362" t="s">
        <v>556</v>
      </c>
      <c r="C177" s="362" t="s">
        <v>232</v>
      </c>
      <c r="D177" s="362">
        <v>90</v>
      </c>
      <c r="E177" s="363">
        <v>45015</v>
      </c>
      <c r="F177" s="362" t="s">
        <v>564</v>
      </c>
    </row>
    <row r="178" spans="1:6" x14ac:dyDescent="0.3">
      <c r="A178" s="362" t="s">
        <v>527</v>
      </c>
      <c r="B178" s="362" t="s">
        <v>528</v>
      </c>
      <c r="C178" s="362" t="s">
        <v>523</v>
      </c>
      <c r="D178" s="362">
        <v>120</v>
      </c>
      <c r="E178" s="363">
        <v>45015</v>
      </c>
      <c r="F178" s="362" t="s">
        <v>529</v>
      </c>
    </row>
    <row r="179" spans="1:6" x14ac:dyDescent="0.3">
      <c r="A179" s="362" t="s">
        <v>254</v>
      </c>
      <c r="B179" s="362" t="s">
        <v>556</v>
      </c>
      <c r="C179" s="362" t="s">
        <v>523</v>
      </c>
      <c r="D179" s="362">
        <v>100</v>
      </c>
      <c r="E179" s="363">
        <v>45015</v>
      </c>
      <c r="F179" s="362" t="s">
        <v>560</v>
      </c>
    </row>
    <row r="180" spans="1:6" x14ac:dyDescent="0.3">
      <c r="A180" s="362" t="s">
        <v>254</v>
      </c>
      <c r="B180" s="362" t="s">
        <v>556</v>
      </c>
      <c r="C180" s="362" t="s">
        <v>523</v>
      </c>
      <c r="D180" s="362">
        <v>130</v>
      </c>
      <c r="E180" s="363">
        <v>45015</v>
      </c>
      <c r="F180" s="362" t="s">
        <v>561</v>
      </c>
    </row>
    <row r="181" spans="1:6" x14ac:dyDescent="0.3">
      <c r="A181" s="362" t="s">
        <v>254</v>
      </c>
      <c r="B181" s="362" t="s">
        <v>556</v>
      </c>
      <c r="C181" s="362" t="s">
        <v>523</v>
      </c>
      <c r="D181" s="362">
        <v>140</v>
      </c>
      <c r="E181" s="363">
        <v>45015</v>
      </c>
      <c r="F181" s="362" t="s">
        <v>562</v>
      </c>
    </row>
    <row r="182" spans="1:6" x14ac:dyDescent="0.3">
      <c r="A182" s="362" t="s">
        <v>254</v>
      </c>
      <c r="B182" s="362" t="s">
        <v>565</v>
      </c>
      <c r="C182" s="362" t="s">
        <v>523</v>
      </c>
      <c r="D182" s="362">
        <v>150</v>
      </c>
      <c r="E182" s="363">
        <v>45015</v>
      </c>
      <c r="F182" s="362" t="s">
        <v>566</v>
      </c>
    </row>
    <row r="183" spans="1:6" x14ac:dyDescent="0.3">
      <c r="A183" s="362" t="s">
        <v>582</v>
      </c>
      <c r="B183" s="362" t="s">
        <v>587</v>
      </c>
      <c r="C183" s="362" t="s">
        <v>523</v>
      </c>
      <c r="D183" s="362">
        <v>150</v>
      </c>
      <c r="E183" s="363">
        <v>45015</v>
      </c>
      <c r="F183" s="362" t="s">
        <v>590</v>
      </c>
    </row>
    <row r="184" spans="1:6" x14ac:dyDescent="0.3">
      <c r="A184" s="362" t="s">
        <v>248</v>
      </c>
      <c r="B184" s="362" t="s">
        <v>249</v>
      </c>
      <c r="C184" s="362" t="s">
        <v>159</v>
      </c>
      <c r="D184" s="362">
        <v>100</v>
      </c>
      <c r="E184" s="363">
        <v>45014</v>
      </c>
      <c r="F184" s="362" t="s">
        <v>473</v>
      </c>
    </row>
    <row r="185" spans="1:6" x14ac:dyDescent="0.3">
      <c r="A185" s="362" t="s">
        <v>251</v>
      </c>
      <c r="B185" s="362" t="s">
        <v>221</v>
      </c>
      <c r="C185" s="362" t="s">
        <v>159</v>
      </c>
      <c r="D185" s="362">
        <v>100</v>
      </c>
      <c r="E185" s="363">
        <v>45014</v>
      </c>
      <c r="F185" s="362" t="s">
        <v>543</v>
      </c>
    </row>
    <row r="186" spans="1:6" x14ac:dyDescent="0.3">
      <c r="A186" s="362" t="s">
        <v>251</v>
      </c>
      <c r="B186" s="362" t="s">
        <v>252</v>
      </c>
      <c r="C186" s="362" t="s">
        <v>159</v>
      </c>
      <c r="D186" s="362">
        <v>280</v>
      </c>
      <c r="E186" s="363">
        <v>45014</v>
      </c>
      <c r="F186" s="362" t="s">
        <v>476</v>
      </c>
    </row>
    <row r="187" spans="1:6" x14ac:dyDescent="0.3">
      <c r="A187" s="362" t="s">
        <v>251</v>
      </c>
      <c r="B187" s="362" t="s">
        <v>253</v>
      </c>
      <c r="C187" s="362" t="s">
        <v>159</v>
      </c>
      <c r="D187" s="362">
        <v>130</v>
      </c>
      <c r="E187" s="363">
        <v>45014</v>
      </c>
      <c r="F187" s="362" t="s">
        <v>552</v>
      </c>
    </row>
    <row r="188" spans="1:6" x14ac:dyDescent="0.3">
      <c r="A188" s="362" t="s">
        <v>536</v>
      </c>
      <c r="B188" s="362" t="s">
        <v>537</v>
      </c>
      <c r="C188" s="362" t="s">
        <v>502</v>
      </c>
      <c r="D188" s="362">
        <v>460</v>
      </c>
      <c r="E188" s="363">
        <v>45014</v>
      </c>
      <c r="F188" s="362" t="s">
        <v>526</v>
      </c>
    </row>
    <row r="189" spans="1:6" x14ac:dyDescent="0.3">
      <c r="A189" s="362" t="s">
        <v>251</v>
      </c>
      <c r="B189" s="362" t="s">
        <v>221</v>
      </c>
      <c r="C189" s="362" t="s">
        <v>225</v>
      </c>
      <c r="D189" s="362">
        <v>130</v>
      </c>
      <c r="E189" s="363">
        <v>45014</v>
      </c>
      <c r="F189" s="362" t="s">
        <v>544</v>
      </c>
    </row>
    <row r="190" spans="1:6" x14ac:dyDescent="0.3">
      <c r="A190" s="362" t="s">
        <v>251</v>
      </c>
      <c r="B190" s="362" t="s">
        <v>252</v>
      </c>
      <c r="C190" s="362" t="s">
        <v>225</v>
      </c>
      <c r="D190" s="362">
        <v>280</v>
      </c>
      <c r="E190" s="363">
        <v>45014</v>
      </c>
      <c r="F190" s="362" t="s">
        <v>476</v>
      </c>
    </row>
    <row r="191" spans="1:6" x14ac:dyDescent="0.3">
      <c r="A191" s="362" t="s">
        <v>251</v>
      </c>
      <c r="B191" s="362" t="s">
        <v>253</v>
      </c>
      <c r="C191" s="362" t="s">
        <v>225</v>
      </c>
      <c r="D191" s="362">
        <v>130</v>
      </c>
      <c r="E191" s="363">
        <v>45014</v>
      </c>
      <c r="F191" s="362" t="s">
        <v>553</v>
      </c>
    </row>
    <row r="192" spans="1:6" x14ac:dyDescent="0.3">
      <c r="A192" s="362" t="s">
        <v>248</v>
      </c>
      <c r="B192" s="362" t="s">
        <v>249</v>
      </c>
      <c r="C192" s="362" t="s">
        <v>235</v>
      </c>
      <c r="D192" s="362">
        <v>200</v>
      </c>
      <c r="E192" s="363">
        <v>45014</v>
      </c>
      <c r="F192" s="362" t="s">
        <v>473</v>
      </c>
    </row>
    <row r="193" spans="1:6" ht="27.6" x14ac:dyDescent="0.3">
      <c r="A193" s="362" t="s">
        <v>251</v>
      </c>
      <c r="B193" s="362" t="s">
        <v>540</v>
      </c>
      <c r="C193" s="362" t="s">
        <v>235</v>
      </c>
      <c r="D193" s="362">
        <v>280</v>
      </c>
      <c r="E193" s="363">
        <v>45014</v>
      </c>
      <c r="F193" s="362" t="s">
        <v>541</v>
      </c>
    </row>
    <row r="194" spans="1:6" x14ac:dyDescent="0.3">
      <c r="A194" s="362" t="s">
        <v>251</v>
      </c>
      <c r="B194" s="362" t="s">
        <v>221</v>
      </c>
      <c r="C194" s="362" t="s">
        <v>235</v>
      </c>
      <c r="D194" s="362">
        <v>250</v>
      </c>
      <c r="E194" s="363">
        <v>45014</v>
      </c>
      <c r="F194" s="362" t="s">
        <v>470</v>
      </c>
    </row>
    <row r="195" spans="1:6" x14ac:dyDescent="0.3">
      <c r="A195" s="362" t="s">
        <v>251</v>
      </c>
      <c r="B195" s="362" t="s">
        <v>252</v>
      </c>
      <c r="C195" s="362" t="s">
        <v>235</v>
      </c>
      <c r="D195" s="362">
        <v>280</v>
      </c>
      <c r="E195" s="363">
        <v>45014</v>
      </c>
      <c r="F195" s="362" t="s">
        <v>550</v>
      </c>
    </row>
    <row r="196" spans="1:6" x14ac:dyDescent="0.3">
      <c r="A196" s="362" t="s">
        <v>251</v>
      </c>
      <c r="B196" s="362" t="s">
        <v>253</v>
      </c>
      <c r="C196" s="362" t="s">
        <v>235</v>
      </c>
      <c r="D196" s="362">
        <v>320</v>
      </c>
      <c r="E196" s="363">
        <v>45014</v>
      </c>
      <c r="F196" s="362" t="s">
        <v>554</v>
      </c>
    </row>
    <row r="197" spans="1:6" x14ac:dyDescent="0.3">
      <c r="A197" s="362" t="s">
        <v>251</v>
      </c>
      <c r="B197" s="362" t="s">
        <v>221</v>
      </c>
      <c r="C197" s="362" t="s">
        <v>456</v>
      </c>
      <c r="D197" s="362">
        <v>160</v>
      </c>
      <c r="E197" s="363">
        <v>45014</v>
      </c>
      <c r="F197" s="362" t="s">
        <v>478</v>
      </c>
    </row>
    <row r="198" spans="1:6" x14ac:dyDescent="0.3">
      <c r="A198" s="362" t="s">
        <v>536</v>
      </c>
      <c r="B198" s="362" t="s">
        <v>537</v>
      </c>
      <c r="C198" s="362" t="s">
        <v>250</v>
      </c>
      <c r="D198" s="362">
        <v>300</v>
      </c>
      <c r="E198" s="363">
        <v>45014</v>
      </c>
      <c r="F198" s="362" t="s">
        <v>538</v>
      </c>
    </row>
    <row r="199" spans="1:6" x14ac:dyDescent="0.3">
      <c r="A199" s="362" t="s">
        <v>251</v>
      </c>
      <c r="B199" s="362" t="s">
        <v>221</v>
      </c>
      <c r="C199" s="362" t="s">
        <v>250</v>
      </c>
      <c r="D199" s="362">
        <v>100</v>
      </c>
      <c r="E199" s="363">
        <v>45014</v>
      </c>
      <c r="F199" s="362" t="s">
        <v>545</v>
      </c>
    </row>
    <row r="200" spans="1:6" x14ac:dyDescent="0.3">
      <c r="A200" s="362" t="s">
        <v>251</v>
      </c>
      <c r="B200" s="362" t="s">
        <v>221</v>
      </c>
      <c r="C200" s="362" t="s">
        <v>479</v>
      </c>
      <c r="D200" s="362">
        <v>160</v>
      </c>
      <c r="E200" s="363">
        <v>45014</v>
      </c>
      <c r="F200" s="362" t="s">
        <v>546</v>
      </c>
    </row>
    <row r="201" spans="1:6" x14ac:dyDescent="0.3">
      <c r="A201" s="362" t="s">
        <v>248</v>
      </c>
      <c r="B201" s="362" t="s">
        <v>249</v>
      </c>
      <c r="C201" s="362" t="s">
        <v>236</v>
      </c>
      <c r="D201" s="362">
        <v>100</v>
      </c>
      <c r="E201" s="363">
        <v>45014</v>
      </c>
      <c r="F201" s="362" t="s">
        <v>531</v>
      </c>
    </row>
    <row r="202" spans="1:6" x14ac:dyDescent="0.3">
      <c r="A202" s="362" t="s">
        <v>251</v>
      </c>
      <c r="B202" s="362" t="s">
        <v>221</v>
      </c>
      <c r="C202" s="362" t="s">
        <v>236</v>
      </c>
      <c r="D202" s="362">
        <v>150</v>
      </c>
      <c r="E202" s="363">
        <v>45014</v>
      </c>
      <c r="F202" s="362" t="s">
        <v>547</v>
      </c>
    </row>
    <row r="203" spans="1:6" x14ac:dyDescent="0.3">
      <c r="A203" s="362" t="s">
        <v>248</v>
      </c>
      <c r="B203" s="362" t="s">
        <v>249</v>
      </c>
      <c r="C203" s="362" t="s">
        <v>237</v>
      </c>
      <c r="D203" s="362">
        <v>100</v>
      </c>
      <c r="E203" s="363">
        <v>45014</v>
      </c>
      <c r="F203" s="362" t="s">
        <v>469</v>
      </c>
    </row>
    <row r="204" spans="1:6" x14ac:dyDescent="0.3">
      <c r="A204" s="362" t="s">
        <v>251</v>
      </c>
      <c r="B204" s="362" t="s">
        <v>221</v>
      </c>
      <c r="C204" s="362" t="s">
        <v>237</v>
      </c>
      <c r="D204" s="362">
        <v>120</v>
      </c>
      <c r="E204" s="363">
        <v>45014</v>
      </c>
      <c r="F204" s="362" t="s">
        <v>470</v>
      </c>
    </row>
    <row r="205" spans="1:6" x14ac:dyDescent="0.3">
      <c r="A205" s="362" t="s">
        <v>251</v>
      </c>
      <c r="B205" s="362" t="s">
        <v>252</v>
      </c>
      <c r="C205" s="362" t="s">
        <v>237</v>
      </c>
      <c r="D205" s="362">
        <v>280</v>
      </c>
      <c r="E205" s="363">
        <v>45014</v>
      </c>
      <c r="F205" s="362" t="s">
        <v>476</v>
      </c>
    </row>
    <row r="206" spans="1:6" x14ac:dyDescent="0.3">
      <c r="A206" s="362" t="s">
        <v>251</v>
      </c>
      <c r="B206" s="362" t="s">
        <v>253</v>
      </c>
      <c r="C206" s="362" t="s">
        <v>237</v>
      </c>
      <c r="D206" s="362">
        <v>130</v>
      </c>
      <c r="E206" s="363">
        <v>45014</v>
      </c>
      <c r="F206" s="362" t="s">
        <v>555</v>
      </c>
    </row>
    <row r="207" spans="1:6" ht="27.6" x14ac:dyDescent="0.3">
      <c r="A207" s="362" t="s">
        <v>251</v>
      </c>
      <c r="B207" s="362" t="s">
        <v>540</v>
      </c>
      <c r="C207" s="362" t="s">
        <v>231</v>
      </c>
      <c r="D207" s="362">
        <v>240</v>
      </c>
      <c r="E207" s="363">
        <v>45014</v>
      </c>
      <c r="F207" s="362" t="s">
        <v>542</v>
      </c>
    </row>
    <row r="208" spans="1:6" x14ac:dyDescent="0.3">
      <c r="A208" s="362" t="s">
        <v>251</v>
      </c>
      <c r="B208" s="362" t="s">
        <v>221</v>
      </c>
      <c r="C208" s="362" t="s">
        <v>231</v>
      </c>
      <c r="D208" s="362">
        <v>160</v>
      </c>
      <c r="E208" s="363">
        <v>45014</v>
      </c>
      <c r="F208" s="362" t="s">
        <v>548</v>
      </c>
    </row>
    <row r="209" spans="1:6" x14ac:dyDescent="0.3">
      <c r="A209" s="362" t="s">
        <v>248</v>
      </c>
      <c r="B209" s="362" t="s">
        <v>249</v>
      </c>
      <c r="C209" s="362" t="s">
        <v>243</v>
      </c>
      <c r="D209" s="362">
        <v>80</v>
      </c>
      <c r="E209" s="363">
        <v>45014</v>
      </c>
      <c r="F209" s="362" t="s">
        <v>532</v>
      </c>
    </row>
    <row r="210" spans="1:6" x14ac:dyDescent="0.3">
      <c r="A210" s="362" t="s">
        <v>251</v>
      </c>
      <c r="B210" s="362" t="s">
        <v>253</v>
      </c>
      <c r="C210" s="362" t="s">
        <v>243</v>
      </c>
      <c r="D210" s="362">
        <v>100</v>
      </c>
      <c r="E210" s="363">
        <v>45014</v>
      </c>
      <c r="F210" s="362" t="s">
        <v>594</v>
      </c>
    </row>
    <row r="211" spans="1:6" x14ac:dyDescent="0.3">
      <c r="A211" s="362" t="s">
        <v>248</v>
      </c>
      <c r="B211" s="362" t="s">
        <v>249</v>
      </c>
      <c r="C211" s="362" t="s">
        <v>239</v>
      </c>
      <c r="D211" s="362">
        <v>200</v>
      </c>
      <c r="E211" s="363">
        <v>45014</v>
      </c>
      <c r="F211" s="362" t="s">
        <v>473</v>
      </c>
    </row>
    <row r="212" spans="1:6" x14ac:dyDescent="0.3">
      <c r="A212" s="362" t="s">
        <v>536</v>
      </c>
      <c r="B212" s="362" t="s">
        <v>537</v>
      </c>
      <c r="C212" s="362" t="s">
        <v>239</v>
      </c>
      <c r="D212" s="362">
        <v>350</v>
      </c>
      <c r="E212" s="363">
        <v>45014</v>
      </c>
      <c r="F212" s="362" t="s">
        <v>539</v>
      </c>
    </row>
    <row r="213" spans="1:6" x14ac:dyDescent="0.3">
      <c r="A213" s="362" t="s">
        <v>251</v>
      </c>
      <c r="B213" s="362" t="s">
        <v>221</v>
      </c>
      <c r="C213" s="362" t="s">
        <v>239</v>
      </c>
      <c r="D213" s="362">
        <v>250</v>
      </c>
      <c r="E213" s="363">
        <v>45014</v>
      </c>
      <c r="F213" s="362" t="s">
        <v>544</v>
      </c>
    </row>
    <row r="214" spans="1:6" x14ac:dyDescent="0.3">
      <c r="A214" s="362" t="s">
        <v>251</v>
      </c>
      <c r="B214" s="362" t="s">
        <v>252</v>
      </c>
      <c r="C214" s="362" t="s">
        <v>239</v>
      </c>
      <c r="D214" s="362">
        <v>260</v>
      </c>
      <c r="E214" s="363">
        <v>45014</v>
      </c>
      <c r="F214" s="362" t="s">
        <v>551</v>
      </c>
    </row>
    <row r="215" spans="1:6" x14ac:dyDescent="0.3">
      <c r="A215" s="362" t="s">
        <v>251</v>
      </c>
      <c r="B215" s="362" t="s">
        <v>253</v>
      </c>
      <c r="C215" s="362" t="s">
        <v>239</v>
      </c>
      <c r="D215" s="362">
        <v>320</v>
      </c>
      <c r="E215" s="363">
        <v>45014</v>
      </c>
      <c r="F215" s="362" t="s">
        <v>594</v>
      </c>
    </row>
    <row r="216" spans="1:6" x14ac:dyDescent="0.3">
      <c r="A216" s="362" t="s">
        <v>248</v>
      </c>
      <c r="B216" s="362" t="s">
        <v>249</v>
      </c>
      <c r="C216" s="362" t="s">
        <v>245</v>
      </c>
      <c r="D216" s="362">
        <v>180</v>
      </c>
      <c r="E216" s="363">
        <v>45014</v>
      </c>
      <c r="F216" s="362" t="s">
        <v>533</v>
      </c>
    </row>
    <row r="217" spans="1:6" x14ac:dyDescent="0.3">
      <c r="A217" s="362" t="s">
        <v>248</v>
      </c>
      <c r="B217" s="362" t="s">
        <v>249</v>
      </c>
      <c r="C217" s="362" t="s">
        <v>227</v>
      </c>
      <c r="D217" s="362">
        <v>100</v>
      </c>
      <c r="E217" s="363">
        <v>45014</v>
      </c>
      <c r="F217" s="362" t="s">
        <v>534</v>
      </c>
    </row>
    <row r="218" spans="1:6" x14ac:dyDescent="0.3">
      <c r="A218" s="362" t="s">
        <v>251</v>
      </c>
      <c r="B218" s="362" t="s">
        <v>221</v>
      </c>
      <c r="C218" s="362" t="s">
        <v>227</v>
      </c>
      <c r="D218" s="362">
        <v>100</v>
      </c>
      <c r="E218" s="363">
        <v>45014</v>
      </c>
      <c r="F218" s="362" t="s">
        <v>470</v>
      </c>
    </row>
    <row r="219" spans="1:6" x14ac:dyDescent="0.3">
      <c r="A219" s="362" t="s">
        <v>251</v>
      </c>
      <c r="B219" s="362" t="s">
        <v>252</v>
      </c>
      <c r="C219" s="362" t="s">
        <v>227</v>
      </c>
      <c r="D219" s="362">
        <v>280</v>
      </c>
      <c r="E219" s="363">
        <v>45014</v>
      </c>
      <c r="F219" s="362" t="s">
        <v>471</v>
      </c>
    </row>
    <row r="220" spans="1:6" x14ac:dyDescent="0.3">
      <c r="A220" s="362" t="s">
        <v>246</v>
      </c>
      <c r="B220" s="362" t="s">
        <v>247</v>
      </c>
      <c r="C220" s="362" t="s">
        <v>232</v>
      </c>
      <c r="D220" s="362">
        <v>100</v>
      </c>
      <c r="E220" s="363">
        <v>45014</v>
      </c>
      <c r="F220" s="362" t="s">
        <v>525</v>
      </c>
    </row>
    <row r="221" spans="1:6" x14ac:dyDescent="0.3">
      <c r="A221" s="362" t="s">
        <v>246</v>
      </c>
      <c r="B221" s="362" t="s">
        <v>247</v>
      </c>
      <c r="C221" s="362" t="s">
        <v>232</v>
      </c>
      <c r="D221" s="362">
        <v>120</v>
      </c>
      <c r="E221" s="363">
        <v>45014</v>
      </c>
      <c r="F221" s="362" t="s">
        <v>526</v>
      </c>
    </row>
    <row r="222" spans="1:6" x14ac:dyDescent="0.3">
      <c r="A222" s="362" t="s">
        <v>248</v>
      </c>
      <c r="B222" s="362" t="s">
        <v>249</v>
      </c>
      <c r="C222" s="362" t="s">
        <v>232</v>
      </c>
      <c r="D222" s="362">
        <v>100</v>
      </c>
      <c r="E222" s="363">
        <v>45014</v>
      </c>
      <c r="F222" s="362" t="s">
        <v>532</v>
      </c>
    </row>
    <row r="223" spans="1:6" x14ac:dyDescent="0.3">
      <c r="A223" s="362" t="s">
        <v>251</v>
      </c>
      <c r="B223" s="362" t="s">
        <v>221</v>
      </c>
      <c r="C223" s="362" t="s">
        <v>232</v>
      </c>
      <c r="D223" s="362">
        <v>100</v>
      </c>
      <c r="E223" s="363">
        <v>45014</v>
      </c>
      <c r="F223" s="362" t="s">
        <v>549</v>
      </c>
    </row>
    <row r="224" spans="1:6" x14ac:dyDescent="0.3">
      <c r="A224" s="362" t="s">
        <v>251</v>
      </c>
      <c r="B224" s="362" t="s">
        <v>253</v>
      </c>
      <c r="C224" s="362" t="s">
        <v>232</v>
      </c>
      <c r="D224" s="362">
        <v>130</v>
      </c>
      <c r="E224" s="363">
        <v>45014</v>
      </c>
      <c r="F224" s="362" t="s">
        <v>552</v>
      </c>
    </row>
    <row r="225" spans="1:6" x14ac:dyDescent="0.3">
      <c r="A225" s="362" t="s">
        <v>251</v>
      </c>
      <c r="B225" s="362" t="s">
        <v>221</v>
      </c>
      <c r="C225" s="362" t="s">
        <v>240</v>
      </c>
      <c r="D225" s="362">
        <v>250</v>
      </c>
      <c r="E225" s="363">
        <v>45014</v>
      </c>
      <c r="F225" s="362" t="s">
        <v>470</v>
      </c>
    </row>
    <row r="226" spans="1:6" x14ac:dyDescent="0.3">
      <c r="A226" s="362" t="s">
        <v>251</v>
      </c>
      <c r="B226" s="362" t="s">
        <v>253</v>
      </c>
      <c r="C226" s="362" t="s">
        <v>240</v>
      </c>
      <c r="D226" s="362">
        <v>320</v>
      </c>
      <c r="E226" s="363">
        <v>45014</v>
      </c>
      <c r="F226" s="362" t="s">
        <v>594</v>
      </c>
    </row>
    <row r="227" spans="1:6" x14ac:dyDescent="0.3">
      <c r="A227" s="362" t="s">
        <v>254</v>
      </c>
      <c r="B227" s="362" t="s">
        <v>464</v>
      </c>
      <c r="C227" s="362" t="s">
        <v>159</v>
      </c>
      <c r="D227" s="362">
        <v>260</v>
      </c>
      <c r="E227" s="363">
        <v>44980</v>
      </c>
      <c r="F227" s="362" t="s">
        <v>465</v>
      </c>
    </row>
    <row r="228" spans="1:6" x14ac:dyDescent="0.3">
      <c r="A228" s="362" t="s">
        <v>254</v>
      </c>
      <c r="B228" s="362" t="s">
        <v>464</v>
      </c>
      <c r="C228" s="362" t="s">
        <v>225</v>
      </c>
      <c r="D228" s="362">
        <v>260</v>
      </c>
      <c r="E228" s="363">
        <v>44980</v>
      </c>
      <c r="F228" s="362" t="s">
        <v>466</v>
      </c>
    </row>
    <row r="229" spans="1:6" x14ac:dyDescent="0.3">
      <c r="A229" s="362" t="s">
        <v>254</v>
      </c>
      <c r="B229" s="362" t="s">
        <v>464</v>
      </c>
      <c r="C229" s="362" t="s">
        <v>420</v>
      </c>
      <c r="D229" s="362">
        <v>200</v>
      </c>
      <c r="E229" s="363">
        <v>44980</v>
      </c>
      <c r="F229" s="362" t="s">
        <v>467</v>
      </c>
    </row>
    <row r="230" spans="1:6" x14ac:dyDescent="0.3">
      <c r="A230" s="362" t="s">
        <v>254</v>
      </c>
      <c r="B230" s="362" t="s">
        <v>464</v>
      </c>
      <c r="C230" s="362" t="s">
        <v>243</v>
      </c>
      <c r="D230" s="362">
        <v>90</v>
      </c>
      <c r="E230" s="363">
        <v>44980</v>
      </c>
      <c r="F230" s="362" t="s">
        <v>468</v>
      </c>
    </row>
    <row r="231" spans="1:6" x14ac:dyDescent="0.3">
      <c r="A231" s="362" t="s">
        <v>254</v>
      </c>
      <c r="B231" s="362" t="s">
        <v>255</v>
      </c>
      <c r="C231" s="362" t="s">
        <v>232</v>
      </c>
      <c r="D231" s="362">
        <v>120</v>
      </c>
      <c r="E231" s="363">
        <v>44980</v>
      </c>
      <c r="F231" s="362" t="s">
        <v>619</v>
      </c>
    </row>
    <row r="232" spans="1:6" x14ac:dyDescent="0.3">
      <c r="A232" s="362" t="s">
        <v>248</v>
      </c>
      <c r="B232" s="362" t="s">
        <v>249</v>
      </c>
      <c r="C232" s="362" t="s">
        <v>159</v>
      </c>
      <c r="D232" s="362">
        <v>100</v>
      </c>
      <c r="E232" s="363">
        <v>44979</v>
      </c>
      <c r="F232" s="362" t="s">
        <v>469</v>
      </c>
    </row>
    <row r="233" spans="1:6" x14ac:dyDescent="0.3">
      <c r="A233" s="362" t="s">
        <v>251</v>
      </c>
      <c r="B233" s="362" t="s">
        <v>221</v>
      </c>
      <c r="C233" s="362" t="s">
        <v>159</v>
      </c>
      <c r="D233" s="362">
        <v>100</v>
      </c>
      <c r="E233" s="363">
        <v>44979</v>
      </c>
      <c r="F233" s="362" t="s">
        <v>470</v>
      </c>
    </row>
    <row r="234" spans="1:6" x14ac:dyDescent="0.3">
      <c r="A234" s="362" t="s">
        <v>251</v>
      </c>
      <c r="B234" s="362" t="s">
        <v>252</v>
      </c>
      <c r="C234" s="362" t="s">
        <v>159</v>
      </c>
      <c r="D234" s="362">
        <v>280</v>
      </c>
      <c r="E234" s="363">
        <v>44979</v>
      </c>
      <c r="F234" s="362" t="s">
        <v>471</v>
      </c>
    </row>
    <row r="235" spans="1:6" x14ac:dyDescent="0.3">
      <c r="A235" s="362" t="s">
        <v>251</v>
      </c>
      <c r="B235" s="362" t="s">
        <v>253</v>
      </c>
      <c r="C235" s="362" t="s">
        <v>159</v>
      </c>
      <c r="D235" s="362">
        <v>180</v>
      </c>
      <c r="E235" s="363">
        <v>44979</v>
      </c>
      <c r="F235" s="362" t="s">
        <v>472</v>
      </c>
    </row>
    <row r="236" spans="1:6" x14ac:dyDescent="0.3">
      <c r="A236" s="362" t="s">
        <v>251</v>
      </c>
      <c r="B236" s="362" t="s">
        <v>221</v>
      </c>
      <c r="C236" s="362" t="s">
        <v>225</v>
      </c>
      <c r="D236" s="362">
        <v>130</v>
      </c>
      <c r="E236" s="363">
        <v>44979</v>
      </c>
      <c r="F236" s="362" t="s">
        <v>470</v>
      </c>
    </row>
    <row r="237" spans="1:6" x14ac:dyDescent="0.3">
      <c r="A237" s="362" t="s">
        <v>251</v>
      </c>
      <c r="B237" s="362" t="s">
        <v>252</v>
      </c>
      <c r="C237" s="362" t="s">
        <v>225</v>
      </c>
      <c r="D237" s="362">
        <v>280</v>
      </c>
      <c r="E237" s="363">
        <v>44979</v>
      </c>
      <c r="F237" s="362" t="s">
        <v>471</v>
      </c>
    </row>
    <row r="238" spans="1:6" x14ac:dyDescent="0.3">
      <c r="A238" s="362" t="s">
        <v>251</v>
      </c>
      <c r="B238" s="362" t="s">
        <v>253</v>
      </c>
      <c r="C238" s="362" t="s">
        <v>225</v>
      </c>
      <c r="D238" s="362">
        <v>180</v>
      </c>
      <c r="E238" s="363">
        <v>44979</v>
      </c>
      <c r="F238" s="362" t="s">
        <v>472</v>
      </c>
    </row>
    <row r="239" spans="1:6" x14ac:dyDescent="0.3">
      <c r="A239" s="362" t="s">
        <v>248</v>
      </c>
      <c r="B239" s="362" t="s">
        <v>249</v>
      </c>
      <c r="C239" s="362" t="s">
        <v>235</v>
      </c>
      <c r="D239" s="362">
        <v>200</v>
      </c>
      <c r="E239" s="363">
        <v>44979</v>
      </c>
      <c r="F239" s="362" t="s">
        <v>473</v>
      </c>
    </row>
    <row r="240" spans="1:6" x14ac:dyDescent="0.3">
      <c r="A240" s="362" t="s">
        <v>251</v>
      </c>
      <c r="B240" s="362" t="s">
        <v>221</v>
      </c>
      <c r="C240" s="362" t="s">
        <v>235</v>
      </c>
      <c r="D240" s="362">
        <v>160</v>
      </c>
      <c r="E240" s="363">
        <v>44979</v>
      </c>
      <c r="F240" s="362" t="s">
        <v>474</v>
      </c>
    </row>
    <row r="241" spans="1:12" x14ac:dyDescent="0.3">
      <c r="A241" s="362" t="s">
        <v>251</v>
      </c>
      <c r="B241" s="362" t="s">
        <v>221</v>
      </c>
      <c r="C241" s="362" t="s">
        <v>235</v>
      </c>
      <c r="D241" s="362">
        <v>250</v>
      </c>
      <c r="E241" s="363">
        <v>44979</v>
      </c>
      <c r="F241" s="362" t="s">
        <v>475</v>
      </c>
    </row>
    <row r="242" spans="1:12" x14ac:dyDescent="0.3">
      <c r="A242" s="362" t="s">
        <v>251</v>
      </c>
      <c r="B242" s="362" t="s">
        <v>252</v>
      </c>
      <c r="C242" s="362" t="s">
        <v>235</v>
      </c>
      <c r="D242" s="362">
        <v>280</v>
      </c>
      <c r="E242" s="363">
        <v>44979</v>
      </c>
      <c r="F242" s="362" t="s">
        <v>476</v>
      </c>
    </row>
    <row r="243" spans="1:12" x14ac:dyDescent="0.3">
      <c r="A243" s="362" t="s">
        <v>251</v>
      </c>
      <c r="B243" s="362" t="s">
        <v>253</v>
      </c>
      <c r="C243" s="362" t="s">
        <v>235</v>
      </c>
      <c r="D243" s="362">
        <v>240</v>
      </c>
      <c r="E243" s="363">
        <v>44979</v>
      </c>
      <c r="F243" s="362" t="s">
        <v>477</v>
      </c>
    </row>
    <row r="244" spans="1:12" x14ac:dyDescent="0.3">
      <c r="A244" s="362" t="s">
        <v>251</v>
      </c>
      <c r="B244" s="362" t="s">
        <v>221</v>
      </c>
      <c r="C244" s="362" t="s">
        <v>250</v>
      </c>
      <c r="D244" s="362">
        <v>100</v>
      </c>
      <c r="E244" s="363">
        <v>44979</v>
      </c>
      <c r="F244" s="362" t="s">
        <v>478</v>
      </c>
    </row>
    <row r="245" spans="1:12" x14ac:dyDescent="0.3">
      <c r="A245" s="362" t="s">
        <v>251</v>
      </c>
      <c r="B245" s="362" t="s">
        <v>221</v>
      </c>
      <c r="C245" s="362" t="s">
        <v>479</v>
      </c>
      <c r="D245" s="362">
        <v>160</v>
      </c>
      <c r="E245" s="363">
        <v>44979</v>
      </c>
      <c r="F245" s="362" t="s">
        <v>474</v>
      </c>
    </row>
    <row r="246" spans="1:12" x14ac:dyDescent="0.3">
      <c r="A246" s="384" t="s">
        <v>416</v>
      </c>
      <c r="C246" s="386"/>
      <c r="L246" s="339"/>
    </row>
    <row r="247" spans="1:12" x14ac:dyDescent="0.3">
      <c r="B247" s="161"/>
      <c r="C247" s="161"/>
      <c r="D247" s="162"/>
      <c r="E247" s="163"/>
      <c r="F247" s="161"/>
      <c r="L247" s="339"/>
    </row>
    <row r="248" spans="1:12" ht="14.4" x14ac:dyDescent="0.3">
      <c r="A248" s="484" t="s">
        <v>490</v>
      </c>
      <c r="B248" s="484"/>
      <c r="C248" s="484"/>
      <c r="D248" s="484"/>
      <c r="E248" s="484"/>
      <c r="F248" s="484"/>
      <c r="L248" s="339"/>
    </row>
    <row r="249" spans="1:12" ht="27.6" x14ac:dyDescent="0.3">
      <c r="A249" s="342" t="s">
        <v>212</v>
      </c>
      <c r="B249" s="342" t="s">
        <v>213</v>
      </c>
      <c r="C249" s="342" t="s">
        <v>214</v>
      </c>
      <c r="D249" s="343" t="s">
        <v>215</v>
      </c>
      <c r="E249" s="344" t="s">
        <v>216</v>
      </c>
      <c r="F249" s="342" t="s">
        <v>217</v>
      </c>
      <c r="L249" s="339"/>
    </row>
    <row r="250" spans="1:12" x14ac:dyDescent="0.3">
      <c r="A250" s="380" t="s">
        <v>256</v>
      </c>
      <c r="B250" s="380" t="s">
        <v>257</v>
      </c>
      <c r="C250" s="380" t="s">
        <v>456</v>
      </c>
      <c r="D250" s="381">
        <v>180</v>
      </c>
      <c r="E250" s="363">
        <v>45001</v>
      </c>
      <c r="F250" s="380" t="s">
        <v>457</v>
      </c>
      <c r="L250" s="339"/>
    </row>
    <row r="251" spans="1:12" ht="27.6" x14ac:dyDescent="0.3">
      <c r="A251" s="380" t="s">
        <v>258</v>
      </c>
      <c r="B251" s="380" t="s">
        <v>259</v>
      </c>
      <c r="C251" s="380" t="s">
        <v>231</v>
      </c>
      <c r="D251" s="381">
        <v>160</v>
      </c>
      <c r="E251" s="363">
        <v>45001</v>
      </c>
      <c r="F251" s="380" t="s">
        <v>459</v>
      </c>
      <c r="L251" s="339"/>
    </row>
    <row r="252" spans="1:12" ht="27.6" x14ac:dyDescent="0.3">
      <c r="A252" s="380" t="s">
        <v>258</v>
      </c>
      <c r="B252" s="380" t="s">
        <v>259</v>
      </c>
      <c r="C252" s="380" t="s">
        <v>243</v>
      </c>
      <c r="D252" s="381">
        <v>80</v>
      </c>
      <c r="E252" s="363">
        <v>45001</v>
      </c>
      <c r="F252" s="380" t="s">
        <v>459</v>
      </c>
      <c r="L252" s="339"/>
    </row>
    <row r="253" spans="1:12" x14ac:dyDescent="0.3">
      <c r="A253" s="380" t="s">
        <v>260</v>
      </c>
      <c r="B253" s="380" t="s">
        <v>262</v>
      </c>
      <c r="C253" s="380" t="s">
        <v>231</v>
      </c>
      <c r="D253" s="381">
        <v>180</v>
      </c>
      <c r="E253" s="363">
        <v>45001</v>
      </c>
      <c r="F253" s="380" t="s">
        <v>460</v>
      </c>
      <c r="L253" s="339"/>
    </row>
    <row r="254" spans="1:12" ht="27.6" x14ac:dyDescent="0.3">
      <c r="A254" s="380" t="s">
        <v>261</v>
      </c>
      <c r="B254" s="380" t="s">
        <v>617</v>
      </c>
      <c r="C254" s="380" t="s">
        <v>456</v>
      </c>
      <c r="D254" s="381">
        <v>150</v>
      </c>
      <c r="E254" s="363">
        <v>45000</v>
      </c>
      <c r="F254" s="380" t="s">
        <v>461</v>
      </c>
      <c r="L254" s="339"/>
    </row>
    <row r="255" spans="1:12" ht="27.6" x14ac:dyDescent="0.3">
      <c r="A255" s="380" t="s">
        <v>261</v>
      </c>
      <c r="B255" s="380" t="s">
        <v>618</v>
      </c>
      <c r="C255" s="380" t="s">
        <v>456</v>
      </c>
      <c r="D255" s="381">
        <v>180</v>
      </c>
      <c r="E255" s="363">
        <v>45000</v>
      </c>
      <c r="F255" s="380" t="s">
        <v>462</v>
      </c>
      <c r="L255" s="339"/>
    </row>
    <row r="256" spans="1:12" ht="27.6" x14ac:dyDescent="0.3">
      <c r="A256" s="380" t="s">
        <v>261</v>
      </c>
      <c r="B256" s="380" t="s">
        <v>617</v>
      </c>
      <c r="C256" s="380" t="s">
        <v>231</v>
      </c>
      <c r="D256" s="381">
        <v>150</v>
      </c>
      <c r="E256" s="363">
        <v>45000</v>
      </c>
      <c r="F256" s="380" t="s">
        <v>463</v>
      </c>
      <c r="L256" s="339"/>
    </row>
    <row r="257" spans="1:12" ht="39" customHeight="1" x14ac:dyDescent="0.3">
      <c r="A257" s="380" t="s">
        <v>263</v>
      </c>
      <c r="B257" s="380" t="s">
        <v>616</v>
      </c>
      <c r="C257" s="380" t="s">
        <v>456</v>
      </c>
      <c r="D257" s="381">
        <v>180</v>
      </c>
      <c r="E257" s="363">
        <v>45001</v>
      </c>
      <c r="F257" s="380" t="s">
        <v>458</v>
      </c>
      <c r="L257" s="339"/>
    </row>
    <row r="258" spans="1:12" x14ac:dyDescent="0.3">
      <c r="A258" s="485" t="s">
        <v>400</v>
      </c>
      <c r="B258" s="485"/>
      <c r="C258" s="485"/>
      <c r="D258" s="485"/>
      <c r="E258" s="485"/>
      <c r="F258" s="485"/>
      <c r="L258" s="339"/>
    </row>
    <row r="259" spans="1:12" x14ac:dyDescent="0.3">
      <c r="A259" s="483" t="s">
        <v>222</v>
      </c>
      <c r="B259" s="483"/>
      <c r="C259" s="483"/>
      <c r="D259" s="483"/>
      <c r="E259" s="483"/>
      <c r="F259" s="483"/>
      <c r="L259" s="339"/>
    </row>
    <row r="260" spans="1:12" x14ac:dyDescent="0.3">
      <c r="A260" s="384" t="s">
        <v>416</v>
      </c>
      <c r="L260" s="339"/>
    </row>
    <row r="261" spans="1:12" x14ac:dyDescent="0.3">
      <c r="L261" s="339"/>
    </row>
    <row r="262" spans="1:12" x14ac:dyDescent="0.3">
      <c r="L262" s="339"/>
    </row>
    <row r="263" spans="1:12" x14ac:dyDescent="0.3">
      <c r="L263" s="339"/>
    </row>
    <row r="264" spans="1:12" x14ac:dyDescent="0.3">
      <c r="L264" s="339"/>
    </row>
    <row r="265" spans="1:12" x14ac:dyDescent="0.3">
      <c r="L265" s="339"/>
    </row>
    <row r="266" spans="1:12" x14ac:dyDescent="0.3">
      <c r="L266" s="339"/>
    </row>
    <row r="267" spans="1:12" x14ac:dyDescent="0.3">
      <c r="L267" s="339"/>
    </row>
    <row r="268" spans="1:12" x14ac:dyDescent="0.3">
      <c r="L268" s="339"/>
    </row>
  </sheetData>
  <mergeCells count="16">
    <mergeCell ref="A259:F259"/>
    <mergeCell ref="A258:F258"/>
    <mergeCell ref="A248:F248"/>
    <mergeCell ref="A111:F111"/>
    <mergeCell ref="A109:F109"/>
    <mergeCell ref="A7:F7"/>
    <mergeCell ref="A1:F1"/>
    <mergeCell ref="A9:F9"/>
    <mergeCell ref="A6:F6"/>
    <mergeCell ref="A163:F163"/>
    <mergeCell ref="A44:F44"/>
    <mergeCell ref="A108:F108"/>
    <mergeCell ref="A60:F60"/>
    <mergeCell ref="A56:F56"/>
    <mergeCell ref="A55:F55"/>
    <mergeCell ref="A46:F46"/>
  </mergeCells>
  <hyperlinks>
    <hyperlink ref="A7:F7" r:id="rId1" display="Esta información esta disponible en formato interactivo power bi" xr:uid="{D49663BF-EF6B-47A7-A881-9C914C69D863}"/>
    <hyperlink ref="A109:F109" r:id="rId2" display="Esta información esta disponible en formato interactivo power bi" xr:uid="{2FA2C850-54D1-4440-BB46-73F9A700F2B6}"/>
    <hyperlink ref="A259:F259" r:id="rId3" display="Esta información esta disponible en formato interactivo power bi" xr:uid="{05922413-7B79-4CDC-8B1F-FC0374368D91}"/>
    <hyperlink ref="A56:F56" r:id="rId4" display="Esta información esta disponible en formato interactivo power bi" xr:uid="{BFC2CA82-F21D-472B-9666-6907CFF31D90}"/>
    <hyperlink ref="A44:F44" r:id="rId5" display="Esta información esta disponible en formato interactivo power bi" xr:uid="{E17A66F9-DA20-49A2-93B2-9984A662655D}"/>
    <hyperlink ref="A260" location="'Tabla de contenidos'!A1" display="Volver a Tabla de Contenidos" xr:uid="{EE723AA5-6ED5-4DDA-9328-749363E928DE}"/>
    <hyperlink ref="A57" location="'Tabla de contenidos'!A1" display="Volver a Tabla de Contenidos" xr:uid="{40DDC00B-06F6-4578-B9F2-65EF04B70243}"/>
    <hyperlink ref="A246" location="'Tabla de contenidos'!A1" display="Volver a Tabla de Contenidos" xr:uid="{D982AE67-D941-4F79-98EA-24B4F759B73A}"/>
    <hyperlink ref="A161" location="'Tabla de contenidos'!A1" display="Volver a Tabla de Contenidos" xr:uid="{BE0CF218-A0DD-4436-A087-3F4927046E2A}"/>
  </hyperlinks>
  <printOptions horizontalCentered="1"/>
  <pageMargins left="0.11811023622047245" right="0.11811023622047245" top="0.74803149606299213" bottom="0.74803149606299213" header="0.31496062992125984" footer="0.31496062992125984"/>
  <pageSetup scale="47" fitToHeight="7" orientation="portrait" r:id="rId6"/>
  <headerFooter>
    <oddFooter>Página &amp;P&amp;R</oddFooter>
  </headerFooter>
  <rowBreaks count="4" manualBreakCount="4">
    <brk id="45" max="5" man="1"/>
    <brk id="109" max="5" man="1"/>
    <brk id="162" max="5" man="1"/>
    <brk id="246"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3BC76-F86D-4D49-BFB0-188E56D6F497}">
  <sheetPr>
    <pageSetUpPr fitToPage="1"/>
  </sheetPr>
  <dimension ref="A1:N39"/>
  <sheetViews>
    <sheetView zoomScaleNormal="100" workbookViewId="0">
      <selection sqref="A1:N1"/>
    </sheetView>
  </sheetViews>
  <sheetFormatPr baseColWidth="10" defaultColWidth="11.44140625" defaultRowHeight="14.4" x14ac:dyDescent="0.3"/>
  <cols>
    <col min="1" max="13" width="8.44140625" customWidth="1"/>
    <col min="14" max="14" width="13" customWidth="1"/>
  </cols>
  <sheetData>
    <row r="1" spans="1:14" x14ac:dyDescent="0.3">
      <c r="A1" s="488" t="s">
        <v>404</v>
      </c>
      <c r="B1" s="489"/>
      <c r="C1" s="489"/>
      <c r="D1" s="489"/>
      <c r="E1" s="489"/>
      <c r="F1" s="489"/>
      <c r="G1" s="489"/>
      <c r="H1" s="489"/>
      <c r="I1" s="489"/>
      <c r="J1" s="489"/>
      <c r="K1" s="489"/>
      <c r="L1" s="489"/>
      <c r="M1" s="489"/>
      <c r="N1" s="489"/>
    </row>
    <row r="2" spans="1:14" x14ac:dyDescent="0.3">
      <c r="A2" s="165" t="s">
        <v>264</v>
      </c>
      <c r="B2" s="166" t="s">
        <v>265</v>
      </c>
      <c r="C2" s="166" t="s">
        <v>266</v>
      </c>
      <c r="D2" s="166" t="s">
        <v>267</v>
      </c>
      <c r="E2" s="166" t="s">
        <v>268</v>
      </c>
      <c r="F2" s="166" t="s">
        <v>269</v>
      </c>
      <c r="G2" s="166" t="s">
        <v>270</v>
      </c>
      <c r="H2" s="166" t="s">
        <v>271</v>
      </c>
      <c r="I2" s="166" t="s">
        <v>272</v>
      </c>
      <c r="J2" s="166" t="s">
        <v>273</v>
      </c>
      <c r="K2" s="166" t="s">
        <v>274</v>
      </c>
      <c r="L2" s="166" t="s">
        <v>275</v>
      </c>
      <c r="M2" s="166" t="s">
        <v>276</v>
      </c>
      <c r="N2" s="167" t="s">
        <v>277</v>
      </c>
    </row>
    <row r="3" spans="1:14" x14ac:dyDescent="0.3">
      <c r="A3" s="168">
        <v>2019</v>
      </c>
      <c r="B3" s="169">
        <v>10500</v>
      </c>
      <c r="C3" s="169">
        <v>10000</v>
      </c>
      <c r="D3" s="169">
        <v>12000</v>
      </c>
      <c r="E3" s="169">
        <v>11000</v>
      </c>
      <c r="F3" s="169">
        <v>11000</v>
      </c>
      <c r="G3" s="169">
        <v>10500</v>
      </c>
      <c r="H3" s="169">
        <v>11000</v>
      </c>
      <c r="I3" s="169">
        <v>10000</v>
      </c>
      <c r="J3" s="169">
        <v>10000</v>
      </c>
      <c r="K3" s="169">
        <v>10000</v>
      </c>
      <c r="L3" s="169">
        <v>10000</v>
      </c>
      <c r="M3" s="169">
        <v>10000</v>
      </c>
      <c r="N3" s="170">
        <f>AVERAGE(B3:M3)</f>
        <v>10500</v>
      </c>
    </row>
    <row r="4" spans="1:14" x14ac:dyDescent="0.3">
      <c r="A4" s="168">
        <v>2020</v>
      </c>
      <c r="B4" s="169">
        <v>10000</v>
      </c>
      <c r="C4" s="169">
        <v>9500</v>
      </c>
      <c r="D4" s="169">
        <v>9500</v>
      </c>
      <c r="E4" s="169">
        <v>9500</v>
      </c>
      <c r="F4" s="169">
        <v>10000</v>
      </c>
      <c r="G4" s="169">
        <v>10000</v>
      </c>
      <c r="H4" s="169">
        <v>9000</v>
      </c>
      <c r="I4" s="169">
        <v>11500</v>
      </c>
      <c r="J4" s="169">
        <v>11500</v>
      </c>
      <c r="K4" s="169">
        <v>11000</v>
      </c>
      <c r="L4" s="169">
        <v>10000</v>
      </c>
      <c r="M4" s="169">
        <v>10000</v>
      </c>
      <c r="N4" s="170">
        <f t="shared" ref="N4:N7" si="0">AVERAGE(B4:M4)</f>
        <v>10125</v>
      </c>
    </row>
    <row r="5" spans="1:14" x14ac:dyDescent="0.3">
      <c r="A5" s="171">
        <v>2021</v>
      </c>
      <c r="B5" s="172">
        <v>9500</v>
      </c>
      <c r="C5" s="172">
        <v>9500</v>
      </c>
      <c r="D5" s="172">
        <v>10000</v>
      </c>
      <c r="E5" s="172">
        <v>10000</v>
      </c>
      <c r="F5" s="172">
        <v>10000</v>
      </c>
      <c r="G5" s="172">
        <v>10000</v>
      </c>
      <c r="H5" s="172">
        <v>10000</v>
      </c>
      <c r="I5" s="172">
        <v>12000</v>
      </c>
      <c r="J5" s="172">
        <v>12000</v>
      </c>
      <c r="K5" s="172">
        <v>12000</v>
      </c>
      <c r="L5" s="172">
        <v>12500</v>
      </c>
      <c r="M5" s="172">
        <v>12000</v>
      </c>
      <c r="N5" s="170">
        <f t="shared" si="0"/>
        <v>10791.666666666666</v>
      </c>
    </row>
    <row r="6" spans="1:14" x14ac:dyDescent="0.3">
      <c r="A6" s="171">
        <v>2022</v>
      </c>
      <c r="B6" s="172">
        <v>12000</v>
      </c>
      <c r="C6" s="172">
        <v>12000</v>
      </c>
      <c r="D6" s="172">
        <v>12000</v>
      </c>
      <c r="E6" s="172">
        <v>11000</v>
      </c>
      <c r="F6" s="172">
        <v>12000</v>
      </c>
      <c r="G6" s="172">
        <v>12000</v>
      </c>
      <c r="H6" s="172">
        <v>12500</v>
      </c>
      <c r="I6" s="172">
        <v>12000</v>
      </c>
      <c r="J6" s="172">
        <v>12000</v>
      </c>
      <c r="K6" s="172">
        <v>11500</v>
      </c>
      <c r="L6" s="172">
        <v>11000</v>
      </c>
      <c r="M6" s="172">
        <v>10500</v>
      </c>
      <c r="N6" s="170">
        <f t="shared" si="0"/>
        <v>11708.333333333334</v>
      </c>
    </row>
    <row r="7" spans="1:14" x14ac:dyDescent="0.3">
      <c r="A7" s="173">
        <v>2023</v>
      </c>
      <c r="B7" s="174">
        <v>10500</v>
      </c>
      <c r="C7" s="174">
        <v>10000</v>
      </c>
      <c r="D7" s="174">
        <v>10000</v>
      </c>
      <c r="E7" s="174"/>
      <c r="F7" s="174"/>
      <c r="G7" s="174"/>
      <c r="H7" s="174"/>
      <c r="I7" s="174"/>
      <c r="J7" s="174"/>
      <c r="K7" s="174"/>
      <c r="L7" s="174"/>
      <c r="M7" s="174"/>
      <c r="N7" s="175">
        <f t="shared" si="0"/>
        <v>10166.666666666666</v>
      </c>
    </row>
    <row r="8" spans="1:14" x14ac:dyDescent="0.3">
      <c r="A8" s="486" t="s">
        <v>401</v>
      </c>
      <c r="B8" s="487" t="s">
        <v>278</v>
      </c>
      <c r="C8" s="487" t="s">
        <v>278</v>
      </c>
      <c r="D8" s="487" t="s">
        <v>278</v>
      </c>
      <c r="E8" s="487" t="s">
        <v>278</v>
      </c>
      <c r="F8" s="487" t="s">
        <v>278</v>
      </c>
      <c r="G8" s="487" t="s">
        <v>278</v>
      </c>
      <c r="H8" s="487" t="s">
        <v>278</v>
      </c>
      <c r="I8" s="487" t="s">
        <v>278</v>
      </c>
      <c r="J8" s="487" t="s">
        <v>278</v>
      </c>
      <c r="K8" s="487" t="s">
        <v>278</v>
      </c>
      <c r="L8" s="487" t="s">
        <v>278</v>
      </c>
      <c r="M8" s="487" t="s">
        <v>278</v>
      </c>
      <c r="N8" s="487" t="s">
        <v>278</v>
      </c>
    </row>
    <row r="9" spans="1:14" x14ac:dyDescent="0.3">
      <c r="A9" s="160"/>
      <c r="B9" s="164"/>
      <c r="C9" s="164"/>
      <c r="D9" s="164"/>
      <c r="E9" s="164"/>
      <c r="F9" s="164"/>
      <c r="G9" s="164"/>
      <c r="H9" s="164"/>
      <c r="I9" s="164"/>
      <c r="J9" s="164"/>
      <c r="K9" s="164"/>
      <c r="L9" s="164"/>
      <c r="M9" s="164"/>
      <c r="N9" s="164"/>
    </row>
    <row r="10" spans="1:14" x14ac:dyDescent="0.3">
      <c r="A10" s="13"/>
      <c r="B10" s="13"/>
      <c r="C10" s="13"/>
      <c r="D10" s="13"/>
      <c r="E10" s="13"/>
      <c r="F10" s="13"/>
      <c r="G10" s="13"/>
      <c r="H10" s="13"/>
      <c r="I10" s="13"/>
      <c r="J10" s="13"/>
      <c r="K10" s="13"/>
      <c r="L10" s="13"/>
      <c r="M10" s="13"/>
      <c r="N10" s="13"/>
    </row>
    <row r="11" spans="1:14" ht="15" customHeight="1" x14ac:dyDescent="0.3">
      <c r="A11" s="488" t="s">
        <v>405</v>
      </c>
      <c r="B11" s="489"/>
      <c r="C11" s="489"/>
      <c r="D11" s="489"/>
      <c r="E11" s="489"/>
      <c r="F11" s="489"/>
      <c r="G11" s="489"/>
      <c r="H11" s="489"/>
      <c r="I11" s="489"/>
      <c r="J11" s="489"/>
      <c r="K11" s="489"/>
      <c r="L11" s="489"/>
      <c r="M11" s="489"/>
      <c r="N11" s="489"/>
    </row>
    <row r="12" spans="1:14" x14ac:dyDescent="0.3">
      <c r="A12" s="165" t="s">
        <v>264</v>
      </c>
      <c r="B12" s="166" t="s">
        <v>265</v>
      </c>
      <c r="C12" s="166" t="s">
        <v>266</v>
      </c>
      <c r="D12" s="166" t="s">
        <v>267</v>
      </c>
      <c r="E12" s="166" t="s">
        <v>268</v>
      </c>
      <c r="F12" s="166" t="s">
        <v>269</v>
      </c>
      <c r="G12" s="166" t="s">
        <v>270</v>
      </c>
      <c r="H12" s="166" t="s">
        <v>271</v>
      </c>
      <c r="I12" s="166" t="s">
        <v>272</v>
      </c>
      <c r="J12" s="166" t="s">
        <v>273</v>
      </c>
      <c r="K12" s="166" t="s">
        <v>274</v>
      </c>
      <c r="L12" s="166" t="s">
        <v>275</v>
      </c>
      <c r="M12" s="166" t="s">
        <v>276</v>
      </c>
      <c r="N12" s="167" t="s">
        <v>277</v>
      </c>
    </row>
    <row r="13" spans="1:14" x14ac:dyDescent="0.3">
      <c r="A13" s="168">
        <v>2019</v>
      </c>
      <c r="B13" s="169">
        <v>16000</v>
      </c>
      <c r="C13" s="169">
        <v>14000</v>
      </c>
      <c r="D13" s="169">
        <v>15000</v>
      </c>
      <c r="E13" s="169">
        <v>14750</v>
      </c>
      <c r="F13" s="169">
        <v>14750</v>
      </c>
      <c r="G13" s="169">
        <v>14000</v>
      </c>
      <c r="H13" s="169">
        <v>14000</v>
      </c>
      <c r="I13" s="169">
        <v>14000</v>
      </c>
      <c r="J13" s="169">
        <v>14000</v>
      </c>
      <c r="K13" s="169">
        <v>14000</v>
      </c>
      <c r="L13" s="169">
        <v>14000</v>
      </c>
      <c r="M13" s="169">
        <v>14000</v>
      </c>
      <c r="N13" s="170">
        <f>AVERAGE(B13:M13)</f>
        <v>14375</v>
      </c>
    </row>
    <row r="14" spans="1:14" x14ac:dyDescent="0.3">
      <c r="A14" s="168">
        <v>2020</v>
      </c>
      <c r="B14" s="169">
        <v>14000</v>
      </c>
      <c r="C14" s="169">
        <v>13500</v>
      </c>
      <c r="D14" s="169">
        <v>13500</v>
      </c>
      <c r="E14" s="169">
        <v>14000</v>
      </c>
      <c r="F14" s="169">
        <v>14000</v>
      </c>
      <c r="G14" s="169">
        <v>14000</v>
      </c>
      <c r="H14" s="169">
        <v>13000</v>
      </c>
      <c r="I14" s="169">
        <v>15000</v>
      </c>
      <c r="J14" s="169">
        <v>15500</v>
      </c>
      <c r="K14" s="169">
        <v>15000</v>
      </c>
      <c r="L14" s="169">
        <v>15000</v>
      </c>
      <c r="M14" s="169">
        <v>16000</v>
      </c>
      <c r="N14" s="170">
        <f t="shared" ref="N14:N17" si="1">AVERAGE(B14:M14)</f>
        <v>14375</v>
      </c>
    </row>
    <row r="15" spans="1:14" x14ac:dyDescent="0.3">
      <c r="A15" s="171">
        <v>2021</v>
      </c>
      <c r="B15" s="172">
        <v>13000</v>
      </c>
      <c r="C15" s="172">
        <v>14000</v>
      </c>
      <c r="D15" s="172">
        <v>16000</v>
      </c>
      <c r="E15" s="172">
        <v>16000</v>
      </c>
      <c r="F15" s="172">
        <v>16000</v>
      </c>
      <c r="G15" s="172">
        <v>15500</v>
      </c>
      <c r="H15" s="172">
        <v>16000</v>
      </c>
      <c r="I15" s="172">
        <v>17500</v>
      </c>
      <c r="J15" s="172">
        <v>19000</v>
      </c>
      <c r="K15" s="172">
        <v>17500</v>
      </c>
      <c r="L15" s="172">
        <v>17000</v>
      </c>
      <c r="M15" s="172">
        <v>17500</v>
      </c>
      <c r="N15" s="170">
        <f t="shared" si="1"/>
        <v>16250</v>
      </c>
    </row>
    <row r="16" spans="1:14" x14ac:dyDescent="0.3">
      <c r="A16" s="171">
        <v>2022</v>
      </c>
      <c r="B16" s="172">
        <v>19000</v>
      </c>
      <c r="C16" s="172">
        <v>17500</v>
      </c>
      <c r="D16" s="172">
        <v>17000</v>
      </c>
      <c r="E16" s="172">
        <v>17000</v>
      </c>
      <c r="F16" s="172">
        <v>17500</v>
      </c>
      <c r="G16" s="172">
        <v>17500</v>
      </c>
      <c r="H16" s="172">
        <v>18000</v>
      </c>
      <c r="I16" s="172">
        <v>17500</v>
      </c>
      <c r="J16" s="172">
        <v>17000</v>
      </c>
      <c r="K16" s="172">
        <v>17000</v>
      </c>
      <c r="L16" s="172">
        <v>17000</v>
      </c>
      <c r="M16" s="172">
        <v>17000</v>
      </c>
      <c r="N16" s="170">
        <f t="shared" si="1"/>
        <v>17416.666666666668</v>
      </c>
    </row>
    <row r="17" spans="1:14" x14ac:dyDescent="0.3">
      <c r="A17" s="173">
        <v>2023</v>
      </c>
      <c r="B17" s="174">
        <v>17000</v>
      </c>
      <c r="C17" s="174">
        <v>15000</v>
      </c>
      <c r="D17" s="174">
        <v>15000</v>
      </c>
      <c r="E17" s="174"/>
      <c r="F17" s="174"/>
      <c r="G17" s="174"/>
      <c r="H17" s="174"/>
      <c r="I17" s="174"/>
      <c r="J17" s="174"/>
      <c r="K17" s="174"/>
      <c r="L17" s="174"/>
      <c r="M17" s="174"/>
      <c r="N17" s="175">
        <f t="shared" si="1"/>
        <v>15666.666666666666</v>
      </c>
    </row>
    <row r="18" spans="1:14" ht="15" customHeight="1" x14ac:dyDescent="0.3">
      <c r="A18" s="486" t="s">
        <v>402</v>
      </c>
      <c r="B18" s="487" t="s">
        <v>278</v>
      </c>
      <c r="C18" s="487" t="s">
        <v>278</v>
      </c>
      <c r="D18" s="487" t="s">
        <v>278</v>
      </c>
      <c r="E18" s="487" t="s">
        <v>278</v>
      </c>
      <c r="F18" s="487" t="s">
        <v>278</v>
      </c>
      <c r="G18" s="487" t="s">
        <v>278</v>
      </c>
      <c r="H18" s="487" t="s">
        <v>278</v>
      </c>
      <c r="I18" s="487" t="s">
        <v>278</v>
      </c>
      <c r="J18" s="487" t="s">
        <v>278</v>
      </c>
      <c r="K18" s="487" t="s">
        <v>278</v>
      </c>
      <c r="L18" s="487" t="s">
        <v>278</v>
      </c>
      <c r="M18" s="487" t="s">
        <v>278</v>
      </c>
      <c r="N18" s="487" t="s">
        <v>278</v>
      </c>
    </row>
    <row r="19" spans="1:14" x14ac:dyDescent="0.3">
      <c r="A19" s="160"/>
      <c r="B19" s="164"/>
      <c r="C19" s="164"/>
      <c r="D19" s="164"/>
      <c r="E19" s="164"/>
      <c r="F19" s="164"/>
      <c r="G19" s="164"/>
      <c r="H19" s="164"/>
      <c r="I19" s="164"/>
      <c r="J19" s="164"/>
      <c r="K19" s="164"/>
      <c r="L19" s="164"/>
      <c r="M19" s="164"/>
      <c r="N19" s="164"/>
    </row>
    <row r="20" spans="1:14" x14ac:dyDescent="0.3">
      <c r="A20" s="160"/>
      <c r="B20" s="164"/>
      <c r="C20" s="164"/>
      <c r="D20" s="164"/>
      <c r="E20" s="164"/>
      <c r="F20" s="164"/>
      <c r="G20" s="164"/>
      <c r="H20" s="164"/>
      <c r="I20" s="164"/>
      <c r="J20" s="164"/>
      <c r="K20" s="164"/>
      <c r="L20" s="164"/>
      <c r="M20" s="164"/>
      <c r="N20" s="164"/>
    </row>
    <row r="21" spans="1:14" ht="15" customHeight="1" x14ac:dyDescent="0.3">
      <c r="A21" s="488" t="s">
        <v>406</v>
      </c>
      <c r="B21" s="489"/>
      <c r="C21" s="489"/>
      <c r="D21" s="489"/>
      <c r="E21" s="489"/>
      <c r="F21" s="489"/>
      <c r="G21" s="489"/>
      <c r="H21" s="489"/>
      <c r="I21" s="489"/>
      <c r="J21" s="489"/>
      <c r="K21" s="489"/>
      <c r="L21" s="489"/>
      <c r="M21" s="489"/>
      <c r="N21" s="489"/>
    </row>
    <row r="22" spans="1:14" x14ac:dyDescent="0.3">
      <c r="A22" s="165" t="s">
        <v>264</v>
      </c>
      <c r="B22" s="166" t="s">
        <v>265</v>
      </c>
      <c r="C22" s="166" t="s">
        <v>266</v>
      </c>
      <c r="D22" s="166" t="s">
        <v>267</v>
      </c>
      <c r="E22" s="166" t="s">
        <v>268</v>
      </c>
      <c r="F22" s="166" t="s">
        <v>269</v>
      </c>
      <c r="G22" s="166" t="s">
        <v>270</v>
      </c>
      <c r="H22" s="166" t="s">
        <v>271</v>
      </c>
      <c r="I22" s="166" t="s">
        <v>272</v>
      </c>
      <c r="J22" s="166" t="s">
        <v>273</v>
      </c>
      <c r="K22" s="166" t="s">
        <v>274</v>
      </c>
      <c r="L22" s="166" t="s">
        <v>275</v>
      </c>
      <c r="M22" s="166" t="s">
        <v>276</v>
      </c>
      <c r="N22" s="167" t="s">
        <v>277</v>
      </c>
    </row>
    <row r="23" spans="1:14" x14ac:dyDescent="0.3">
      <c r="A23" s="168">
        <v>2019</v>
      </c>
      <c r="B23" s="169">
        <v>8000</v>
      </c>
      <c r="C23" s="169">
        <v>7500</v>
      </c>
      <c r="D23" s="169">
        <v>9000</v>
      </c>
      <c r="E23" s="169">
        <v>8000</v>
      </c>
      <c r="F23" s="169">
        <v>8000</v>
      </c>
      <c r="G23" s="169">
        <v>8500</v>
      </c>
      <c r="H23" s="169">
        <v>8500</v>
      </c>
      <c r="I23" s="169">
        <v>8500</v>
      </c>
      <c r="J23" s="169">
        <v>8000</v>
      </c>
      <c r="K23" s="169">
        <v>8500</v>
      </c>
      <c r="L23" s="169">
        <v>8000</v>
      </c>
      <c r="M23" s="169">
        <v>8000</v>
      </c>
      <c r="N23" s="170">
        <f>AVERAGE(B23:M23)</f>
        <v>8208.3333333333339</v>
      </c>
    </row>
    <row r="24" spans="1:14" x14ac:dyDescent="0.3">
      <c r="A24" s="168">
        <v>2020</v>
      </c>
      <c r="B24" s="169">
        <v>7500</v>
      </c>
      <c r="C24" s="169">
        <v>8000</v>
      </c>
      <c r="D24" s="169">
        <v>8000</v>
      </c>
      <c r="E24" s="169">
        <v>8500</v>
      </c>
      <c r="F24" s="169">
        <v>8000</v>
      </c>
      <c r="G24" s="169">
        <v>8000</v>
      </c>
      <c r="H24" s="169">
        <v>8500</v>
      </c>
      <c r="I24" s="169">
        <v>8500</v>
      </c>
      <c r="J24" s="169">
        <v>9000</v>
      </c>
      <c r="K24" s="169">
        <v>9500</v>
      </c>
      <c r="L24" s="169">
        <v>9000</v>
      </c>
      <c r="M24" s="169">
        <v>9000</v>
      </c>
      <c r="N24" s="170">
        <f t="shared" ref="N24:N27" si="2">AVERAGE(B24:M24)</f>
        <v>8458.3333333333339</v>
      </c>
    </row>
    <row r="25" spans="1:14" x14ac:dyDescent="0.3">
      <c r="A25" s="171">
        <v>2021</v>
      </c>
      <c r="B25" s="172">
        <v>9000</v>
      </c>
      <c r="C25" s="172">
        <v>9000</v>
      </c>
      <c r="D25" s="172">
        <v>8000</v>
      </c>
      <c r="E25" s="172">
        <v>8000</v>
      </c>
      <c r="F25" s="172">
        <v>9000</v>
      </c>
      <c r="G25" s="172">
        <v>9500</v>
      </c>
      <c r="H25" s="172">
        <v>10000</v>
      </c>
      <c r="I25" s="172">
        <v>10500</v>
      </c>
      <c r="J25" s="172">
        <v>12000</v>
      </c>
      <c r="K25" s="172">
        <v>11000</v>
      </c>
      <c r="L25" s="172">
        <v>18000</v>
      </c>
      <c r="M25" s="172">
        <v>16500</v>
      </c>
      <c r="N25" s="170">
        <f t="shared" si="2"/>
        <v>10875</v>
      </c>
    </row>
    <row r="26" spans="1:14" x14ac:dyDescent="0.3">
      <c r="A26" s="171">
        <v>2022</v>
      </c>
      <c r="B26" s="172">
        <v>16000</v>
      </c>
      <c r="C26" s="172">
        <v>14000</v>
      </c>
      <c r="D26" s="172">
        <v>11000</v>
      </c>
      <c r="E26" s="172">
        <v>10000</v>
      </c>
      <c r="F26" s="172">
        <v>11000</v>
      </c>
      <c r="G26" s="172">
        <v>11000</v>
      </c>
      <c r="H26" s="172">
        <v>11000</v>
      </c>
      <c r="I26" s="172">
        <v>10500</v>
      </c>
      <c r="J26" s="172">
        <v>11000</v>
      </c>
      <c r="K26" s="172">
        <v>10500</v>
      </c>
      <c r="L26" s="172">
        <v>10000</v>
      </c>
      <c r="M26" s="172">
        <v>9500</v>
      </c>
      <c r="N26" s="170">
        <f t="shared" si="2"/>
        <v>11291.666666666666</v>
      </c>
    </row>
    <row r="27" spans="1:14" x14ac:dyDescent="0.3">
      <c r="A27" s="173">
        <v>2023</v>
      </c>
      <c r="B27" s="174">
        <v>13500</v>
      </c>
      <c r="C27" s="174">
        <v>8500</v>
      </c>
      <c r="D27" s="174">
        <v>8500</v>
      </c>
      <c r="E27" s="174"/>
      <c r="F27" s="174"/>
      <c r="G27" s="174"/>
      <c r="H27" s="174"/>
      <c r="I27" s="174"/>
      <c r="J27" s="174"/>
      <c r="K27" s="174"/>
      <c r="L27" s="174"/>
      <c r="M27" s="174"/>
      <c r="N27" s="175">
        <f t="shared" si="2"/>
        <v>10166.666666666666</v>
      </c>
    </row>
    <row r="28" spans="1:14" ht="15" customHeight="1" x14ac:dyDescent="0.3">
      <c r="A28" s="486" t="s">
        <v>402</v>
      </c>
      <c r="B28" s="487" t="s">
        <v>278</v>
      </c>
      <c r="C28" s="487" t="s">
        <v>278</v>
      </c>
      <c r="D28" s="487" t="s">
        <v>278</v>
      </c>
      <c r="E28" s="487" t="s">
        <v>278</v>
      </c>
      <c r="F28" s="487" t="s">
        <v>278</v>
      </c>
      <c r="G28" s="487" t="s">
        <v>278</v>
      </c>
      <c r="H28" s="487" t="s">
        <v>278</v>
      </c>
      <c r="I28" s="487" t="s">
        <v>278</v>
      </c>
      <c r="J28" s="487" t="s">
        <v>278</v>
      </c>
      <c r="K28" s="487" t="s">
        <v>278</v>
      </c>
      <c r="L28" s="487" t="s">
        <v>278</v>
      </c>
      <c r="M28" s="487" t="s">
        <v>278</v>
      </c>
      <c r="N28" s="487" t="s">
        <v>278</v>
      </c>
    </row>
    <row r="29" spans="1:14" x14ac:dyDescent="0.3">
      <c r="A29" s="160"/>
      <c r="B29" s="164"/>
      <c r="C29" s="164"/>
      <c r="D29" s="164"/>
      <c r="E29" s="164"/>
      <c r="F29" s="164"/>
      <c r="G29" s="164"/>
      <c r="H29" s="164"/>
      <c r="I29" s="164"/>
      <c r="J29" s="164"/>
      <c r="K29" s="164"/>
      <c r="L29" s="164"/>
      <c r="M29" s="164"/>
      <c r="N29" s="164"/>
    </row>
    <row r="30" spans="1:14" x14ac:dyDescent="0.3">
      <c r="A30" s="13"/>
      <c r="B30" s="13"/>
      <c r="C30" s="13"/>
      <c r="D30" s="13"/>
      <c r="E30" s="13"/>
      <c r="F30" s="13"/>
      <c r="G30" s="13"/>
      <c r="H30" s="13"/>
      <c r="I30" s="13"/>
      <c r="J30" s="13"/>
      <c r="K30" s="13"/>
      <c r="L30" s="13"/>
      <c r="M30" s="13"/>
      <c r="N30" s="13"/>
    </row>
    <row r="31" spans="1:14" ht="15" customHeight="1" x14ac:dyDescent="0.3">
      <c r="A31" s="488" t="s">
        <v>407</v>
      </c>
      <c r="B31" s="489"/>
      <c r="C31" s="489"/>
      <c r="D31" s="489"/>
      <c r="E31" s="489"/>
      <c r="F31" s="489"/>
      <c r="G31" s="489"/>
      <c r="H31" s="489"/>
      <c r="I31" s="489"/>
      <c r="J31" s="489"/>
      <c r="K31" s="489"/>
      <c r="L31" s="489"/>
      <c r="M31" s="489"/>
      <c r="N31" s="489"/>
    </row>
    <row r="32" spans="1:14" x14ac:dyDescent="0.3">
      <c r="A32" s="165" t="s">
        <v>264</v>
      </c>
      <c r="B32" s="166" t="s">
        <v>265</v>
      </c>
      <c r="C32" s="166" t="s">
        <v>266</v>
      </c>
      <c r="D32" s="166" t="s">
        <v>267</v>
      </c>
      <c r="E32" s="166" t="s">
        <v>268</v>
      </c>
      <c r="F32" s="166" t="s">
        <v>269</v>
      </c>
      <c r="G32" s="166" t="s">
        <v>270</v>
      </c>
      <c r="H32" s="166" t="s">
        <v>271</v>
      </c>
      <c r="I32" s="166" t="s">
        <v>272</v>
      </c>
      <c r="J32" s="166" t="s">
        <v>273</v>
      </c>
      <c r="K32" s="166" t="s">
        <v>274</v>
      </c>
      <c r="L32" s="166" t="s">
        <v>275</v>
      </c>
      <c r="M32" s="166" t="s">
        <v>276</v>
      </c>
      <c r="N32" s="167" t="s">
        <v>277</v>
      </c>
    </row>
    <row r="33" spans="1:14" x14ac:dyDescent="0.3">
      <c r="A33" s="168">
        <v>2019</v>
      </c>
      <c r="B33" s="169">
        <v>13000</v>
      </c>
      <c r="C33" s="169">
        <v>12000</v>
      </c>
      <c r="D33" s="169">
        <v>12500</v>
      </c>
      <c r="E33" s="169">
        <v>12000</v>
      </c>
      <c r="F33" s="169">
        <v>12000</v>
      </c>
      <c r="G33" s="169">
        <v>12000</v>
      </c>
      <c r="H33" s="169">
        <v>11500</v>
      </c>
      <c r="I33" s="169">
        <v>11500</v>
      </c>
      <c r="J33" s="169">
        <v>9000</v>
      </c>
      <c r="K33" s="169">
        <v>12000</v>
      </c>
      <c r="L33" s="169">
        <v>11000</v>
      </c>
      <c r="M33" s="169">
        <v>11000</v>
      </c>
      <c r="N33" s="170">
        <f>AVERAGE(B33:M33)</f>
        <v>11625</v>
      </c>
    </row>
    <row r="34" spans="1:14" x14ac:dyDescent="0.3">
      <c r="A34" s="168">
        <v>2020</v>
      </c>
      <c r="B34" s="169">
        <v>10000</v>
      </c>
      <c r="C34" s="169">
        <v>12000</v>
      </c>
      <c r="D34" s="169">
        <v>12000</v>
      </c>
      <c r="E34" s="169">
        <v>12500</v>
      </c>
      <c r="F34" s="169">
        <v>12500</v>
      </c>
      <c r="G34" s="169">
        <v>12000</v>
      </c>
      <c r="H34" s="169">
        <v>12000</v>
      </c>
      <c r="I34" s="169">
        <v>16000</v>
      </c>
      <c r="J34" s="169">
        <v>16000</v>
      </c>
      <c r="K34" s="169">
        <v>14000</v>
      </c>
      <c r="L34" s="169">
        <v>15000</v>
      </c>
      <c r="M34" s="169">
        <v>19000</v>
      </c>
      <c r="N34" s="170">
        <f t="shared" ref="N34:N37" si="3">AVERAGE(B34:M34)</f>
        <v>13583.333333333334</v>
      </c>
    </row>
    <row r="35" spans="1:14" x14ac:dyDescent="0.3">
      <c r="A35" s="171">
        <v>2021</v>
      </c>
      <c r="B35" s="172">
        <v>14500</v>
      </c>
      <c r="C35" s="172">
        <v>16000</v>
      </c>
      <c r="D35" s="172">
        <v>16000</v>
      </c>
      <c r="E35" s="172">
        <v>16000</v>
      </c>
      <c r="F35" s="172">
        <v>19000</v>
      </c>
      <c r="G35" s="172">
        <v>19000</v>
      </c>
      <c r="H35" s="172">
        <v>19000</v>
      </c>
      <c r="I35" s="172">
        <v>19000</v>
      </c>
      <c r="J35" s="172">
        <v>18000</v>
      </c>
      <c r="K35" s="172">
        <v>20000</v>
      </c>
      <c r="L35" s="172">
        <v>24000</v>
      </c>
      <c r="M35" s="172">
        <v>24000</v>
      </c>
      <c r="N35" s="170">
        <f t="shared" si="3"/>
        <v>18708.333333333332</v>
      </c>
    </row>
    <row r="36" spans="1:14" x14ac:dyDescent="0.3">
      <c r="A36" s="171">
        <v>2022</v>
      </c>
      <c r="B36" s="172">
        <v>24000</v>
      </c>
      <c r="C36" s="172">
        <v>24000</v>
      </c>
      <c r="D36" s="172">
        <v>23000</v>
      </c>
      <c r="E36" s="172">
        <v>23000</v>
      </c>
      <c r="F36" s="172">
        <v>22000</v>
      </c>
      <c r="G36" s="172">
        <v>22000</v>
      </c>
      <c r="H36" s="172">
        <v>25000</v>
      </c>
      <c r="I36" s="172">
        <v>24500</v>
      </c>
      <c r="J36" s="172">
        <v>22000</v>
      </c>
      <c r="K36" s="172">
        <v>23000</v>
      </c>
      <c r="L36" s="172">
        <v>24500</v>
      </c>
      <c r="M36" s="172">
        <v>22000</v>
      </c>
      <c r="N36" s="170">
        <f t="shared" si="3"/>
        <v>23250</v>
      </c>
    </row>
    <row r="37" spans="1:14" x14ac:dyDescent="0.3">
      <c r="A37" s="173">
        <v>2023</v>
      </c>
      <c r="B37" s="174">
        <v>20000</v>
      </c>
      <c r="C37" s="174">
        <v>21000</v>
      </c>
      <c r="D37" s="174">
        <v>21000</v>
      </c>
      <c r="E37" s="174"/>
      <c r="F37" s="174"/>
      <c r="G37" s="174"/>
      <c r="H37" s="174"/>
      <c r="I37" s="174"/>
      <c r="J37" s="174"/>
      <c r="K37" s="174"/>
      <c r="L37" s="174"/>
      <c r="M37" s="174"/>
      <c r="N37" s="175">
        <f t="shared" si="3"/>
        <v>20666.666666666668</v>
      </c>
    </row>
    <row r="38" spans="1:14" ht="15" customHeight="1" x14ac:dyDescent="0.3">
      <c r="A38" s="486" t="s">
        <v>403</v>
      </c>
      <c r="B38" s="487" t="s">
        <v>278</v>
      </c>
      <c r="C38" s="487" t="s">
        <v>278</v>
      </c>
      <c r="D38" s="487" t="s">
        <v>278</v>
      </c>
      <c r="E38" s="487" t="s">
        <v>278</v>
      </c>
      <c r="F38" s="487" t="s">
        <v>278</v>
      </c>
      <c r="G38" s="487" t="s">
        <v>278</v>
      </c>
      <c r="H38" s="487" t="s">
        <v>278</v>
      </c>
      <c r="I38" s="487" t="s">
        <v>278</v>
      </c>
      <c r="J38" s="487" t="s">
        <v>278</v>
      </c>
      <c r="K38" s="487" t="s">
        <v>278</v>
      </c>
      <c r="L38" s="487" t="s">
        <v>278</v>
      </c>
      <c r="M38" s="487" t="s">
        <v>278</v>
      </c>
      <c r="N38" s="487" t="s">
        <v>278</v>
      </c>
    </row>
    <row r="39" spans="1:14" x14ac:dyDescent="0.3">
      <c r="A39" s="239" t="s">
        <v>416</v>
      </c>
    </row>
  </sheetData>
  <mergeCells count="8">
    <mergeCell ref="A28:N28"/>
    <mergeCell ref="A31:N31"/>
    <mergeCell ref="A38:N38"/>
    <mergeCell ref="A1:N1"/>
    <mergeCell ref="A8:N8"/>
    <mergeCell ref="A11:N11"/>
    <mergeCell ref="A18:N18"/>
    <mergeCell ref="A21:N21"/>
  </mergeCells>
  <hyperlinks>
    <hyperlink ref="A39" location="'Tabla de contenidos'!A1" display="Volver a Tabla de Contenidos" xr:uid="{EC70292D-DD0A-4B88-8584-AF735E30818A}"/>
  </hyperlinks>
  <pageMargins left="0.70866141732283472" right="0.70866141732283472" top="0.74803149606299213" bottom="0.74803149606299213" header="0.31496062992125984" footer="0.31496062992125984"/>
  <pageSetup scale="88" orientation="landscape" r:id="rId1"/>
  <headerFooter>
    <oddFooter>Página &amp;P&amp;R</oddFooter>
  </headerFooter>
  <ignoredErrors>
    <ignoredError sqref="N13 N3:N7 N14:N17 N23:N27 N33:N3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zoomScaleNormal="100" workbookViewId="0"/>
  </sheetViews>
  <sheetFormatPr baseColWidth="10" defaultColWidth="11.44140625" defaultRowHeight="14.4" x14ac:dyDescent="0.3"/>
  <sheetData>
    <row r="6" spans="4:4" ht="21" x14ac:dyDescent="0.4">
      <c r="D6" s="9" t="s">
        <v>1</v>
      </c>
    </row>
    <row r="7" spans="4:4" ht="21" x14ac:dyDescent="0.4">
      <c r="D7" s="9" t="s">
        <v>603</v>
      </c>
    </row>
    <row r="8" spans="4:4" ht="21" x14ac:dyDescent="0.4">
      <c r="D8" s="9"/>
    </row>
    <row r="11" spans="4:4" x14ac:dyDescent="0.3">
      <c r="D11" s="8" t="s">
        <v>397</v>
      </c>
    </row>
    <row r="16" spans="4:4" ht="15.6" x14ac:dyDescent="0.3">
      <c r="D16" s="6" t="s">
        <v>2</v>
      </c>
    </row>
    <row r="17" spans="4:7" ht="15.6" x14ac:dyDescent="0.3">
      <c r="D17" s="6" t="s">
        <v>3</v>
      </c>
      <c r="G17" t="s">
        <v>4</v>
      </c>
    </row>
    <row r="22" spans="4:7" x14ac:dyDescent="0.3">
      <c r="D22" s="8" t="s">
        <v>5</v>
      </c>
    </row>
    <row r="23" spans="4:7" x14ac:dyDescent="0.3">
      <c r="D23" s="8" t="s">
        <v>6</v>
      </c>
    </row>
    <row r="33" spans="1:4" x14ac:dyDescent="0.3">
      <c r="D33" s="7" t="s">
        <v>7</v>
      </c>
    </row>
    <row r="40" spans="1:4" x14ac:dyDescent="0.3">
      <c r="A40" s="4" t="s">
        <v>8</v>
      </c>
    </row>
    <row r="41" spans="1:4" x14ac:dyDescent="0.3">
      <c r="A41" s="4" t="s">
        <v>9</v>
      </c>
    </row>
    <row r="42" spans="1:4" x14ac:dyDescent="0.3">
      <c r="A42" s="4" t="s">
        <v>10</v>
      </c>
    </row>
    <row r="43" spans="1:4" x14ac:dyDescent="0.3">
      <c r="A43" s="5" t="s">
        <v>11</v>
      </c>
    </row>
  </sheetData>
  <phoneticPr fontId="57" type="noConversion"/>
  <pageMargins left="0.70866141732283472" right="0.70866141732283472" top="0.74803149606299213" bottom="0.74803149606299213" header="0.31496062992125984" footer="0.31496062992125984"/>
  <pageSetup orientation="portrait" r:id="rId1"/>
  <headerFooter>
    <oddFooter>Página &amp;P&amp;R</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36"/>
  <sheetViews>
    <sheetView zoomScaleNormal="100" workbookViewId="0">
      <selection sqref="A1:M1"/>
    </sheetView>
  </sheetViews>
  <sheetFormatPr baseColWidth="10" defaultColWidth="11.44140625" defaultRowHeight="14.4" x14ac:dyDescent="0.3"/>
  <cols>
    <col min="1" max="1" width="15.6640625" customWidth="1"/>
    <col min="2" max="3" width="9.88671875" bestFit="1" customWidth="1"/>
    <col min="4" max="4" width="9.33203125" bestFit="1" customWidth="1"/>
    <col min="5" max="5" width="8.109375" bestFit="1" customWidth="1"/>
    <col min="6" max="6" width="10" bestFit="1" customWidth="1"/>
    <col min="7" max="7" width="12" bestFit="1" customWidth="1"/>
    <col min="8" max="8" width="7.44140625" bestFit="1" customWidth="1"/>
    <col min="9" max="9" width="7.109375" bestFit="1" customWidth="1"/>
    <col min="10" max="10" width="9.33203125" bestFit="1" customWidth="1"/>
    <col min="11" max="12" width="9.88671875" bestFit="1" customWidth="1"/>
    <col min="13" max="13" width="10.5546875" bestFit="1" customWidth="1"/>
  </cols>
  <sheetData>
    <row r="1" spans="1:14" x14ac:dyDescent="0.3">
      <c r="A1" s="495" t="s">
        <v>279</v>
      </c>
      <c r="B1" s="495"/>
      <c r="C1" s="495"/>
      <c r="D1" s="495"/>
      <c r="E1" s="495"/>
      <c r="F1" s="495"/>
      <c r="G1" s="495"/>
      <c r="H1" s="495"/>
      <c r="I1" s="495"/>
      <c r="J1" s="495"/>
      <c r="K1" s="495"/>
      <c r="L1" s="495"/>
      <c r="M1" s="495"/>
    </row>
    <row r="2" spans="1:14" x14ac:dyDescent="0.3">
      <c r="A2" s="491" t="s">
        <v>280</v>
      </c>
      <c r="B2" s="496" t="s">
        <v>281</v>
      </c>
      <c r="C2" s="497"/>
      <c r="D2" s="493" t="s">
        <v>599</v>
      </c>
      <c r="E2" s="496" t="s">
        <v>282</v>
      </c>
      <c r="F2" s="497"/>
      <c r="G2" s="493" t="s">
        <v>599</v>
      </c>
      <c r="H2" s="496" t="s">
        <v>283</v>
      </c>
      <c r="I2" s="497"/>
      <c r="J2" s="493" t="s">
        <v>599</v>
      </c>
      <c r="K2" s="496" t="s">
        <v>205</v>
      </c>
      <c r="L2" s="497"/>
      <c r="M2" s="493" t="s">
        <v>599</v>
      </c>
    </row>
    <row r="3" spans="1:14" x14ac:dyDescent="0.3">
      <c r="A3" s="492"/>
      <c r="B3" s="191">
        <v>2021</v>
      </c>
      <c r="C3" s="183">
        <v>2022</v>
      </c>
      <c r="D3" s="494"/>
      <c r="E3" s="191">
        <v>2021</v>
      </c>
      <c r="F3" s="183">
        <v>2022</v>
      </c>
      <c r="G3" s="494"/>
      <c r="H3" s="191">
        <v>2021</v>
      </c>
      <c r="I3" s="183">
        <v>2022</v>
      </c>
      <c r="J3" s="494"/>
      <c r="K3" s="191">
        <v>2021</v>
      </c>
      <c r="L3" s="183">
        <v>2022</v>
      </c>
      <c r="M3" s="494"/>
    </row>
    <row r="4" spans="1:14" x14ac:dyDescent="0.3">
      <c r="A4" s="208" t="s">
        <v>284</v>
      </c>
      <c r="B4" s="192"/>
      <c r="C4" s="186"/>
      <c r="D4" s="199"/>
      <c r="E4" s="197"/>
      <c r="F4" s="187">
        <v>6.923</v>
      </c>
      <c r="G4" s="189"/>
      <c r="H4" s="192"/>
      <c r="I4" s="186"/>
      <c r="J4" s="199"/>
      <c r="K4" s="204">
        <f>B4+E4+H4</f>
        <v>0</v>
      </c>
      <c r="L4" s="188">
        <f>C4+F4+I4</f>
        <v>6.923</v>
      </c>
      <c r="M4" s="189"/>
    </row>
    <row r="5" spans="1:14" x14ac:dyDescent="0.3">
      <c r="A5" s="209" t="s">
        <v>285</v>
      </c>
      <c r="B5" s="193"/>
      <c r="C5" s="176"/>
      <c r="D5" s="200"/>
      <c r="E5" s="194"/>
      <c r="F5" s="177"/>
      <c r="G5" s="180"/>
      <c r="H5" s="193"/>
      <c r="I5" s="176"/>
      <c r="J5" s="200"/>
      <c r="K5" s="205">
        <f t="shared" ref="K5:K16" si="0">B5+E5+H5</f>
        <v>0</v>
      </c>
      <c r="L5" s="178">
        <f t="shared" ref="L5:L17" si="1">C5+F5+I5</f>
        <v>0</v>
      </c>
      <c r="M5" s="180"/>
    </row>
    <row r="6" spans="1:14" x14ac:dyDescent="0.3">
      <c r="A6" s="209" t="s">
        <v>286</v>
      </c>
      <c r="B6" s="194">
        <v>99.45</v>
      </c>
      <c r="C6" s="177">
        <v>21.36</v>
      </c>
      <c r="D6" s="201">
        <f t="shared" ref="D6:D14" si="2">C6/B6-1</f>
        <v>-0.78521870286576168</v>
      </c>
      <c r="E6" s="194">
        <v>9.3940000000000001</v>
      </c>
      <c r="F6" s="177">
        <v>16.46</v>
      </c>
      <c r="G6" s="180">
        <f t="shared" ref="G6:G17" si="3">F6/E6-1</f>
        <v>0.7521822439855228</v>
      </c>
      <c r="H6" s="194"/>
      <c r="I6" s="177"/>
      <c r="J6" s="207"/>
      <c r="K6" s="205">
        <f t="shared" si="0"/>
        <v>108.84400000000001</v>
      </c>
      <c r="L6" s="178">
        <f t="shared" si="1"/>
        <v>37.82</v>
      </c>
      <c r="M6" s="180">
        <f t="shared" ref="M6:M17" si="4">L6/K6-1</f>
        <v>-0.65253022674653627</v>
      </c>
    </row>
    <row r="7" spans="1:14" x14ac:dyDescent="0.3">
      <c r="A7" s="209" t="s">
        <v>287</v>
      </c>
      <c r="B7" s="194">
        <v>68816.739000000001</v>
      </c>
      <c r="C7" s="177">
        <v>41402.750999999997</v>
      </c>
      <c r="D7" s="201">
        <f t="shared" si="2"/>
        <v>-0.39836220661371358</v>
      </c>
      <c r="E7" s="194">
        <v>22855.514999999999</v>
      </c>
      <c r="F7" s="177">
        <v>14208.344999999999</v>
      </c>
      <c r="G7" s="180">
        <f t="shared" si="3"/>
        <v>-0.37834063244691707</v>
      </c>
      <c r="H7" s="194"/>
      <c r="I7" s="177"/>
      <c r="J7" s="207"/>
      <c r="K7" s="205">
        <f t="shared" si="0"/>
        <v>91672.254000000001</v>
      </c>
      <c r="L7" s="178">
        <f t="shared" si="1"/>
        <v>55611.095999999998</v>
      </c>
      <c r="M7" s="180">
        <f t="shared" si="4"/>
        <v>-0.39337047390587776</v>
      </c>
    </row>
    <row r="8" spans="1:14" x14ac:dyDescent="0.3">
      <c r="A8" s="209" t="s">
        <v>288</v>
      </c>
      <c r="B8" s="194">
        <v>28301.289000000001</v>
      </c>
      <c r="C8" s="177">
        <v>18024.266</v>
      </c>
      <c r="D8" s="201">
        <f t="shared" si="2"/>
        <v>-0.36312914934722584</v>
      </c>
      <c r="E8" s="194">
        <v>388.05099999999999</v>
      </c>
      <c r="F8" s="177">
        <v>633.83799999999997</v>
      </c>
      <c r="G8" s="180">
        <f t="shared" si="3"/>
        <v>0.63338839482439169</v>
      </c>
      <c r="H8" s="194">
        <v>2206.2109999999998</v>
      </c>
      <c r="I8" s="177">
        <v>900.8</v>
      </c>
      <c r="J8" s="180">
        <f>I8/H8-1</f>
        <v>-0.59169816486274429</v>
      </c>
      <c r="K8" s="205">
        <f t="shared" si="0"/>
        <v>30895.550999999999</v>
      </c>
      <c r="L8" s="178">
        <f t="shared" si="1"/>
        <v>19558.903999999999</v>
      </c>
      <c r="M8" s="180">
        <f t="shared" si="4"/>
        <v>-0.366934611394372</v>
      </c>
    </row>
    <row r="9" spans="1:14" x14ac:dyDescent="0.3">
      <c r="A9" s="209" t="s">
        <v>289</v>
      </c>
      <c r="B9" s="194">
        <v>89762.387000000002</v>
      </c>
      <c r="C9" s="177">
        <v>88719.278000000006</v>
      </c>
      <c r="D9" s="201">
        <f t="shared" si="2"/>
        <v>-1.1620780539180586E-2</v>
      </c>
      <c r="E9" s="194">
        <v>7104.7120000000004</v>
      </c>
      <c r="F9" s="177">
        <v>7069.0860000000002</v>
      </c>
      <c r="G9" s="180">
        <f t="shared" si="3"/>
        <v>-5.0144185999376756E-3</v>
      </c>
      <c r="H9" s="194">
        <v>31207.537</v>
      </c>
      <c r="I9" s="177">
        <v>7013.1390000000001</v>
      </c>
      <c r="J9" s="180">
        <f t="shared" ref="J9:J17" si="5">I9/H9-1</f>
        <v>-0.77527419097508399</v>
      </c>
      <c r="K9" s="205">
        <f t="shared" si="0"/>
        <v>128074.636</v>
      </c>
      <c r="L9" s="178">
        <f t="shared" si="1"/>
        <v>102801.503</v>
      </c>
      <c r="M9" s="180">
        <f t="shared" si="4"/>
        <v>-0.19733128892125062</v>
      </c>
    </row>
    <row r="10" spans="1:14" x14ac:dyDescent="0.3">
      <c r="A10" s="210" t="s">
        <v>290</v>
      </c>
      <c r="B10" s="194">
        <v>389190.67099999997</v>
      </c>
      <c r="C10" s="177">
        <v>387739.962</v>
      </c>
      <c r="D10" s="201">
        <f t="shared" si="2"/>
        <v>-3.727501988350479E-3</v>
      </c>
      <c r="E10" s="194">
        <v>34543.222999999998</v>
      </c>
      <c r="F10" s="177">
        <v>25018.638999999999</v>
      </c>
      <c r="G10" s="180">
        <f t="shared" si="3"/>
        <v>-0.27572945350235556</v>
      </c>
      <c r="H10" s="194">
        <v>18600.508999999998</v>
      </c>
      <c r="I10" s="177">
        <v>7348.9030000000002</v>
      </c>
      <c r="J10" s="180">
        <f t="shared" si="5"/>
        <v>-0.6049085000845944</v>
      </c>
      <c r="K10" s="205">
        <f t="shared" si="0"/>
        <v>442334.40299999999</v>
      </c>
      <c r="L10" s="178">
        <f t="shared" si="1"/>
        <v>420107.50400000002</v>
      </c>
      <c r="M10" s="180">
        <f t="shared" si="4"/>
        <v>-5.0249084966606072E-2</v>
      </c>
    </row>
    <row r="11" spans="1:14" x14ac:dyDescent="0.3">
      <c r="A11" s="209" t="s">
        <v>291</v>
      </c>
      <c r="B11" s="194">
        <v>508788.636</v>
      </c>
      <c r="C11" s="177">
        <v>495490.86499999999</v>
      </c>
      <c r="D11" s="201">
        <f t="shared" si="2"/>
        <v>-2.6136139958912175E-2</v>
      </c>
      <c r="E11" s="194">
        <v>100544.579</v>
      </c>
      <c r="F11" s="177">
        <v>125859.788</v>
      </c>
      <c r="G11" s="180">
        <f t="shared" si="3"/>
        <v>0.25178094385377059</v>
      </c>
      <c r="H11" s="194">
        <v>14044.012000000001</v>
      </c>
      <c r="I11" s="177">
        <v>3035</v>
      </c>
      <c r="J11" s="180">
        <f t="shared" si="5"/>
        <v>-0.78389366229536117</v>
      </c>
      <c r="K11" s="205">
        <f t="shared" si="0"/>
        <v>623377.22699999996</v>
      </c>
      <c r="L11" s="178">
        <f t="shared" si="1"/>
        <v>624385.65299999993</v>
      </c>
      <c r="M11" s="180">
        <f t="shared" si="4"/>
        <v>1.6176818085784639E-3</v>
      </c>
      <c r="N11" s="70"/>
    </row>
    <row r="12" spans="1:14" x14ac:dyDescent="0.3">
      <c r="A12" s="209" t="s">
        <v>292</v>
      </c>
      <c r="B12" s="194">
        <v>3537.78</v>
      </c>
      <c r="C12" s="177">
        <v>3827.0610000000001</v>
      </c>
      <c r="D12" s="201">
        <f t="shared" si="2"/>
        <v>8.1769075521937573E-2</v>
      </c>
      <c r="E12" s="194">
        <v>21683.562000000002</v>
      </c>
      <c r="F12" s="177">
        <v>17686.093000000001</v>
      </c>
      <c r="G12" s="180">
        <f t="shared" si="3"/>
        <v>-0.18435481218445571</v>
      </c>
      <c r="H12" s="194">
        <v>828.60500000000002</v>
      </c>
      <c r="I12" s="177">
        <v>0</v>
      </c>
      <c r="J12" s="180"/>
      <c r="K12" s="205">
        <f t="shared" si="0"/>
        <v>26049.947</v>
      </c>
      <c r="L12" s="178">
        <f t="shared" si="1"/>
        <v>21513.154000000002</v>
      </c>
      <c r="M12" s="180">
        <f t="shared" si="4"/>
        <v>-0.17415747525321257</v>
      </c>
      <c r="N12" s="70"/>
    </row>
    <row r="13" spans="1:14" x14ac:dyDescent="0.3">
      <c r="A13" s="209" t="s">
        <v>293</v>
      </c>
      <c r="B13" s="194">
        <v>699.60500000000002</v>
      </c>
      <c r="C13" s="177">
        <v>249.42500000000001</v>
      </c>
      <c r="D13" s="201">
        <f t="shared" si="2"/>
        <v>-0.64347739081338751</v>
      </c>
      <c r="E13" s="194">
        <v>317.75400000000002</v>
      </c>
      <c r="F13" s="177">
        <v>82.876000000000005</v>
      </c>
      <c r="G13" s="180">
        <f t="shared" si="3"/>
        <v>-0.7391818828401846</v>
      </c>
      <c r="H13" s="194">
        <v>6</v>
      </c>
      <c r="I13" s="177">
        <v>0</v>
      </c>
      <c r="J13" s="180"/>
      <c r="K13" s="205">
        <f t="shared" si="0"/>
        <v>1023.359</v>
      </c>
      <c r="L13" s="178">
        <f t="shared" si="1"/>
        <v>332.30100000000004</v>
      </c>
      <c r="M13" s="180">
        <f t="shared" si="4"/>
        <v>-0.67528404010713738</v>
      </c>
      <c r="N13" s="62"/>
    </row>
    <row r="14" spans="1:14" x14ac:dyDescent="0.3">
      <c r="A14" s="209" t="s">
        <v>294</v>
      </c>
      <c r="B14" s="194">
        <v>129.35</v>
      </c>
      <c r="C14" s="177">
        <v>6.99</v>
      </c>
      <c r="D14" s="201">
        <f t="shared" si="2"/>
        <v>-0.9459605720912253</v>
      </c>
      <c r="E14" s="198">
        <v>0.2</v>
      </c>
      <c r="F14" s="179">
        <v>2.2799999999999998</v>
      </c>
      <c r="G14" s="180"/>
      <c r="H14" s="194"/>
      <c r="I14" s="177"/>
      <c r="J14" s="180"/>
      <c r="K14" s="205">
        <f t="shared" si="0"/>
        <v>129.54999999999998</v>
      </c>
      <c r="L14" s="178">
        <f t="shared" si="1"/>
        <v>9.27</v>
      </c>
      <c r="M14" s="180">
        <f t="shared" si="4"/>
        <v>-0.92844461597838668</v>
      </c>
      <c r="N14" s="70"/>
    </row>
    <row r="15" spans="1:14" x14ac:dyDescent="0.3">
      <c r="A15" s="210" t="s">
        <v>295</v>
      </c>
      <c r="B15" s="194"/>
      <c r="C15" s="177"/>
      <c r="D15" s="201"/>
      <c r="E15" s="194"/>
      <c r="F15" s="177"/>
      <c r="G15" s="180"/>
      <c r="H15" s="194"/>
      <c r="I15" s="177"/>
      <c r="J15" s="180"/>
      <c r="K15" s="205">
        <f t="shared" si="0"/>
        <v>0</v>
      </c>
      <c r="L15" s="178">
        <f t="shared" si="1"/>
        <v>0</v>
      </c>
      <c r="M15" s="180"/>
    </row>
    <row r="16" spans="1:14" x14ac:dyDescent="0.3">
      <c r="A16" s="211" t="s">
        <v>296</v>
      </c>
      <c r="B16" s="195">
        <v>31.946000000000002</v>
      </c>
      <c r="C16" s="190">
        <v>4.25</v>
      </c>
      <c r="D16" s="202"/>
      <c r="E16" s="195">
        <v>0.97</v>
      </c>
      <c r="F16" s="190">
        <v>1.603</v>
      </c>
      <c r="G16" s="182">
        <f t="shared" si="3"/>
        <v>0.65257731958762899</v>
      </c>
      <c r="H16" s="195"/>
      <c r="I16" s="190"/>
      <c r="J16" s="182"/>
      <c r="K16" s="206">
        <f t="shared" si="0"/>
        <v>32.916000000000004</v>
      </c>
      <c r="L16" s="181">
        <f t="shared" si="1"/>
        <v>5.8529999999999998</v>
      </c>
      <c r="M16" s="182">
        <f t="shared" si="4"/>
        <v>-0.82218374043018594</v>
      </c>
    </row>
    <row r="17" spans="1:13" x14ac:dyDescent="0.3">
      <c r="A17" s="212" t="s">
        <v>205</v>
      </c>
      <c r="B17" s="196">
        <f>SUM(B4:B16)</f>
        <v>1089357.8530000001</v>
      </c>
      <c r="C17" s="184">
        <f>SUM(C4:C16)</f>
        <v>1035486.208</v>
      </c>
      <c r="D17" s="203">
        <f>C17/B17-1</f>
        <v>-4.9452661356084393E-2</v>
      </c>
      <c r="E17" s="196">
        <f>SUM(E4:E16)</f>
        <v>187447.96</v>
      </c>
      <c r="F17" s="184">
        <f>SUM(F4:F16)</f>
        <v>190585.93099999998</v>
      </c>
      <c r="G17" s="185">
        <f t="shared" si="3"/>
        <v>1.674049160097546E-2</v>
      </c>
      <c r="H17" s="196">
        <f>SUM(H4:H16)</f>
        <v>66892.873999999996</v>
      </c>
      <c r="I17" s="184">
        <f>SUM(I4:I16)</f>
        <v>18297.842000000001</v>
      </c>
      <c r="J17" s="185">
        <f t="shared" si="5"/>
        <v>-0.72646051954652147</v>
      </c>
      <c r="K17" s="196">
        <f>SUM(K4:K16)</f>
        <v>1343698.6869999999</v>
      </c>
      <c r="L17" s="184">
        <f t="shared" si="1"/>
        <v>1244369.9809999999</v>
      </c>
      <c r="M17" s="185">
        <f t="shared" si="4"/>
        <v>-7.3921859834339521E-2</v>
      </c>
    </row>
    <row r="18" spans="1:13" x14ac:dyDescent="0.3">
      <c r="A18" s="490" t="s">
        <v>297</v>
      </c>
      <c r="B18" s="490"/>
      <c r="C18" s="490"/>
      <c r="D18" s="490"/>
      <c r="E18" s="490"/>
      <c r="F18" s="490"/>
      <c r="G18" s="490"/>
      <c r="H18" s="490"/>
      <c r="I18" s="490"/>
      <c r="J18" s="490"/>
      <c r="K18" s="490"/>
      <c r="L18" s="490"/>
      <c r="M18" s="490"/>
    </row>
    <row r="19" spans="1:13" x14ac:dyDescent="0.3">
      <c r="A19" s="239" t="s">
        <v>416</v>
      </c>
      <c r="B19" s="244"/>
      <c r="C19" s="244"/>
      <c r="D19" s="244"/>
      <c r="E19" s="244"/>
      <c r="F19" s="244"/>
      <c r="G19" s="244"/>
      <c r="H19" s="244"/>
      <c r="I19" s="244"/>
      <c r="J19" s="244"/>
      <c r="K19" s="244"/>
      <c r="L19" s="244"/>
      <c r="M19" s="244"/>
    </row>
    <row r="20" spans="1:13" x14ac:dyDescent="0.3">
      <c r="B20" s="25"/>
      <c r="C20" s="25"/>
      <c r="L20" s="62"/>
    </row>
    <row r="24" spans="1:13" x14ac:dyDescent="0.3">
      <c r="G24" s="64"/>
    </row>
    <row r="25" spans="1:13" x14ac:dyDescent="0.3">
      <c r="G25" s="64"/>
    </row>
    <row r="26" spans="1:13" x14ac:dyDescent="0.3">
      <c r="G26" s="64"/>
    </row>
    <row r="27" spans="1:13" x14ac:dyDescent="0.3">
      <c r="G27" s="64"/>
    </row>
    <row r="28" spans="1:13" x14ac:dyDescent="0.3">
      <c r="G28" s="64"/>
    </row>
    <row r="29" spans="1:13" x14ac:dyDescent="0.3">
      <c r="G29" s="64"/>
    </row>
    <row r="30" spans="1:13" x14ac:dyDescent="0.3">
      <c r="G30" s="64"/>
    </row>
    <row r="31" spans="1:13" x14ac:dyDescent="0.3">
      <c r="G31" s="64"/>
    </row>
    <row r="32" spans="1:13" x14ac:dyDescent="0.3">
      <c r="G32" s="64"/>
    </row>
    <row r="33" spans="7:7" x14ac:dyDescent="0.3">
      <c r="G33" s="64"/>
    </row>
    <row r="34" spans="7:7" x14ac:dyDescent="0.3">
      <c r="G34" s="64"/>
    </row>
    <row r="35" spans="7:7" x14ac:dyDescent="0.3">
      <c r="G35" s="64"/>
    </row>
    <row r="36" spans="7:7" x14ac:dyDescent="0.3">
      <c r="G36" s="61"/>
    </row>
  </sheetData>
  <mergeCells count="11">
    <mergeCell ref="A18:M18"/>
    <mergeCell ref="A2:A3"/>
    <mergeCell ref="M2:M3"/>
    <mergeCell ref="A1:M1"/>
    <mergeCell ref="B2:C2"/>
    <mergeCell ref="E2:F2"/>
    <mergeCell ref="H2:I2"/>
    <mergeCell ref="K2:L2"/>
    <mergeCell ref="D2:D3"/>
    <mergeCell ref="G2:G3"/>
    <mergeCell ref="J2:J3"/>
  </mergeCells>
  <phoneticPr fontId="57" type="noConversion"/>
  <hyperlinks>
    <hyperlink ref="A19" location="'Tabla de contenidos'!A1" display="Volver a Tabla de Contenidos" xr:uid="{82B64D98-B918-4435-8F2E-F59664B202B8}"/>
  </hyperlinks>
  <pageMargins left="0.70866141732283472" right="0.70866141732283472" top="0.74803149606299213" bottom="0.74803149606299213" header="0.31496062992125984" footer="0.31496062992125984"/>
  <pageSetup scale="95" orientation="landscape" r:id="rId1"/>
  <headerFooter>
    <oddFooter>Página &amp;P&amp;R</oddFooter>
  </headerFooter>
  <ignoredErrors>
    <ignoredError sqref="C17 I17 F17" formulaRange="1"/>
    <ignoredError sqref="G17 J17 D17" formula="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EB8E-073F-4727-8CA2-CDA37AA3A420}">
  <sheetPr>
    <pageSetUpPr fitToPage="1"/>
  </sheetPr>
  <dimension ref="A1:O44"/>
  <sheetViews>
    <sheetView zoomScaleNormal="100" workbookViewId="0">
      <selection sqref="A1:L1"/>
    </sheetView>
  </sheetViews>
  <sheetFormatPr baseColWidth="10" defaultColWidth="11.44140625" defaultRowHeight="14.4" x14ac:dyDescent="0.3"/>
  <cols>
    <col min="1" max="1" width="21.44140625" bestFit="1" customWidth="1"/>
    <col min="2" max="3" width="9.109375" customWidth="1"/>
    <col min="4" max="4" width="7.5546875" customWidth="1"/>
    <col min="5" max="5" width="9.109375" customWidth="1"/>
    <col min="6" max="7" width="7.5546875" customWidth="1"/>
    <col min="8" max="9" width="9.109375" bestFit="1" customWidth="1"/>
    <col min="10" max="10" width="7.5546875" bestFit="1" customWidth="1"/>
    <col min="11" max="12" width="9.109375" bestFit="1" customWidth="1"/>
    <col min="13" max="13" width="7.5546875" bestFit="1" customWidth="1"/>
    <col min="14" max="15" width="7.44140625" bestFit="1" customWidth="1"/>
    <col min="17" max="17" width="12.6640625" bestFit="1" customWidth="1"/>
    <col min="18" max="18" width="7.5546875" bestFit="1" customWidth="1"/>
    <col min="19" max="20" width="9.109375" bestFit="1" customWidth="1"/>
    <col min="21" max="21" width="7.5546875" bestFit="1" customWidth="1"/>
    <col min="22" max="22" width="9.109375" bestFit="1" customWidth="1"/>
    <col min="23" max="24" width="7.5546875" bestFit="1" customWidth="1"/>
    <col min="25" max="26" width="9.109375" bestFit="1" customWidth="1"/>
    <col min="27" max="27" width="7.5546875" bestFit="1" customWidth="1"/>
    <col min="28" max="28" width="9.109375" bestFit="1" customWidth="1"/>
  </cols>
  <sheetData>
    <row r="1" spans="1:12" x14ac:dyDescent="0.3">
      <c r="A1" s="498" t="s">
        <v>298</v>
      </c>
      <c r="B1" s="498"/>
      <c r="C1" s="498"/>
      <c r="D1" s="498"/>
      <c r="E1" s="498"/>
      <c r="F1" s="498"/>
      <c r="G1" s="498"/>
      <c r="H1" s="498"/>
      <c r="I1" s="498"/>
      <c r="J1" s="498"/>
      <c r="K1" s="498"/>
      <c r="L1" s="498"/>
    </row>
    <row r="2" spans="1:12" x14ac:dyDescent="0.3">
      <c r="A2" s="501" t="s">
        <v>299</v>
      </c>
      <c r="B2" s="499" t="s">
        <v>300</v>
      </c>
      <c r="C2" s="499"/>
      <c r="D2" s="499"/>
      <c r="E2" s="499"/>
      <c r="F2" s="499"/>
      <c r="G2" s="499"/>
      <c r="H2" s="499"/>
      <c r="I2" s="499"/>
      <c r="J2" s="499"/>
      <c r="K2" s="499"/>
      <c r="L2" s="499"/>
    </row>
    <row r="3" spans="1:12" x14ac:dyDescent="0.3">
      <c r="A3" s="501"/>
      <c r="B3" s="107">
        <v>2012</v>
      </c>
      <c r="C3" s="107">
        <v>2013</v>
      </c>
      <c r="D3" s="107">
        <v>2014</v>
      </c>
      <c r="E3" s="107">
        <v>2015</v>
      </c>
      <c r="F3" s="106">
        <v>2016</v>
      </c>
      <c r="G3" s="106">
        <v>2017</v>
      </c>
      <c r="H3" s="106">
        <v>2018</v>
      </c>
      <c r="I3" s="106">
        <v>2019</v>
      </c>
      <c r="J3" s="106">
        <v>2020</v>
      </c>
      <c r="K3" s="106">
        <v>2021</v>
      </c>
      <c r="L3" s="106">
        <v>2022</v>
      </c>
    </row>
    <row r="4" spans="1:12" x14ac:dyDescent="0.3">
      <c r="A4" s="105" t="s">
        <v>159</v>
      </c>
      <c r="B4" s="108">
        <v>338735.69400000002</v>
      </c>
      <c r="C4" s="108">
        <v>371599.26400000002</v>
      </c>
      <c r="D4" s="108">
        <v>299541.43</v>
      </c>
      <c r="E4" s="108">
        <v>382942.91899999999</v>
      </c>
      <c r="F4" s="108">
        <v>277133.39299999998</v>
      </c>
      <c r="G4" s="108">
        <v>228733.307</v>
      </c>
      <c r="H4" s="108">
        <v>302226.57799999998</v>
      </c>
      <c r="I4" s="108">
        <v>358482.89199999999</v>
      </c>
      <c r="J4" s="108">
        <v>271975.64299999998</v>
      </c>
      <c r="K4" s="109">
        <v>356471.14500000002</v>
      </c>
      <c r="L4" s="109">
        <v>340922.31800000003</v>
      </c>
    </row>
    <row r="5" spans="1:12" x14ac:dyDescent="0.3">
      <c r="A5" s="105" t="s">
        <v>155</v>
      </c>
      <c r="B5" s="108">
        <v>136956.77299999999</v>
      </c>
      <c r="C5" s="108">
        <v>159909.79</v>
      </c>
      <c r="D5" s="108">
        <v>117792.588</v>
      </c>
      <c r="E5" s="108">
        <v>147379.98300000001</v>
      </c>
      <c r="F5" s="108">
        <v>121299.899</v>
      </c>
      <c r="G5" s="108">
        <v>123127.952</v>
      </c>
      <c r="H5" s="108">
        <v>146741.81599999999</v>
      </c>
      <c r="I5" s="108">
        <v>148118.51699999999</v>
      </c>
      <c r="J5" s="108">
        <v>129387.04300000001</v>
      </c>
      <c r="K5" s="109">
        <v>145152.685</v>
      </c>
      <c r="L5" s="109">
        <v>141061.37100000001</v>
      </c>
    </row>
    <row r="6" spans="1:12" x14ac:dyDescent="0.3">
      <c r="A6" s="105" t="s">
        <v>162</v>
      </c>
      <c r="B6" s="108">
        <v>121080.89599999999</v>
      </c>
      <c r="C6" s="108">
        <v>128407.243</v>
      </c>
      <c r="D6" s="108">
        <v>99494.642999999996</v>
      </c>
      <c r="E6" s="108">
        <v>138831.554</v>
      </c>
      <c r="F6" s="108">
        <v>107050.094</v>
      </c>
      <c r="G6" s="108">
        <v>107248.80499999999</v>
      </c>
      <c r="H6" s="108">
        <v>132493.28700000001</v>
      </c>
      <c r="I6" s="108">
        <v>121262.86500000001</v>
      </c>
      <c r="J6" s="108">
        <v>102890.82799999999</v>
      </c>
      <c r="K6" s="109">
        <v>129761.22500000001</v>
      </c>
      <c r="L6" s="109">
        <v>123222.61</v>
      </c>
    </row>
    <row r="7" spans="1:12" x14ac:dyDescent="0.3">
      <c r="A7" s="105" t="s">
        <v>150</v>
      </c>
      <c r="B7" s="108">
        <v>94618.622000000003</v>
      </c>
      <c r="C7" s="108">
        <v>93834.361999999994</v>
      </c>
      <c r="D7" s="108">
        <v>58133.726000000002</v>
      </c>
      <c r="E7" s="108">
        <v>92442.466</v>
      </c>
      <c r="F7" s="108">
        <v>81945.692999999999</v>
      </c>
      <c r="G7" s="108">
        <v>74308.028000000006</v>
      </c>
      <c r="H7" s="108">
        <v>101364.386</v>
      </c>
      <c r="I7" s="108">
        <v>91269.048999999999</v>
      </c>
      <c r="J7" s="108">
        <v>80426.101999999999</v>
      </c>
      <c r="K7" s="109">
        <v>103267.196</v>
      </c>
      <c r="L7" s="109">
        <v>104103.156</v>
      </c>
    </row>
    <row r="8" spans="1:12" x14ac:dyDescent="0.3">
      <c r="A8" s="105" t="s">
        <v>160</v>
      </c>
      <c r="B8" s="108">
        <v>85138.429000000004</v>
      </c>
      <c r="C8" s="108">
        <v>95861.706000000006</v>
      </c>
      <c r="D8" s="108">
        <v>62244.786</v>
      </c>
      <c r="E8" s="108">
        <v>95987.126999999993</v>
      </c>
      <c r="F8" s="108">
        <v>61201.010999999999</v>
      </c>
      <c r="G8" s="108">
        <v>53860.764000000003</v>
      </c>
      <c r="H8" s="108">
        <v>77502.972999999998</v>
      </c>
      <c r="I8" s="108">
        <v>88681.398000000001</v>
      </c>
      <c r="J8" s="108">
        <v>67269.255999999994</v>
      </c>
      <c r="K8" s="109">
        <v>89299.183999999994</v>
      </c>
      <c r="L8" s="109">
        <v>88431.267999999996</v>
      </c>
    </row>
    <row r="9" spans="1:12" x14ac:dyDescent="0.3">
      <c r="A9" s="105" t="s">
        <v>164</v>
      </c>
      <c r="B9" s="108">
        <v>68454.87</v>
      </c>
      <c r="C9" s="108">
        <v>79059.006999999998</v>
      </c>
      <c r="D9" s="108">
        <v>66476.902000000002</v>
      </c>
      <c r="E9" s="108">
        <v>74723.073000000004</v>
      </c>
      <c r="F9" s="108">
        <v>59201.275000000001</v>
      </c>
      <c r="G9" s="108">
        <v>63642.875</v>
      </c>
      <c r="H9" s="108">
        <v>72922.379000000001</v>
      </c>
      <c r="I9" s="108">
        <v>63888.031000000003</v>
      </c>
      <c r="J9" s="108">
        <v>51358.394</v>
      </c>
      <c r="K9" s="109">
        <v>58624.139000000003</v>
      </c>
      <c r="L9" s="109">
        <v>61230.065000000002</v>
      </c>
    </row>
    <row r="10" spans="1:12" x14ac:dyDescent="0.3">
      <c r="A10" s="105" t="s">
        <v>152</v>
      </c>
      <c r="B10" s="108">
        <v>21042.874</v>
      </c>
      <c r="C10" s="108">
        <v>17084.405999999999</v>
      </c>
      <c r="D10" s="108">
        <v>23724.564999999999</v>
      </c>
      <c r="E10" s="108">
        <v>16345.252</v>
      </c>
      <c r="F10" s="108">
        <v>19151.685000000001</v>
      </c>
      <c r="G10" s="108">
        <v>25946.812000000002</v>
      </c>
      <c r="H10" s="108">
        <v>54897.921000000002</v>
      </c>
      <c r="I10" s="108">
        <v>39563.391000000003</v>
      </c>
      <c r="J10" s="108">
        <v>46031.659</v>
      </c>
      <c r="K10" s="109">
        <v>54754.248</v>
      </c>
      <c r="L10" s="109">
        <v>31495.200000000001</v>
      </c>
    </row>
    <row r="11" spans="1:12" x14ac:dyDescent="0.3">
      <c r="A11" s="105" t="s">
        <v>236</v>
      </c>
      <c r="B11" s="108">
        <v>12589.758</v>
      </c>
      <c r="C11" s="108">
        <v>13524.266</v>
      </c>
      <c r="D11" s="108">
        <v>12305.128000000001</v>
      </c>
      <c r="E11" s="108">
        <v>19028.348999999998</v>
      </c>
      <c r="F11" s="108">
        <v>13645.607</v>
      </c>
      <c r="G11" s="108">
        <v>18144.418000000001</v>
      </c>
      <c r="H11" s="108">
        <v>21937.399000000001</v>
      </c>
      <c r="I11" s="108">
        <v>22583.955000000002</v>
      </c>
      <c r="J11" s="108">
        <v>19012.752</v>
      </c>
      <c r="K11" s="109">
        <v>29262.522000000001</v>
      </c>
      <c r="L11" s="109">
        <v>25691.383000000002</v>
      </c>
    </row>
    <row r="12" spans="1:12" x14ac:dyDescent="0.3">
      <c r="A12" s="105" t="s">
        <v>163</v>
      </c>
      <c r="B12" s="108">
        <v>23823.706999999999</v>
      </c>
      <c r="C12" s="108">
        <v>26160.901999999998</v>
      </c>
      <c r="D12" s="108">
        <v>19884.831999999999</v>
      </c>
      <c r="E12" s="108">
        <v>25596.091</v>
      </c>
      <c r="F12" s="108">
        <v>26134.602999999999</v>
      </c>
      <c r="G12" s="108">
        <v>23719.378000000001</v>
      </c>
      <c r="H12" s="108">
        <v>26661.965</v>
      </c>
      <c r="I12" s="108">
        <v>25858.561000000002</v>
      </c>
      <c r="J12" s="108">
        <v>21013.623</v>
      </c>
      <c r="K12" s="109">
        <v>24935.200000000001</v>
      </c>
      <c r="L12" s="109">
        <v>26946.832999999999</v>
      </c>
    </row>
    <row r="13" spans="1:12" x14ac:dyDescent="0.3">
      <c r="A13" s="105" t="s">
        <v>301</v>
      </c>
      <c r="B13" s="108">
        <v>28842.839</v>
      </c>
      <c r="C13" s="108">
        <v>18310.151999999998</v>
      </c>
      <c r="D13" s="108">
        <v>15716.58</v>
      </c>
      <c r="E13" s="108">
        <v>19821.627</v>
      </c>
      <c r="F13" s="108">
        <v>24033.350999999999</v>
      </c>
      <c r="G13" s="108">
        <v>20375.241000000002</v>
      </c>
      <c r="H13" s="108">
        <v>35512.849000000002</v>
      </c>
      <c r="I13" s="108">
        <v>33883.722999999998</v>
      </c>
      <c r="J13" s="108">
        <v>26794.792000000001</v>
      </c>
      <c r="K13" s="109">
        <v>19941.007000000001</v>
      </c>
      <c r="L13" s="109">
        <v>15946.671</v>
      </c>
    </row>
    <row r="14" spans="1:12" x14ac:dyDescent="0.3">
      <c r="A14" s="105" t="s">
        <v>231</v>
      </c>
      <c r="B14" s="108">
        <v>33589.83</v>
      </c>
      <c r="C14" s="108">
        <v>17614.305</v>
      </c>
      <c r="D14" s="108">
        <v>16874.953000000001</v>
      </c>
      <c r="E14" s="108">
        <v>15420.183999999999</v>
      </c>
      <c r="F14" s="108">
        <v>15326.906000000001</v>
      </c>
      <c r="G14" s="108">
        <v>18395.760999999999</v>
      </c>
      <c r="H14" s="108">
        <v>18654.705000000002</v>
      </c>
      <c r="I14" s="108">
        <v>16367.661</v>
      </c>
      <c r="J14" s="108">
        <v>21472.255000000001</v>
      </c>
      <c r="K14" s="109">
        <v>15278.168</v>
      </c>
      <c r="L14" s="109">
        <v>11989.893</v>
      </c>
    </row>
    <row r="15" spans="1:12" x14ac:dyDescent="0.3">
      <c r="A15" s="105" t="s">
        <v>302</v>
      </c>
      <c r="B15" s="108">
        <v>51111.241000000002</v>
      </c>
      <c r="C15" s="108">
        <v>53274.555999999997</v>
      </c>
      <c r="D15" s="108">
        <v>48774.767</v>
      </c>
      <c r="E15" s="108">
        <v>52768.055999999997</v>
      </c>
      <c r="F15" s="108">
        <v>46360.313000000002</v>
      </c>
      <c r="G15" s="108">
        <v>47558.072999999997</v>
      </c>
      <c r="H15" s="108">
        <v>61865.686000000002</v>
      </c>
      <c r="I15" s="108">
        <v>20087.521000000001</v>
      </c>
      <c r="J15" s="108">
        <v>50574.358</v>
      </c>
      <c r="K15" s="109">
        <v>62611.133999999998</v>
      </c>
      <c r="L15" s="109">
        <f>L16-SUM(L4:L14)</f>
        <v>64445.440000000061</v>
      </c>
    </row>
    <row r="16" spans="1:12" x14ac:dyDescent="0.3">
      <c r="A16" s="98" t="s">
        <v>198</v>
      </c>
      <c r="B16" s="110">
        <v>1015985.5330000001</v>
      </c>
      <c r="C16" s="110">
        <v>1074639.959</v>
      </c>
      <c r="D16" s="110">
        <v>840964.9</v>
      </c>
      <c r="E16" s="110">
        <v>1081286.6810000001</v>
      </c>
      <c r="F16" s="110">
        <v>852483.83</v>
      </c>
      <c r="G16" s="110">
        <v>805061.41399999999</v>
      </c>
      <c r="H16" s="110">
        <v>1052781.9439999999</v>
      </c>
      <c r="I16" s="110">
        <v>1030047.564</v>
      </c>
      <c r="J16" s="110">
        <v>888206.70499999996</v>
      </c>
      <c r="K16" s="111">
        <v>1089357.8529999999</v>
      </c>
      <c r="L16" s="111">
        <v>1035486.208</v>
      </c>
    </row>
    <row r="17" spans="1:15" x14ac:dyDescent="0.3">
      <c r="A17" s="500" t="s">
        <v>303</v>
      </c>
      <c r="B17" s="500"/>
      <c r="C17" s="500"/>
      <c r="D17" s="500"/>
      <c r="E17" s="500"/>
      <c r="F17" s="500"/>
      <c r="G17" s="500"/>
      <c r="H17" s="500"/>
      <c r="I17" s="500"/>
      <c r="J17" s="500"/>
      <c r="K17" s="500"/>
      <c r="L17" s="500"/>
    </row>
    <row r="20" spans="1:15" ht="21.75" customHeight="1" x14ac:dyDescent="0.3"/>
    <row r="21" spans="1:15" x14ac:dyDescent="0.3">
      <c r="D21" s="45"/>
      <c r="E21" s="45"/>
      <c r="F21" s="45"/>
    </row>
    <row r="22" spans="1:15" x14ac:dyDescent="0.3">
      <c r="D22" s="25"/>
      <c r="E22" s="25"/>
      <c r="F22" s="25"/>
      <c r="G22" s="25"/>
      <c r="H22" s="25"/>
      <c r="I22" s="25"/>
      <c r="J22" s="25"/>
      <c r="K22" s="25"/>
      <c r="L22" s="25"/>
      <c r="M22" s="25"/>
      <c r="N22" s="25"/>
      <c r="O22" s="25"/>
    </row>
    <row r="44" spans="1:1" x14ac:dyDescent="0.3">
      <c r="A44" s="239" t="s">
        <v>416</v>
      </c>
    </row>
  </sheetData>
  <mergeCells count="4">
    <mergeCell ref="A1:L1"/>
    <mergeCell ref="B2:L2"/>
    <mergeCell ref="A17:L17"/>
    <mergeCell ref="A2:A3"/>
  </mergeCells>
  <hyperlinks>
    <hyperlink ref="A44" location="'Tabla de contenidos'!A1" display="Volver a Tabla de Contenidos" xr:uid="{B4495DD3-C369-4A73-8774-13445921CAE7}"/>
  </hyperlinks>
  <pageMargins left="0.70866141732283472" right="0.70866141732283472" top="0.74803149606299213" bottom="0.74803149606299213" header="0.31496062992125984" footer="0.31496062992125984"/>
  <pageSetup scale="78" orientation="landscape" r:id="rId1"/>
  <headerFooter>
    <oddFooter>Página &amp;P&amp;R</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44"/>
  <sheetViews>
    <sheetView zoomScaleNormal="100" workbookViewId="0"/>
  </sheetViews>
  <sheetFormatPr baseColWidth="10" defaultColWidth="11.44140625" defaultRowHeight="14.4" x14ac:dyDescent="0.3"/>
  <cols>
    <col min="2" max="2" width="12.6640625" bestFit="1" customWidth="1"/>
    <col min="13" max="13" width="11.44140625" customWidth="1"/>
    <col min="15" max="15" width="17.44140625" bestFit="1" customWidth="1"/>
    <col min="16" max="16" width="14.109375" bestFit="1" customWidth="1"/>
  </cols>
  <sheetData>
    <row r="1" spans="1:19" x14ac:dyDescent="0.3">
      <c r="A1" t="s">
        <v>214</v>
      </c>
    </row>
    <row r="2" spans="1:19" x14ac:dyDescent="0.3">
      <c r="A2" s="50" t="s">
        <v>159</v>
      </c>
      <c r="B2" s="49">
        <v>340922318</v>
      </c>
      <c r="C2" s="48">
        <f t="shared" ref="C2:C12" si="0">B2/$B$14</f>
        <v>0.3292388812134821</v>
      </c>
      <c r="D2" s="51"/>
      <c r="S2" s="58"/>
    </row>
    <row r="3" spans="1:19" x14ac:dyDescent="0.3">
      <c r="A3" s="50" t="s">
        <v>155</v>
      </c>
      <c r="B3" s="49">
        <v>141061371</v>
      </c>
      <c r="C3" s="48">
        <f t="shared" si="0"/>
        <v>0.13622718583791846</v>
      </c>
      <c r="D3" s="51"/>
      <c r="S3" s="58"/>
    </row>
    <row r="4" spans="1:19" x14ac:dyDescent="0.3">
      <c r="A4" s="50" t="s">
        <v>162</v>
      </c>
      <c r="B4" s="49">
        <v>123222610</v>
      </c>
      <c r="C4" s="48">
        <f t="shared" si="0"/>
        <v>0.11899976069212705</v>
      </c>
      <c r="D4" s="51"/>
      <c r="S4" s="58"/>
    </row>
    <row r="5" spans="1:19" x14ac:dyDescent="0.3">
      <c r="A5" s="50" t="s">
        <v>150</v>
      </c>
      <c r="B5" s="49">
        <v>104103156</v>
      </c>
      <c r="C5" s="48">
        <f t="shared" si="0"/>
        <v>0.10053553200419281</v>
      </c>
      <c r="D5" s="51"/>
      <c r="S5" s="58"/>
    </row>
    <row r="6" spans="1:19" x14ac:dyDescent="0.3">
      <c r="A6" s="50" t="s">
        <v>160</v>
      </c>
      <c r="B6" s="49">
        <v>88431268</v>
      </c>
      <c r="C6" s="48">
        <f t="shared" si="0"/>
        <v>8.5400720936696206E-2</v>
      </c>
      <c r="D6" s="51"/>
      <c r="S6" s="58"/>
    </row>
    <row r="7" spans="1:19" x14ac:dyDescent="0.3">
      <c r="A7" s="50" t="s">
        <v>164</v>
      </c>
      <c r="B7" s="49">
        <v>61235365</v>
      </c>
      <c r="C7" s="48">
        <f t="shared" si="0"/>
        <v>5.9136823841785625E-2</v>
      </c>
      <c r="D7" s="51"/>
      <c r="S7" s="58"/>
    </row>
    <row r="8" spans="1:19" x14ac:dyDescent="0.3">
      <c r="A8" s="50" t="s">
        <v>152</v>
      </c>
      <c r="B8" s="49">
        <v>31495200</v>
      </c>
      <c r="C8" s="48">
        <f t="shared" si="0"/>
        <v>3.0415856821655374E-2</v>
      </c>
      <c r="D8" s="51"/>
      <c r="S8" s="58"/>
    </row>
    <row r="9" spans="1:19" x14ac:dyDescent="0.3">
      <c r="A9" s="50" t="s">
        <v>236</v>
      </c>
      <c r="B9" s="49">
        <v>25691383</v>
      </c>
      <c r="C9" s="48">
        <f t="shared" si="0"/>
        <v>2.4810937123063544E-2</v>
      </c>
      <c r="D9" s="51"/>
      <c r="S9" s="58"/>
    </row>
    <row r="10" spans="1:19" x14ac:dyDescent="0.3">
      <c r="A10" s="50" t="s">
        <v>163</v>
      </c>
      <c r="B10" s="49">
        <v>26946833</v>
      </c>
      <c r="C10" s="48">
        <f t="shared" si="0"/>
        <v>2.6023362744959807E-2</v>
      </c>
      <c r="D10" s="51"/>
      <c r="S10" s="58"/>
    </row>
    <row r="11" spans="1:19" x14ac:dyDescent="0.3">
      <c r="A11" s="50" t="s">
        <v>301</v>
      </c>
      <c r="B11" s="49">
        <v>15948021</v>
      </c>
      <c r="C11" s="48">
        <f t="shared" si="0"/>
        <v>1.5401480966139384E-2</v>
      </c>
      <c r="D11" s="51"/>
      <c r="S11" s="58"/>
    </row>
    <row r="12" spans="1:19" x14ac:dyDescent="0.3">
      <c r="A12" s="50" t="s">
        <v>302</v>
      </c>
      <c r="B12" s="49">
        <f>B14-SUM(B2:B11)</f>
        <v>76428675</v>
      </c>
      <c r="C12" s="48">
        <f t="shared" si="0"/>
        <v>7.380945781797961E-2</v>
      </c>
      <c r="D12" s="51"/>
      <c r="S12" s="58"/>
    </row>
    <row r="13" spans="1:19" x14ac:dyDescent="0.3">
      <c r="A13" s="50" t="s">
        <v>304</v>
      </c>
      <c r="B13" s="49">
        <v>1089357853</v>
      </c>
      <c r="C13" s="48"/>
      <c r="D13" s="57"/>
      <c r="S13" s="51"/>
    </row>
    <row r="14" spans="1:19" x14ac:dyDescent="0.3">
      <c r="A14" s="50" t="s">
        <v>305</v>
      </c>
      <c r="B14" s="49">
        <f>B42*100</f>
        <v>1035486200</v>
      </c>
      <c r="C14" s="48"/>
      <c r="D14" s="47">
        <f>B14/B13</f>
        <v>0.9505473313001398</v>
      </c>
      <c r="S14" s="51"/>
    </row>
    <row r="15" spans="1:19" ht="15" thickBot="1" x14ac:dyDescent="0.35"/>
    <row r="16" spans="1:19" ht="21" thickBot="1" x14ac:dyDescent="0.35">
      <c r="A16" s="52" t="s">
        <v>306</v>
      </c>
      <c r="B16" s="53" t="s">
        <v>281</v>
      </c>
      <c r="C16" s="53" t="s">
        <v>282</v>
      </c>
      <c r="D16" s="53" t="s">
        <v>307</v>
      </c>
      <c r="E16" s="53" t="s">
        <v>205</v>
      </c>
    </row>
    <row r="17" spans="1:20" ht="15" thickBot="1" x14ac:dyDescent="0.35">
      <c r="A17" s="54">
        <v>1997</v>
      </c>
      <c r="B17" s="55">
        <v>2489287</v>
      </c>
      <c r="C17" s="55">
        <v>1330057</v>
      </c>
      <c r="D17" s="55">
        <v>490905</v>
      </c>
      <c r="E17" s="55">
        <v>4310249</v>
      </c>
    </row>
    <row r="18" spans="1:20" ht="15" thickBot="1" x14ac:dyDescent="0.35">
      <c r="A18" s="54">
        <v>1998</v>
      </c>
      <c r="B18" s="55">
        <v>2996983</v>
      </c>
      <c r="C18" s="56">
        <v>1443082</v>
      </c>
      <c r="D18" s="55">
        <v>825438</v>
      </c>
      <c r="E18" s="55">
        <v>5265503</v>
      </c>
      <c r="T18" s="51"/>
    </row>
    <row r="19" spans="1:20" ht="15" thickBot="1" x14ac:dyDescent="0.35">
      <c r="A19" s="54">
        <v>1999</v>
      </c>
      <c r="B19" s="55">
        <v>2395729</v>
      </c>
      <c r="C19" s="55">
        <v>1318548</v>
      </c>
      <c r="D19" s="55">
        <v>565874</v>
      </c>
      <c r="E19" s="55">
        <v>4280151</v>
      </c>
      <c r="T19" s="51"/>
    </row>
    <row r="20" spans="1:20" ht="15" thickBot="1" x14ac:dyDescent="0.35">
      <c r="A20" s="54">
        <v>2000</v>
      </c>
      <c r="B20" s="55">
        <v>3748213</v>
      </c>
      <c r="C20" s="55">
        <v>1956098</v>
      </c>
      <c r="D20" s="55">
        <v>715063</v>
      </c>
      <c r="E20" s="55">
        <v>6419374</v>
      </c>
      <c r="T20" s="51"/>
    </row>
    <row r="21" spans="1:20" ht="15" thickBot="1" x14ac:dyDescent="0.35">
      <c r="A21" s="54">
        <v>2001</v>
      </c>
      <c r="B21" s="55">
        <v>4460397</v>
      </c>
      <c r="C21" s="55">
        <v>583290</v>
      </c>
      <c r="D21" s="55">
        <v>408098</v>
      </c>
      <c r="E21" s="55">
        <v>5451785</v>
      </c>
    </row>
    <row r="22" spans="1:20" ht="15" thickBot="1" x14ac:dyDescent="0.35">
      <c r="A22" s="54">
        <v>2002</v>
      </c>
      <c r="B22" s="55">
        <v>4430500</v>
      </c>
      <c r="C22" s="55">
        <v>834463</v>
      </c>
      <c r="D22" s="55">
        <v>358267</v>
      </c>
      <c r="E22" s="55">
        <v>5623230</v>
      </c>
    </row>
    <row r="23" spans="1:20" ht="15" thickBot="1" x14ac:dyDescent="0.35">
      <c r="A23" s="54">
        <v>2003</v>
      </c>
      <c r="B23" s="55">
        <v>5460865</v>
      </c>
      <c r="C23" s="55">
        <v>947611</v>
      </c>
      <c r="D23" s="55">
        <v>273745</v>
      </c>
      <c r="E23" s="55">
        <v>6682221</v>
      </c>
    </row>
    <row r="24" spans="1:20" ht="15" thickBot="1" x14ac:dyDescent="0.35">
      <c r="A24" s="54">
        <v>2004</v>
      </c>
      <c r="B24" s="55">
        <v>5474888</v>
      </c>
      <c r="C24" s="55">
        <v>577173</v>
      </c>
      <c r="D24" s="55">
        <v>248675</v>
      </c>
      <c r="E24" s="55">
        <v>6300736</v>
      </c>
    </row>
    <row r="25" spans="1:20" ht="15" thickBot="1" x14ac:dyDescent="0.35">
      <c r="A25" s="54">
        <v>2005</v>
      </c>
      <c r="B25" s="55">
        <v>6303212</v>
      </c>
      <c r="C25" s="55">
        <v>1047796</v>
      </c>
      <c r="D25" s="55">
        <v>534503</v>
      </c>
      <c r="E25" s="55">
        <v>7885511</v>
      </c>
    </row>
    <row r="26" spans="1:20" ht="15" thickBot="1" x14ac:dyDescent="0.35">
      <c r="A26" s="54">
        <v>2006</v>
      </c>
      <c r="B26" s="55">
        <v>7163043</v>
      </c>
      <c r="C26" s="55">
        <v>861365</v>
      </c>
      <c r="D26" s="55">
        <v>424370</v>
      </c>
      <c r="E26" s="55">
        <v>8448778</v>
      </c>
    </row>
    <row r="27" spans="1:20" ht="15" thickBot="1" x14ac:dyDescent="0.35">
      <c r="A27" s="54">
        <v>2007</v>
      </c>
      <c r="B27" s="56">
        <v>7038874</v>
      </c>
      <c r="C27" s="56">
        <v>879062</v>
      </c>
      <c r="D27" s="56">
        <v>359524</v>
      </c>
      <c r="E27" s="55">
        <v>8277460</v>
      </c>
    </row>
    <row r="28" spans="1:20" ht="15" thickBot="1" x14ac:dyDescent="0.35">
      <c r="A28" s="54">
        <v>2008</v>
      </c>
      <c r="B28" s="56">
        <v>6927908</v>
      </c>
      <c r="C28" s="56">
        <v>1318511</v>
      </c>
      <c r="D28" s="56">
        <v>436551</v>
      </c>
      <c r="E28" s="55">
        <v>8682970</v>
      </c>
    </row>
    <row r="29" spans="1:20" ht="15" thickBot="1" x14ac:dyDescent="0.35">
      <c r="A29" s="54">
        <v>2009</v>
      </c>
      <c r="B29" s="56">
        <v>8665659</v>
      </c>
      <c r="C29" s="56">
        <v>1152065</v>
      </c>
      <c r="D29" s="56">
        <v>275198</v>
      </c>
      <c r="E29" s="55">
        <v>10092922</v>
      </c>
    </row>
    <row r="30" spans="1:20" ht="15" thickBot="1" x14ac:dyDescent="0.35">
      <c r="A30" s="54">
        <v>2010</v>
      </c>
      <c r="B30" s="56">
        <v>7445528</v>
      </c>
      <c r="C30" s="56">
        <v>1271633</v>
      </c>
      <c r="D30" s="56">
        <v>435221</v>
      </c>
      <c r="E30" s="55">
        <v>9152382</v>
      </c>
    </row>
    <row r="31" spans="1:20" ht="15" thickBot="1" x14ac:dyDescent="0.35">
      <c r="A31" s="54">
        <v>2011</v>
      </c>
      <c r="B31" s="56">
        <v>8286392</v>
      </c>
      <c r="C31" s="56">
        <v>1180010</v>
      </c>
      <c r="D31" s="56">
        <v>997406</v>
      </c>
      <c r="E31" s="55">
        <v>10463808</v>
      </c>
    </row>
    <row r="32" spans="1:20" ht="15" thickBot="1" x14ac:dyDescent="0.35">
      <c r="A32" s="54">
        <v>2012</v>
      </c>
      <c r="B32" s="56">
        <v>10159853</v>
      </c>
      <c r="C32" s="56">
        <v>1716869</v>
      </c>
      <c r="D32" s="56">
        <v>676985</v>
      </c>
      <c r="E32" s="55">
        <v>12553707</v>
      </c>
    </row>
    <row r="33" spans="1:5" ht="15" thickBot="1" x14ac:dyDescent="0.35">
      <c r="A33" s="54">
        <v>2013</v>
      </c>
      <c r="B33" s="56">
        <v>10746399.59</v>
      </c>
      <c r="C33" s="56">
        <v>1361019.94</v>
      </c>
      <c r="D33" s="56">
        <v>713532.72</v>
      </c>
      <c r="E33" s="55">
        <v>12820952.25</v>
      </c>
    </row>
    <row r="34" spans="1:5" ht="15" thickBot="1" x14ac:dyDescent="0.35">
      <c r="A34" s="54">
        <v>2014</v>
      </c>
      <c r="B34" s="56">
        <v>8409649</v>
      </c>
      <c r="C34" s="56">
        <v>1101227.26</v>
      </c>
      <c r="D34" s="56">
        <v>385395</v>
      </c>
      <c r="E34" s="55">
        <v>9896271.2599999998</v>
      </c>
    </row>
    <row r="35" spans="1:5" ht="15" thickBot="1" x14ac:dyDescent="0.35">
      <c r="A35" s="54">
        <v>2015</v>
      </c>
      <c r="B35" s="56">
        <v>10812866.810000001</v>
      </c>
      <c r="C35" s="56">
        <v>1522542.81</v>
      </c>
      <c r="D35" s="56">
        <v>531451.97</v>
      </c>
      <c r="E35" s="55">
        <v>12866861.590000002</v>
      </c>
    </row>
    <row r="36" spans="1:5" ht="15" thickBot="1" x14ac:dyDescent="0.35">
      <c r="A36" s="54">
        <v>2016</v>
      </c>
      <c r="B36" s="56">
        <v>8524838.3000000007</v>
      </c>
      <c r="C36" s="56">
        <v>1217747.5</v>
      </c>
      <c r="D36" s="56">
        <v>401034.54</v>
      </c>
      <c r="E36" s="55">
        <v>10143620.34</v>
      </c>
    </row>
    <row r="37" spans="1:5" ht="15" thickBot="1" x14ac:dyDescent="0.35">
      <c r="A37" s="54">
        <v>2017</v>
      </c>
      <c r="B37" s="56">
        <v>8050614.1399999997</v>
      </c>
      <c r="C37" s="56">
        <v>1103298.02</v>
      </c>
      <c r="D37" s="56">
        <v>338145.85</v>
      </c>
      <c r="E37" s="55">
        <v>9492058.0099999998</v>
      </c>
    </row>
    <row r="38" spans="1:5" ht="15" thickBot="1" x14ac:dyDescent="0.35">
      <c r="A38" s="54">
        <v>2018</v>
      </c>
      <c r="B38" s="56">
        <v>10527819.439999999</v>
      </c>
      <c r="C38" s="56">
        <v>1358918.94</v>
      </c>
      <c r="D38" s="56">
        <v>1012231.45</v>
      </c>
      <c r="E38" s="55">
        <v>12898969.829999998</v>
      </c>
    </row>
    <row r="39" spans="1:5" ht="15" thickBot="1" x14ac:dyDescent="0.35">
      <c r="A39" s="54">
        <v>2019</v>
      </c>
      <c r="B39" s="56">
        <v>10300475</v>
      </c>
      <c r="C39" s="56">
        <v>1339894</v>
      </c>
      <c r="D39" s="56">
        <v>298388</v>
      </c>
      <c r="E39" s="55">
        <v>11938757</v>
      </c>
    </row>
    <row r="40" spans="1:5" ht="15" thickBot="1" x14ac:dyDescent="0.35">
      <c r="A40" s="54">
        <v>2020</v>
      </c>
      <c r="B40" s="56">
        <v>8882067</v>
      </c>
      <c r="C40" s="56">
        <v>1219875</v>
      </c>
      <c r="D40" s="56">
        <v>235286</v>
      </c>
      <c r="E40" s="55">
        <v>10337228</v>
      </c>
    </row>
    <row r="41" spans="1:5" ht="15" thickBot="1" x14ac:dyDescent="0.35">
      <c r="A41" s="54">
        <v>2021</v>
      </c>
      <c r="B41" s="56">
        <v>10893578.529999999</v>
      </c>
      <c r="C41" s="56">
        <v>1874779</v>
      </c>
      <c r="D41" s="56">
        <v>668928.74</v>
      </c>
      <c r="E41" s="55">
        <v>13436986</v>
      </c>
    </row>
    <row r="42" spans="1:5" ht="15" thickBot="1" x14ac:dyDescent="0.35">
      <c r="A42" s="54">
        <v>2022</v>
      </c>
      <c r="B42" s="56">
        <v>10354862</v>
      </c>
      <c r="C42" s="56">
        <v>1905859</v>
      </c>
      <c r="D42" s="56">
        <v>182978</v>
      </c>
      <c r="E42" s="55">
        <v>12443699</v>
      </c>
    </row>
    <row r="44" spans="1:5" x14ac:dyDescent="0.3">
      <c r="A44" s="239" t="s">
        <v>416</v>
      </c>
    </row>
  </sheetData>
  <phoneticPr fontId="57" type="noConversion"/>
  <hyperlinks>
    <hyperlink ref="A44" location="'Tabla de contenidos'!A1" display="Volver a Tabla de Contenidos" xr:uid="{2516AEC0-82B4-4051-82B0-648AFBAF230E}"/>
  </hyperlinks>
  <pageMargins left="0.70866141732283472" right="0.70866141732283472" top="0.74803149606299213" bottom="0.74803149606299213" header="0.31496062992125984" footer="0.31496062992125984"/>
  <pageSetup orientation="portrait" r:id="rId1"/>
  <headerFooter>
    <oddFooter>Página &amp;P&amp;R</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52"/>
  <sheetViews>
    <sheetView zoomScale="110" zoomScaleNormal="110" workbookViewId="0">
      <selection sqref="A1:P1"/>
    </sheetView>
  </sheetViews>
  <sheetFormatPr baseColWidth="10" defaultColWidth="11.44140625" defaultRowHeight="14.4" x14ac:dyDescent="0.3"/>
  <cols>
    <col min="1" max="1" width="17.109375" bestFit="1" customWidth="1"/>
    <col min="2" max="2" width="9.6640625" customWidth="1"/>
    <col min="3" max="5" width="9.44140625" customWidth="1"/>
    <col min="6" max="6" width="8" customWidth="1"/>
    <col min="7" max="7" width="8.33203125" customWidth="1"/>
    <col min="8" max="9" width="8.6640625" customWidth="1"/>
    <col min="10" max="10" width="8.88671875" bestFit="1" customWidth="1"/>
    <col min="11" max="12" width="7.33203125" customWidth="1"/>
    <col min="13" max="13" width="8.6640625" customWidth="1"/>
    <col min="14" max="16" width="9.6640625" bestFit="1" customWidth="1"/>
    <col min="17" max="18" width="9.6640625" customWidth="1"/>
    <col min="19" max="19" width="11.44140625" customWidth="1"/>
    <col min="20" max="20" width="11.44140625" hidden="1" customWidth="1"/>
    <col min="21" max="21" width="15.44140625" hidden="1" customWidth="1"/>
    <col min="22" max="22" width="12" hidden="1" customWidth="1"/>
    <col min="23" max="23" width="11.44140625" hidden="1" customWidth="1"/>
    <col min="24" max="24" width="13.44140625" hidden="1" customWidth="1"/>
    <col min="25" max="25" width="11.44140625" customWidth="1"/>
  </cols>
  <sheetData>
    <row r="1" spans="1:24" x14ac:dyDescent="0.3">
      <c r="A1" s="502" t="s">
        <v>308</v>
      </c>
      <c r="B1" s="502"/>
      <c r="C1" s="502"/>
      <c r="D1" s="502"/>
      <c r="E1" s="502"/>
      <c r="F1" s="502"/>
      <c r="G1" s="502"/>
      <c r="H1" s="502"/>
      <c r="I1" s="502"/>
      <c r="J1" s="502"/>
      <c r="K1" s="502"/>
      <c r="L1" s="502"/>
      <c r="M1" s="502"/>
      <c r="N1" s="502"/>
      <c r="O1" s="502"/>
      <c r="P1" s="502"/>
      <c r="Q1" s="247"/>
      <c r="R1" s="247"/>
    </row>
    <row r="2" spans="1:24" x14ac:dyDescent="0.3">
      <c r="A2" s="507" t="s">
        <v>309</v>
      </c>
      <c r="B2" s="504" t="s">
        <v>310</v>
      </c>
      <c r="C2" s="505"/>
      <c r="D2" s="505"/>
      <c r="E2" s="506"/>
      <c r="F2" s="504" t="s">
        <v>312</v>
      </c>
      <c r="G2" s="505"/>
      <c r="H2" s="505"/>
      <c r="I2" s="506"/>
      <c r="J2" s="504" t="s">
        <v>307</v>
      </c>
      <c r="K2" s="505"/>
      <c r="L2" s="505"/>
      <c r="M2" s="506"/>
      <c r="N2" s="504" t="s">
        <v>205</v>
      </c>
      <c r="O2" s="505"/>
      <c r="P2" s="505"/>
      <c r="Q2" s="506"/>
      <c r="R2" s="256"/>
      <c r="T2" s="213" t="s">
        <v>311</v>
      </c>
      <c r="U2" s="213"/>
      <c r="V2" s="213"/>
      <c r="W2" s="213"/>
      <c r="X2" s="213"/>
    </row>
    <row r="3" spans="1:24" x14ac:dyDescent="0.3">
      <c r="A3" s="508"/>
      <c r="B3" s="267">
        <v>2019</v>
      </c>
      <c r="C3" s="270">
        <v>2020</v>
      </c>
      <c r="D3" s="271">
        <v>2021</v>
      </c>
      <c r="E3" s="272">
        <v>2022</v>
      </c>
      <c r="F3" s="267">
        <v>2019</v>
      </c>
      <c r="G3" s="268">
        <v>2020</v>
      </c>
      <c r="H3" s="268">
        <v>2021</v>
      </c>
      <c r="I3" s="269">
        <v>2022</v>
      </c>
      <c r="J3" s="284">
        <v>2019</v>
      </c>
      <c r="K3" s="271">
        <v>2020</v>
      </c>
      <c r="L3" s="271">
        <v>2021</v>
      </c>
      <c r="M3" s="272">
        <v>2022</v>
      </c>
      <c r="N3" s="284">
        <v>2019</v>
      </c>
      <c r="O3" s="271">
        <v>2020</v>
      </c>
      <c r="P3" s="271">
        <v>2021</v>
      </c>
      <c r="Q3" s="272">
        <v>2022</v>
      </c>
      <c r="R3" s="256"/>
      <c r="T3" s="250"/>
      <c r="U3" s="251" t="s">
        <v>313</v>
      </c>
      <c r="V3" s="251" t="s">
        <v>314</v>
      </c>
      <c r="W3" s="251" t="s">
        <v>315</v>
      </c>
      <c r="X3" s="252" t="s">
        <v>198</v>
      </c>
    </row>
    <row r="4" spans="1:24" x14ac:dyDescent="0.3">
      <c r="A4" s="219" t="s">
        <v>284</v>
      </c>
      <c r="B4" s="261"/>
      <c r="C4" s="259"/>
      <c r="D4" s="259"/>
      <c r="E4" s="262"/>
      <c r="F4" s="261">
        <v>3.0960000000000001</v>
      </c>
      <c r="G4" s="220">
        <v>0.71699999999999997</v>
      </c>
      <c r="H4" s="220">
        <v>13.903</v>
      </c>
      <c r="I4" s="221">
        <v>18</v>
      </c>
      <c r="J4" s="285"/>
      <c r="K4" s="259"/>
      <c r="L4" s="259"/>
      <c r="M4" s="221"/>
      <c r="N4" s="286">
        <f t="shared" ref="N4:N16" si="0">B4+F4+J4</f>
        <v>3.0960000000000001</v>
      </c>
      <c r="O4" s="260">
        <f t="shared" ref="O4:O16" si="1">C4+G4+K4</f>
        <v>0.71699999999999997</v>
      </c>
      <c r="P4" s="260">
        <f t="shared" ref="P4:P14" si="2">D4+H4+L4</f>
        <v>13.903</v>
      </c>
      <c r="Q4" s="215">
        <f>+E4+I4+M4</f>
        <v>18</v>
      </c>
      <c r="R4" s="257"/>
      <c r="T4" s="253">
        <v>1996</v>
      </c>
      <c r="U4" s="301">
        <v>135169804</v>
      </c>
      <c r="V4" s="301">
        <v>87519228</v>
      </c>
      <c r="W4" s="301">
        <v>19344140</v>
      </c>
      <c r="X4" s="254">
        <v>242033172</v>
      </c>
    </row>
    <row r="5" spans="1:24" x14ac:dyDescent="0.3">
      <c r="A5" s="216" t="s">
        <v>285</v>
      </c>
      <c r="B5" s="263"/>
      <c r="C5" s="260"/>
      <c r="D5" s="260"/>
      <c r="E5" s="264"/>
      <c r="F5" s="263">
        <v>5.1840000000000002</v>
      </c>
      <c r="G5" s="214">
        <v>8.3640000000000008</v>
      </c>
      <c r="H5" s="214"/>
      <c r="I5" s="215" t="s">
        <v>431</v>
      </c>
      <c r="J5" s="286"/>
      <c r="K5" s="260"/>
      <c r="L5" s="260"/>
      <c r="M5" s="215"/>
      <c r="N5" s="286">
        <f t="shared" si="0"/>
        <v>5.1840000000000002</v>
      </c>
      <c r="O5" s="260">
        <f t="shared" si="1"/>
        <v>8.3640000000000008</v>
      </c>
      <c r="P5" s="260">
        <f t="shared" si="2"/>
        <v>0</v>
      </c>
      <c r="Q5" s="215"/>
      <c r="R5" s="258"/>
      <c r="T5" s="253">
        <v>1997</v>
      </c>
      <c r="U5" s="301">
        <v>175671044</v>
      </c>
      <c r="V5" s="301">
        <v>99355647</v>
      </c>
      <c r="W5" s="301">
        <v>26687277</v>
      </c>
      <c r="X5" s="254">
        <v>301713968</v>
      </c>
    </row>
    <row r="6" spans="1:24" x14ac:dyDescent="0.3">
      <c r="A6" s="216" t="s">
        <v>286</v>
      </c>
      <c r="B6" s="263">
        <v>13.329000000000001</v>
      </c>
      <c r="C6" s="260">
        <v>2.78</v>
      </c>
      <c r="D6" s="260">
        <v>131.00800000000001</v>
      </c>
      <c r="E6" s="264">
        <v>204</v>
      </c>
      <c r="F6" s="263">
        <v>86.064999999999998</v>
      </c>
      <c r="G6" s="214">
        <v>85.302000000000007</v>
      </c>
      <c r="H6" s="214">
        <v>79.385999999999996</v>
      </c>
      <c r="I6" s="215">
        <v>85</v>
      </c>
      <c r="J6" s="286"/>
      <c r="K6" s="260"/>
      <c r="L6" s="260"/>
      <c r="M6" s="215"/>
      <c r="N6" s="286">
        <f t="shared" si="0"/>
        <v>99.394000000000005</v>
      </c>
      <c r="O6" s="260">
        <f t="shared" si="1"/>
        <v>88.082000000000008</v>
      </c>
      <c r="P6" s="260">
        <f t="shared" si="2"/>
        <v>210.39400000000001</v>
      </c>
      <c r="Q6" s="215">
        <f t="shared" ref="Q6:Q19" si="3">+E6+I6+M6</f>
        <v>289</v>
      </c>
      <c r="R6" s="258"/>
      <c r="S6" s="61"/>
      <c r="T6" s="253">
        <v>1999</v>
      </c>
      <c r="U6" s="301">
        <v>186035029</v>
      </c>
      <c r="V6" s="301">
        <v>107976074</v>
      </c>
      <c r="W6" s="301">
        <v>33667102</v>
      </c>
      <c r="X6" s="254">
        <v>327678205</v>
      </c>
    </row>
    <row r="7" spans="1:24" x14ac:dyDescent="0.3">
      <c r="A7" s="217" t="s">
        <v>287</v>
      </c>
      <c r="B7" s="263">
        <v>17149.091</v>
      </c>
      <c r="C7" s="260">
        <v>13901.294</v>
      </c>
      <c r="D7" s="260">
        <v>14675.013999999999</v>
      </c>
      <c r="E7" s="264">
        <v>14732</v>
      </c>
      <c r="F7" s="263">
        <v>5065.4549999999999</v>
      </c>
      <c r="G7" s="214">
        <v>6342.3130000000001</v>
      </c>
      <c r="H7" s="214">
        <v>2370.058</v>
      </c>
      <c r="I7" s="215">
        <v>1311</v>
      </c>
      <c r="J7" s="286">
        <v>140</v>
      </c>
      <c r="K7" s="260"/>
      <c r="L7" s="260"/>
      <c r="M7" s="215"/>
      <c r="N7" s="286">
        <f t="shared" si="0"/>
        <v>22354.546000000002</v>
      </c>
      <c r="O7" s="260">
        <f t="shared" si="1"/>
        <v>20243.607</v>
      </c>
      <c r="P7" s="260">
        <f t="shared" si="2"/>
        <v>17045.072</v>
      </c>
      <c r="Q7" s="215">
        <f t="shared" si="3"/>
        <v>16043</v>
      </c>
      <c r="R7" s="258"/>
      <c r="S7" s="61"/>
      <c r="T7" s="253">
        <v>2000</v>
      </c>
      <c r="U7" s="301">
        <v>355207662</v>
      </c>
      <c r="V7" s="301">
        <v>120440370</v>
      </c>
      <c r="W7" s="301">
        <v>33393302</v>
      </c>
      <c r="X7" s="254">
        <v>509041334</v>
      </c>
    </row>
    <row r="8" spans="1:24" x14ac:dyDescent="0.3">
      <c r="A8" s="217" t="s">
        <v>288</v>
      </c>
      <c r="B8" s="263">
        <v>35298.684000000001</v>
      </c>
      <c r="C8" s="260">
        <v>40781.821000000004</v>
      </c>
      <c r="D8" s="260">
        <v>42122.012999999999</v>
      </c>
      <c r="E8" s="264">
        <v>36602</v>
      </c>
      <c r="F8" s="263">
        <v>1155.944</v>
      </c>
      <c r="G8" s="214">
        <v>2345.6750000000002</v>
      </c>
      <c r="H8" s="214">
        <v>1479.386</v>
      </c>
      <c r="I8" s="215">
        <v>1254</v>
      </c>
      <c r="J8" s="286">
        <v>8.1379999999999999</v>
      </c>
      <c r="K8" s="260">
        <v>5.2229999999999999</v>
      </c>
      <c r="L8" s="260"/>
      <c r="M8" s="215">
        <v>65</v>
      </c>
      <c r="N8" s="286">
        <f t="shared" si="0"/>
        <v>36462.766000000003</v>
      </c>
      <c r="O8" s="260">
        <f t="shared" si="1"/>
        <v>43132.719000000005</v>
      </c>
      <c r="P8" s="260">
        <f t="shared" si="2"/>
        <v>43601.398999999998</v>
      </c>
      <c r="Q8" s="215">
        <f t="shared" si="3"/>
        <v>37921</v>
      </c>
      <c r="R8" s="258"/>
      <c r="S8" s="61"/>
      <c r="T8" s="253">
        <v>2001</v>
      </c>
      <c r="U8" s="301">
        <v>422117624</v>
      </c>
      <c r="V8" s="301">
        <v>121706615</v>
      </c>
      <c r="W8" s="301">
        <v>21364383</v>
      </c>
      <c r="X8" s="254">
        <v>565188622</v>
      </c>
    </row>
    <row r="9" spans="1:24" x14ac:dyDescent="0.3">
      <c r="A9" s="217" t="s">
        <v>289</v>
      </c>
      <c r="B9" s="263">
        <v>201003.61499999999</v>
      </c>
      <c r="C9" s="260">
        <v>191623.61799999999</v>
      </c>
      <c r="D9" s="260">
        <v>191378.60800000001</v>
      </c>
      <c r="E9" s="264">
        <v>196148</v>
      </c>
      <c r="F9" s="263">
        <v>17529.550999999999</v>
      </c>
      <c r="G9" s="214">
        <v>12591.217000000001</v>
      </c>
      <c r="H9" s="214">
        <v>13793.655000000001</v>
      </c>
      <c r="I9" s="215">
        <v>14566</v>
      </c>
      <c r="J9" s="286">
        <v>11905.141</v>
      </c>
      <c r="K9" s="260">
        <v>3099.797</v>
      </c>
      <c r="L9" s="260">
        <v>3089.498</v>
      </c>
      <c r="M9" s="215">
        <v>1756</v>
      </c>
      <c r="N9" s="286">
        <f t="shared" si="0"/>
        <v>230438.307</v>
      </c>
      <c r="O9" s="260">
        <f t="shared" si="1"/>
        <v>207314.63199999998</v>
      </c>
      <c r="P9" s="260">
        <f t="shared" si="2"/>
        <v>208261.761</v>
      </c>
      <c r="Q9" s="215">
        <f t="shared" si="3"/>
        <v>212470</v>
      </c>
      <c r="R9" s="258"/>
      <c r="S9" s="61"/>
      <c r="T9" s="253">
        <v>2002</v>
      </c>
      <c r="U9" s="301">
        <v>459598864</v>
      </c>
      <c r="V9" s="301">
        <v>95384544</v>
      </c>
      <c r="W9" s="301">
        <v>15798762</v>
      </c>
      <c r="X9" s="254">
        <v>570782170</v>
      </c>
    </row>
    <row r="10" spans="1:24" x14ac:dyDescent="0.3">
      <c r="A10" s="217" t="s">
        <v>316</v>
      </c>
      <c r="B10" s="263">
        <v>365484.42499999999</v>
      </c>
      <c r="C10" s="260">
        <v>317101.98599999998</v>
      </c>
      <c r="D10" s="260">
        <v>385818.43</v>
      </c>
      <c r="E10" s="264">
        <v>452150</v>
      </c>
      <c r="F10" s="263">
        <v>28887.866000000002</v>
      </c>
      <c r="G10" s="214">
        <v>33475.828000000001</v>
      </c>
      <c r="H10" s="214">
        <v>23685.636999999999</v>
      </c>
      <c r="I10" s="215">
        <v>26630</v>
      </c>
      <c r="J10" s="286">
        <v>8401.5030000000006</v>
      </c>
      <c r="K10" s="260">
        <v>8322.3860000000004</v>
      </c>
      <c r="L10" s="260">
        <v>8911.9110000000001</v>
      </c>
      <c r="M10" s="215">
        <v>7343</v>
      </c>
      <c r="N10" s="286">
        <f t="shared" si="0"/>
        <v>402773.79399999999</v>
      </c>
      <c r="O10" s="260">
        <f t="shared" si="1"/>
        <v>358900.19999999995</v>
      </c>
      <c r="P10" s="260">
        <f t="shared" si="2"/>
        <v>418415.978</v>
      </c>
      <c r="Q10" s="215">
        <f t="shared" si="3"/>
        <v>486123</v>
      </c>
      <c r="R10" s="258"/>
      <c r="S10" s="61"/>
      <c r="T10" s="253">
        <v>2003</v>
      </c>
      <c r="U10" s="301">
        <v>517275967</v>
      </c>
      <c r="V10" s="301">
        <v>70183358</v>
      </c>
      <c r="W10" s="301">
        <v>12671888</v>
      </c>
      <c r="X10" s="254">
        <v>600131213</v>
      </c>
    </row>
    <row r="11" spans="1:24" x14ac:dyDescent="0.3">
      <c r="A11" s="217" t="s">
        <v>291</v>
      </c>
      <c r="B11" s="263">
        <v>475112.614</v>
      </c>
      <c r="C11" s="260">
        <v>475470.79499999998</v>
      </c>
      <c r="D11" s="260">
        <v>501447.283</v>
      </c>
      <c r="E11" s="264">
        <v>536495</v>
      </c>
      <c r="F11" s="263">
        <v>101270.89</v>
      </c>
      <c r="G11" s="214">
        <v>82720.444000000003</v>
      </c>
      <c r="H11" s="214">
        <v>82445.133000000002</v>
      </c>
      <c r="I11" s="215">
        <v>95765</v>
      </c>
      <c r="J11" s="286">
        <v>7285.7629999999999</v>
      </c>
      <c r="K11" s="260">
        <v>2289.9180000000001</v>
      </c>
      <c r="L11" s="260">
        <v>8568.5149999999994</v>
      </c>
      <c r="M11" s="215">
        <v>18835</v>
      </c>
      <c r="N11" s="286">
        <f t="shared" si="0"/>
        <v>583669.26699999999</v>
      </c>
      <c r="O11" s="260">
        <f t="shared" si="1"/>
        <v>560481.15699999989</v>
      </c>
      <c r="P11" s="260">
        <f t="shared" si="2"/>
        <v>592460.93099999998</v>
      </c>
      <c r="Q11" s="215">
        <f t="shared" si="3"/>
        <v>651095</v>
      </c>
      <c r="R11" s="258"/>
      <c r="S11" s="61"/>
      <c r="T11" s="253">
        <v>2004</v>
      </c>
      <c r="U11" s="301">
        <v>454557377</v>
      </c>
      <c r="V11" s="301">
        <v>62161175</v>
      </c>
      <c r="W11" s="301">
        <v>9399397</v>
      </c>
      <c r="X11" s="254">
        <v>526117949</v>
      </c>
    </row>
    <row r="12" spans="1:24" x14ac:dyDescent="0.3">
      <c r="A12" s="217" t="s">
        <v>292</v>
      </c>
      <c r="B12" s="263">
        <v>7826.3190000000004</v>
      </c>
      <c r="C12" s="260">
        <v>2906.3739999999998</v>
      </c>
      <c r="D12" s="260">
        <v>2284.864</v>
      </c>
      <c r="E12" s="264">
        <v>3950</v>
      </c>
      <c r="F12" s="263">
        <v>12116.748</v>
      </c>
      <c r="G12" s="214">
        <v>7233.1549999999997</v>
      </c>
      <c r="H12" s="214">
        <v>4770.3969999999999</v>
      </c>
      <c r="I12" s="215">
        <v>4792</v>
      </c>
      <c r="J12" s="286">
        <v>17</v>
      </c>
      <c r="K12" s="260"/>
      <c r="L12" s="260"/>
      <c r="M12" s="215"/>
      <c r="N12" s="286">
        <f t="shared" si="0"/>
        <v>19960.066999999999</v>
      </c>
      <c r="O12" s="260">
        <f t="shared" si="1"/>
        <v>10139.528999999999</v>
      </c>
      <c r="P12" s="260">
        <f t="shared" si="2"/>
        <v>7055.2610000000004</v>
      </c>
      <c r="Q12" s="215">
        <f t="shared" si="3"/>
        <v>8742</v>
      </c>
      <c r="R12" s="258"/>
      <c r="S12" s="61"/>
      <c r="T12" s="253">
        <v>2005</v>
      </c>
      <c r="U12" s="301">
        <v>528219123</v>
      </c>
      <c r="V12" s="301">
        <v>90100557</v>
      </c>
      <c r="W12" s="301">
        <v>31587725</v>
      </c>
      <c r="X12" s="254">
        <v>649907405</v>
      </c>
    </row>
    <row r="13" spans="1:24" x14ac:dyDescent="0.3">
      <c r="A13" s="217" t="s">
        <v>293</v>
      </c>
      <c r="B13" s="263">
        <v>150.91200000000001</v>
      </c>
      <c r="C13" s="260">
        <v>219.501</v>
      </c>
      <c r="D13" s="260">
        <v>270.37599999999998</v>
      </c>
      <c r="E13" s="264">
        <v>316</v>
      </c>
      <c r="F13" s="263">
        <v>127.313</v>
      </c>
      <c r="G13" s="214">
        <v>82.709000000000003</v>
      </c>
      <c r="H13" s="214">
        <v>90.637</v>
      </c>
      <c r="I13" s="215">
        <v>92</v>
      </c>
      <c r="J13" s="286"/>
      <c r="K13" s="260">
        <v>3.0750000000000002</v>
      </c>
      <c r="L13" s="260"/>
      <c r="M13" s="215"/>
      <c r="N13" s="286">
        <f t="shared" si="0"/>
        <v>278.22500000000002</v>
      </c>
      <c r="O13" s="260">
        <f t="shared" si="1"/>
        <v>305.28500000000003</v>
      </c>
      <c r="P13" s="260">
        <f t="shared" si="2"/>
        <v>361.01299999999998</v>
      </c>
      <c r="Q13" s="215">
        <f t="shared" si="3"/>
        <v>408</v>
      </c>
      <c r="R13" s="258"/>
      <c r="S13" s="61"/>
      <c r="T13" s="253">
        <v>2007</v>
      </c>
      <c r="U13" s="301">
        <v>645935956</v>
      </c>
      <c r="V13" s="301">
        <v>93428473</v>
      </c>
      <c r="W13" s="301">
        <v>8710391</v>
      </c>
      <c r="X13" s="254">
        <v>748074820</v>
      </c>
    </row>
    <row r="14" spans="1:24" x14ac:dyDescent="0.3">
      <c r="A14" s="217" t="s">
        <v>294</v>
      </c>
      <c r="B14" s="263">
        <v>7.1180000000000003</v>
      </c>
      <c r="C14" s="260">
        <v>22.393999999999998</v>
      </c>
      <c r="D14" s="260">
        <v>26.754999999999999</v>
      </c>
      <c r="E14" s="264">
        <v>26</v>
      </c>
      <c r="F14" s="263"/>
      <c r="G14" s="214">
        <v>1.992</v>
      </c>
      <c r="H14" s="214">
        <v>0</v>
      </c>
      <c r="I14" s="215" t="s">
        <v>431</v>
      </c>
      <c r="J14" s="286"/>
      <c r="K14" s="260"/>
      <c r="L14" s="260"/>
      <c r="M14" s="215"/>
      <c r="N14" s="286">
        <f t="shared" si="0"/>
        <v>7.1180000000000003</v>
      </c>
      <c r="O14" s="260">
        <f t="shared" si="1"/>
        <v>24.385999999999999</v>
      </c>
      <c r="P14" s="260">
        <f t="shared" si="2"/>
        <v>26.754999999999999</v>
      </c>
      <c r="Q14" s="215"/>
      <c r="R14" s="258"/>
      <c r="S14" s="61"/>
      <c r="T14" s="253">
        <v>2008</v>
      </c>
      <c r="U14" s="301">
        <v>669596858</v>
      </c>
      <c r="V14" s="301">
        <v>125498308</v>
      </c>
      <c r="W14" s="301">
        <v>13688181</v>
      </c>
      <c r="X14" s="254">
        <v>808783347</v>
      </c>
    </row>
    <row r="15" spans="1:24" x14ac:dyDescent="0.3">
      <c r="A15" s="217" t="s">
        <v>295</v>
      </c>
      <c r="B15" s="263"/>
      <c r="C15" s="260"/>
      <c r="D15" s="260"/>
      <c r="E15" s="264"/>
      <c r="F15" s="263"/>
      <c r="G15" s="214"/>
      <c r="H15" s="214"/>
      <c r="I15" s="215">
        <v>0.3</v>
      </c>
      <c r="J15" s="286"/>
      <c r="K15" s="260"/>
      <c r="L15" s="260"/>
      <c r="M15" s="215"/>
      <c r="N15" s="286"/>
      <c r="O15" s="260"/>
      <c r="P15" s="260"/>
      <c r="Q15" s="215">
        <f t="shared" si="3"/>
        <v>0.3</v>
      </c>
      <c r="R15" s="258"/>
      <c r="S15" s="61"/>
      <c r="T15" s="253">
        <v>2010</v>
      </c>
      <c r="U15" s="301">
        <v>602142263</v>
      </c>
      <c r="V15" s="301">
        <v>75437320</v>
      </c>
      <c r="W15" s="301">
        <v>23542006</v>
      </c>
      <c r="X15" s="254">
        <v>701121589</v>
      </c>
    </row>
    <row r="16" spans="1:24" x14ac:dyDescent="0.3">
      <c r="A16" s="217" t="s">
        <v>296</v>
      </c>
      <c r="B16" s="276">
        <v>95.055000000000007</v>
      </c>
      <c r="C16" s="281">
        <v>140.34100000000001</v>
      </c>
      <c r="D16" s="282">
        <v>0</v>
      </c>
      <c r="E16" s="283" t="s">
        <v>431</v>
      </c>
      <c r="F16" s="276">
        <v>6.3949999999999996</v>
      </c>
      <c r="G16" s="277">
        <v>7.5449999999999999</v>
      </c>
      <c r="H16" s="277">
        <v>0.7</v>
      </c>
      <c r="I16" s="278">
        <v>1.3</v>
      </c>
      <c r="J16" s="287"/>
      <c r="K16" s="281"/>
      <c r="L16" s="281"/>
      <c r="M16" s="278"/>
      <c r="N16" s="293">
        <f t="shared" si="0"/>
        <v>101.45</v>
      </c>
      <c r="O16" s="294">
        <f t="shared" si="1"/>
        <v>147.886</v>
      </c>
      <c r="P16" s="294">
        <f>D16+H16+L16</f>
        <v>0.7</v>
      </c>
      <c r="Q16" s="278"/>
      <c r="R16" s="258"/>
      <c r="S16" s="61"/>
      <c r="T16" s="253">
        <v>2011</v>
      </c>
      <c r="U16" s="301">
        <v>681916797</v>
      </c>
      <c r="V16" s="301">
        <v>94052153</v>
      </c>
      <c r="W16" s="301">
        <v>40696383</v>
      </c>
      <c r="X16" s="254">
        <v>816665333</v>
      </c>
    </row>
    <row r="17" spans="1:24" x14ac:dyDescent="0.3">
      <c r="A17" s="218" t="s">
        <v>198</v>
      </c>
      <c r="B17" s="275">
        <f>SUM(B4:B16)</f>
        <v>1102141.1619999998</v>
      </c>
      <c r="C17" s="279">
        <f>SUM(C4:C16)</f>
        <v>1042170.904</v>
      </c>
      <c r="D17" s="265">
        <f>SUM(D4:D16)</f>
        <v>1138154.3509999998</v>
      </c>
      <c r="E17" s="280">
        <f>SUM(E6:E14)</f>
        <v>1240623</v>
      </c>
      <c r="F17" s="275">
        <f>SUM(F4:F16)</f>
        <v>166254.50699999998</v>
      </c>
      <c r="G17" s="273">
        <f>SUM(G4:G16)</f>
        <v>144895.261</v>
      </c>
      <c r="H17" s="273">
        <v>128728.89200000001</v>
      </c>
      <c r="I17" s="274">
        <f>SUM(I4:I16)</f>
        <v>144514.59999999998</v>
      </c>
      <c r="J17" s="288">
        <f>SUM(J4:J16)</f>
        <v>27757.544999999998</v>
      </c>
      <c r="K17" s="289">
        <f>SUM(K4:K16)</f>
        <v>13720.399000000001</v>
      </c>
      <c r="L17" s="290">
        <f>SUM(L4:L16)</f>
        <v>20569.923999999999</v>
      </c>
      <c r="M17" s="291">
        <v>28000</v>
      </c>
      <c r="N17" s="288">
        <f>SUM(N4:N16)</f>
        <v>1296153.2140000002</v>
      </c>
      <c r="O17" s="289">
        <f>SUM(O4:O16)</f>
        <v>1200786.5639999998</v>
      </c>
      <c r="P17" s="290">
        <f>SUM(P4:P16)</f>
        <v>1287453.1669999999</v>
      </c>
      <c r="Q17" s="295">
        <f t="shared" si="3"/>
        <v>1413137.6</v>
      </c>
      <c r="R17" s="156"/>
      <c r="S17" s="61"/>
      <c r="T17" s="253">
        <v>2012</v>
      </c>
      <c r="U17" s="301">
        <v>881764871</v>
      </c>
      <c r="V17" s="301">
        <v>114940176</v>
      </c>
      <c r="W17" s="301">
        <v>45930007</v>
      </c>
      <c r="X17" s="254">
        <v>1042635054</v>
      </c>
    </row>
    <row r="18" spans="1:24" x14ac:dyDescent="0.3">
      <c r="A18" s="338" t="s">
        <v>317</v>
      </c>
      <c r="B18" s="248"/>
      <c r="C18" s="248"/>
      <c r="D18" s="248"/>
      <c r="E18" s="248"/>
      <c r="F18" s="248"/>
      <c r="G18" s="248"/>
      <c r="H18" s="248"/>
      <c r="I18" s="248"/>
      <c r="J18" s="248"/>
      <c r="K18" s="248"/>
      <c r="L18" s="248"/>
      <c r="M18" s="248"/>
      <c r="N18" s="248"/>
      <c r="O18" s="248"/>
      <c r="P18" s="248"/>
      <c r="Q18" s="258">
        <f t="shared" si="3"/>
        <v>0</v>
      </c>
      <c r="R18" s="248"/>
      <c r="T18" s="253">
        <v>2013</v>
      </c>
      <c r="U18" s="301">
        <v>1031461850</v>
      </c>
      <c r="V18" s="301">
        <v>129767391</v>
      </c>
      <c r="W18" s="301">
        <v>20783176</v>
      </c>
      <c r="X18" s="254">
        <v>1182012417</v>
      </c>
    </row>
    <row r="19" spans="1:24" x14ac:dyDescent="0.3">
      <c r="A19" s="503" t="s">
        <v>318</v>
      </c>
      <c r="B19" s="503"/>
      <c r="C19" s="503"/>
      <c r="D19" s="503"/>
      <c r="E19" s="503"/>
      <c r="F19" s="503"/>
      <c r="G19" s="503"/>
      <c r="H19" s="503"/>
      <c r="I19" s="503"/>
      <c r="J19" s="503"/>
      <c r="K19" s="503"/>
      <c r="L19" s="503"/>
      <c r="M19" s="503"/>
      <c r="N19" s="503"/>
      <c r="O19" s="503"/>
      <c r="P19" s="503"/>
      <c r="Q19" s="258">
        <f t="shared" si="3"/>
        <v>0</v>
      </c>
      <c r="R19" s="248"/>
      <c r="T19" s="253">
        <v>2014</v>
      </c>
      <c r="U19" s="301">
        <v>909784707</v>
      </c>
      <c r="V19" s="301">
        <v>120607285</v>
      </c>
      <c r="W19" s="301">
        <v>29649575</v>
      </c>
      <c r="X19" s="254">
        <v>1060041567</v>
      </c>
    </row>
    <row r="20" spans="1:24" ht="15.75" customHeight="1" x14ac:dyDescent="0.3">
      <c r="R20" s="246"/>
      <c r="T20" s="253">
        <v>2015</v>
      </c>
      <c r="U20" s="301">
        <v>1050473041</v>
      </c>
      <c r="V20" s="301">
        <v>145294410</v>
      </c>
      <c r="W20" s="301">
        <v>42291177</v>
      </c>
      <c r="X20" s="254">
        <v>1238058628</v>
      </c>
    </row>
    <row r="21" spans="1:24" x14ac:dyDescent="0.3">
      <c r="A21" s="59"/>
      <c r="B21" s="59"/>
      <c r="C21" s="59"/>
      <c r="D21" s="59"/>
      <c r="E21" s="59"/>
      <c r="F21" s="245"/>
      <c r="G21" s="245"/>
      <c r="H21" s="245"/>
      <c r="I21" s="245"/>
      <c r="J21" s="245"/>
      <c r="K21" s="245"/>
      <c r="L21" s="245"/>
      <c r="M21" s="245"/>
      <c r="N21" s="246"/>
      <c r="O21" s="246"/>
      <c r="P21" s="246"/>
      <c r="T21" s="253">
        <v>2016</v>
      </c>
      <c r="U21" s="301">
        <v>957630543</v>
      </c>
      <c r="V21" s="301">
        <v>153155678</v>
      </c>
      <c r="W21" s="301">
        <v>20489291</v>
      </c>
      <c r="X21" s="254">
        <v>1131275512</v>
      </c>
    </row>
    <row r="22" spans="1:24" x14ac:dyDescent="0.3">
      <c r="A22" s="59"/>
      <c r="B22" s="59"/>
      <c r="C22" s="59"/>
      <c r="D22" s="59"/>
      <c r="E22" s="59"/>
      <c r="Q22" s="13"/>
      <c r="R22" s="13"/>
      <c r="T22" s="253">
        <v>2017</v>
      </c>
      <c r="U22" s="245">
        <v>870555453</v>
      </c>
      <c r="V22" s="245">
        <v>113958000</v>
      </c>
      <c r="W22" s="245">
        <v>31442154</v>
      </c>
      <c r="X22" s="255">
        <v>1015955607</v>
      </c>
    </row>
    <row r="23" spans="1:24" x14ac:dyDescent="0.3">
      <c r="A23" s="13"/>
      <c r="B23" s="13"/>
      <c r="C23" s="13"/>
      <c r="D23" s="13"/>
      <c r="E23" s="13"/>
      <c r="F23" s="13"/>
      <c r="G23" s="13"/>
      <c r="H23" s="13"/>
      <c r="I23" s="13"/>
      <c r="J23" s="13"/>
      <c r="K23" s="13"/>
      <c r="L23" s="13"/>
      <c r="M23" s="13"/>
      <c r="N23" s="13"/>
      <c r="O23" s="13"/>
      <c r="P23" s="13"/>
      <c r="Q23" s="13"/>
      <c r="R23" s="13"/>
      <c r="T23" s="253">
        <v>2018</v>
      </c>
      <c r="U23" s="302">
        <v>1040338369</v>
      </c>
      <c r="V23" s="302">
        <v>160562174</v>
      </c>
      <c r="W23" s="302">
        <v>65811070</v>
      </c>
      <c r="X23" s="255">
        <v>1266711613</v>
      </c>
    </row>
    <row r="24" spans="1:24" x14ac:dyDescent="0.3">
      <c r="A24" s="13"/>
      <c r="B24" s="13"/>
      <c r="C24" s="13"/>
      <c r="D24" s="13"/>
      <c r="E24" s="13"/>
      <c r="F24" s="13"/>
      <c r="G24" s="13"/>
      <c r="H24" s="13"/>
      <c r="I24" s="13"/>
      <c r="J24" s="13"/>
      <c r="K24" s="13"/>
      <c r="L24" s="13"/>
      <c r="M24" s="13"/>
      <c r="N24" s="13"/>
      <c r="O24" s="13"/>
      <c r="P24" s="13"/>
      <c r="Q24" s="13"/>
      <c r="R24" s="13"/>
      <c r="T24" s="253">
        <v>2019</v>
      </c>
      <c r="U24" s="301">
        <v>1102141162</v>
      </c>
      <c r="V24" s="301">
        <v>166254507</v>
      </c>
      <c r="W24" s="301">
        <v>27757545</v>
      </c>
      <c r="X24" s="254">
        <f>W24+U24+V24</f>
        <v>1296153214</v>
      </c>
    </row>
    <row r="25" spans="1:24" x14ac:dyDescent="0.3">
      <c r="A25" s="13"/>
      <c r="B25" s="13"/>
      <c r="C25" s="13"/>
      <c r="D25" s="13"/>
      <c r="E25" s="13"/>
      <c r="F25" s="13"/>
      <c r="G25" s="13"/>
      <c r="H25" s="13"/>
      <c r="I25" s="13"/>
      <c r="J25" s="13"/>
      <c r="K25" s="13"/>
      <c r="L25" s="13"/>
      <c r="M25" s="13"/>
      <c r="N25" s="13"/>
      <c r="O25" s="13"/>
      <c r="P25" s="13"/>
      <c r="Q25" s="13"/>
      <c r="R25" s="13"/>
      <c r="T25" s="253">
        <v>2020</v>
      </c>
      <c r="U25" s="301">
        <v>1042170904</v>
      </c>
      <c r="V25" s="301">
        <v>144895261</v>
      </c>
      <c r="W25" s="301">
        <v>13720399</v>
      </c>
      <c r="X25" s="254">
        <f>U25+V25+W25</f>
        <v>1200786564</v>
      </c>
    </row>
    <row r="26" spans="1:24" x14ac:dyDescent="0.3">
      <c r="A26" s="13"/>
      <c r="B26" s="13"/>
      <c r="C26" s="13"/>
      <c r="D26" s="13"/>
      <c r="E26" s="13"/>
      <c r="F26" s="13"/>
      <c r="G26" s="13"/>
      <c r="H26" s="13"/>
      <c r="I26" s="13"/>
      <c r="J26" s="13"/>
      <c r="K26" s="13"/>
      <c r="L26" s="13"/>
      <c r="M26" s="13"/>
      <c r="N26" s="13"/>
      <c r="O26" s="13"/>
      <c r="P26" s="13"/>
      <c r="Q26" s="13"/>
      <c r="R26" s="13"/>
      <c r="T26" s="253">
        <v>2021</v>
      </c>
      <c r="U26" s="301">
        <v>1138154351</v>
      </c>
      <c r="V26" s="301">
        <v>128728892</v>
      </c>
      <c r="W26" s="301">
        <v>20569924</v>
      </c>
      <c r="X26" s="254">
        <f>U26+V26+W26</f>
        <v>1287453167</v>
      </c>
    </row>
    <row r="27" spans="1:24" x14ac:dyDescent="0.3">
      <c r="A27" s="13"/>
      <c r="B27" s="13"/>
      <c r="C27" s="13"/>
      <c r="D27" s="13"/>
      <c r="E27" s="13"/>
      <c r="F27" s="13"/>
      <c r="G27" s="13"/>
      <c r="H27" s="13"/>
      <c r="I27" s="13"/>
      <c r="J27" s="13"/>
      <c r="K27" s="13"/>
      <c r="L27" s="13"/>
      <c r="M27" s="13"/>
      <c r="N27" s="13"/>
      <c r="O27" s="13"/>
      <c r="P27" s="13"/>
      <c r="Q27" s="13"/>
      <c r="R27" s="13"/>
      <c r="T27" s="303">
        <v>2022</v>
      </c>
      <c r="U27" s="304">
        <v>1240620581</v>
      </c>
      <c r="V27" s="304">
        <v>144519438</v>
      </c>
      <c r="W27" s="304">
        <v>28000615</v>
      </c>
      <c r="X27" s="305">
        <v>1413140634</v>
      </c>
    </row>
    <row r="28" spans="1:24" x14ac:dyDescent="0.3">
      <c r="A28" s="13"/>
      <c r="B28" s="13"/>
      <c r="C28" s="13"/>
      <c r="D28" s="13"/>
      <c r="E28" s="13"/>
      <c r="F28" s="13"/>
      <c r="G28" s="13"/>
      <c r="H28" s="13"/>
      <c r="I28" s="13"/>
      <c r="J28" s="13"/>
      <c r="K28" s="13"/>
      <c r="L28" s="13"/>
      <c r="M28" s="13"/>
      <c r="N28" s="13"/>
      <c r="O28" s="13"/>
      <c r="P28" s="13"/>
      <c r="Q28" s="13"/>
      <c r="R28" s="13"/>
    </row>
    <row r="29" spans="1:24" x14ac:dyDescent="0.3">
      <c r="A29" s="13"/>
      <c r="B29" s="13"/>
      <c r="C29" s="13"/>
      <c r="D29" s="13"/>
      <c r="E29" s="13"/>
      <c r="F29" s="13"/>
      <c r="G29" s="13"/>
      <c r="H29" s="13"/>
      <c r="I29" s="13"/>
      <c r="J29" s="13"/>
      <c r="K29" s="13"/>
      <c r="L29" s="13"/>
      <c r="M29" s="13"/>
      <c r="N29" s="13"/>
      <c r="O29" s="13"/>
      <c r="P29" s="13"/>
      <c r="Q29" s="13"/>
      <c r="R29" s="13"/>
      <c r="T29" s="59"/>
      <c r="U29" s="46"/>
      <c r="V29" s="46"/>
      <c r="W29" s="46"/>
      <c r="X29" s="46"/>
    </row>
    <row r="30" spans="1:24" x14ac:dyDescent="0.3">
      <c r="A30" s="13"/>
      <c r="B30" s="13"/>
      <c r="C30" s="13"/>
      <c r="D30" s="13"/>
      <c r="E30" s="13"/>
      <c r="F30" s="13"/>
      <c r="G30" s="13"/>
      <c r="H30" s="13"/>
      <c r="I30" s="13"/>
      <c r="J30" s="13"/>
      <c r="K30" s="13"/>
      <c r="L30" s="13"/>
      <c r="M30" s="13"/>
      <c r="N30" s="13"/>
      <c r="O30" s="13"/>
      <c r="P30" s="13"/>
      <c r="Q30" s="13"/>
      <c r="R30" s="13"/>
      <c r="T30" s="59"/>
      <c r="U30" s="46"/>
      <c r="V30" s="46"/>
      <c r="W30" s="46"/>
      <c r="X30" s="46"/>
    </row>
    <row r="31" spans="1:24" x14ac:dyDescent="0.3">
      <c r="A31" s="13"/>
      <c r="B31" s="13"/>
      <c r="C31" s="13"/>
      <c r="D31" s="13"/>
      <c r="E31" s="13"/>
      <c r="F31" s="13"/>
      <c r="G31" s="13"/>
      <c r="H31" s="13"/>
      <c r="I31" s="13"/>
      <c r="J31" s="13"/>
      <c r="K31" s="13"/>
      <c r="L31" s="13"/>
      <c r="M31" s="13"/>
      <c r="N31" s="13"/>
      <c r="O31" s="13"/>
      <c r="P31" s="13"/>
      <c r="Q31" s="13"/>
      <c r="R31" s="13"/>
      <c r="T31" s="59"/>
      <c r="U31" s="46"/>
      <c r="V31" s="46"/>
      <c r="W31" s="46"/>
      <c r="X31" s="46"/>
    </row>
    <row r="32" spans="1:24" x14ac:dyDescent="0.3">
      <c r="A32" s="13"/>
      <c r="B32" s="13"/>
      <c r="C32" s="13"/>
      <c r="D32" s="13"/>
      <c r="E32" s="13"/>
      <c r="F32" s="13"/>
      <c r="G32" s="13"/>
      <c r="H32" s="13"/>
      <c r="I32" s="13"/>
      <c r="J32" s="13"/>
      <c r="K32" s="13"/>
      <c r="L32" s="13"/>
      <c r="M32" s="13"/>
      <c r="N32" s="13"/>
      <c r="O32" s="13"/>
      <c r="P32" s="13"/>
      <c r="Q32" s="13"/>
      <c r="R32" s="13"/>
      <c r="T32" s="59"/>
      <c r="U32" s="46"/>
      <c r="V32" s="46"/>
      <c r="W32" s="46"/>
      <c r="X32" s="46"/>
    </row>
    <row r="33" spans="1:24" x14ac:dyDescent="0.3">
      <c r="A33" s="13"/>
      <c r="B33" s="13"/>
      <c r="C33" s="13"/>
      <c r="D33" s="13"/>
      <c r="E33" s="13"/>
      <c r="F33" s="13"/>
      <c r="G33" s="13"/>
      <c r="H33" s="13"/>
      <c r="I33" s="13"/>
      <c r="J33" s="13"/>
      <c r="K33" s="13"/>
      <c r="L33" s="13"/>
      <c r="M33" s="13"/>
      <c r="N33" s="13"/>
      <c r="O33" s="13"/>
      <c r="P33" s="13"/>
      <c r="Q33" s="13"/>
      <c r="R33" s="13"/>
      <c r="T33" s="59"/>
      <c r="U33" s="46"/>
      <c r="V33" s="46"/>
      <c r="W33" s="46"/>
      <c r="X33" s="46"/>
    </row>
    <row r="34" spans="1:24" x14ac:dyDescent="0.3">
      <c r="A34" s="13"/>
      <c r="B34" s="13"/>
      <c r="C34" s="13"/>
      <c r="D34" s="13"/>
      <c r="E34" s="13"/>
      <c r="F34" s="13"/>
      <c r="G34" s="13"/>
      <c r="H34" s="13"/>
      <c r="I34" s="13"/>
      <c r="J34" s="13"/>
      <c r="K34" s="13"/>
      <c r="L34" s="13"/>
      <c r="M34" s="13"/>
      <c r="N34" s="13"/>
      <c r="O34" s="13"/>
      <c r="P34" s="13"/>
      <c r="Q34" s="13"/>
      <c r="R34" s="13"/>
      <c r="T34" s="59"/>
      <c r="U34" s="46"/>
      <c r="V34" s="46"/>
      <c r="W34" s="46"/>
      <c r="X34" s="46"/>
    </row>
    <row r="35" spans="1:24" x14ac:dyDescent="0.3">
      <c r="A35" s="13"/>
      <c r="B35" s="13"/>
      <c r="C35" s="13"/>
      <c r="D35" s="13"/>
      <c r="E35" s="13"/>
      <c r="F35" s="13"/>
      <c r="G35" s="13"/>
      <c r="H35" s="13"/>
      <c r="I35" s="13"/>
      <c r="J35" s="13"/>
      <c r="K35" s="13"/>
      <c r="L35" s="13"/>
      <c r="M35" s="13"/>
      <c r="N35" s="13"/>
      <c r="O35" s="13"/>
      <c r="P35" s="13"/>
    </row>
    <row r="36" spans="1:24" x14ac:dyDescent="0.3">
      <c r="A36" s="502" t="s">
        <v>319</v>
      </c>
      <c r="B36" s="502"/>
      <c r="C36" s="502"/>
      <c r="D36" s="502"/>
      <c r="E36" s="502"/>
      <c r="F36" s="502"/>
      <c r="G36" s="502"/>
      <c r="H36" s="502"/>
      <c r="I36" s="502"/>
      <c r="J36" s="502"/>
      <c r="K36" s="502"/>
      <c r="L36" s="502"/>
      <c r="M36" s="502"/>
      <c r="N36" s="502"/>
      <c r="O36" s="502"/>
    </row>
    <row r="37" spans="1:24" x14ac:dyDescent="0.3">
      <c r="A37" s="510" t="s">
        <v>320</v>
      </c>
      <c r="B37" s="512">
        <v>2018</v>
      </c>
      <c r="C37" s="513"/>
      <c r="D37" s="512">
        <v>2019</v>
      </c>
      <c r="E37" s="514"/>
      <c r="F37" s="515"/>
      <c r="G37" s="516">
        <v>2020</v>
      </c>
      <c r="H37" s="514"/>
      <c r="I37" s="515"/>
      <c r="J37" s="516">
        <v>2021</v>
      </c>
      <c r="K37" s="514"/>
      <c r="L37" s="514"/>
      <c r="M37" s="512">
        <v>2022</v>
      </c>
      <c r="N37" s="514"/>
      <c r="O37" s="513"/>
      <c r="P37" s="292"/>
      <c r="Q37" s="292"/>
    </row>
    <row r="38" spans="1:24" x14ac:dyDescent="0.3">
      <c r="A38" s="511"/>
      <c r="B38" s="233" t="s">
        <v>321</v>
      </c>
      <c r="C38" s="234" t="s">
        <v>600</v>
      </c>
      <c r="D38" s="233" t="s">
        <v>321</v>
      </c>
      <c r="E38" s="235" t="s">
        <v>600</v>
      </c>
      <c r="F38" s="234" t="s">
        <v>599</v>
      </c>
      <c r="G38" s="233" t="s">
        <v>321</v>
      </c>
      <c r="H38" s="235" t="s">
        <v>600</v>
      </c>
      <c r="I38" s="234" t="s">
        <v>599</v>
      </c>
      <c r="J38" s="233" t="s">
        <v>321</v>
      </c>
      <c r="K38" s="235" t="s">
        <v>600</v>
      </c>
      <c r="L38" s="234" t="s">
        <v>599</v>
      </c>
      <c r="M38" s="266" t="s">
        <v>321</v>
      </c>
      <c r="N38" s="235" t="s">
        <v>600</v>
      </c>
      <c r="O38" s="234" t="s">
        <v>599</v>
      </c>
    </row>
    <row r="39" spans="1:24" x14ac:dyDescent="0.3">
      <c r="A39" s="231" t="s">
        <v>159</v>
      </c>
      <c r="B39" s="228">
        <v>384458.02600000001</v>
      </c>
      <c r="C39" s="227">
        <f t="shared" ref="C39:C49" si="4">B39/(SUM($D$39:$D$48))</f>
        <v>0.34882829827564321</v>
      </c>
      <c r="D39" s="228">
        <v>406059.21799999999</v>
      </c>
      <c r="E39" s="226">
        <f t="shared" ref="E39:E49" si="5">D39/(SUM($D$39:$D$48))</f>
        <v>0.36842759530289643</v>
      </c>
      <c r="F39" s="227">
        <f t="shared" ref="F39:F49" si="6">D39/B39-1</f>
        <v>5.6186086748517994E-2</v>
      </c>
      <c r="G39" s="228">
        <v>400824.92099999997</v>
      </c>
      <c r="H39" s="226">
        <f t="shared" ref="H39:H49" si="7">G39/SUM($G$39:$G$48)</f>
        <v>0.38460574888588522</v>
      </c>
      <c r="I39" s="227">
        <f t="shared" ref="I39:I49" si="8">G39/D39-1</f>
        <v>-1.289047697471557E-2</v>
      </c>
      <c r="J39" s="228">
        <v>417155.31800000003</v>
      </c>
      <c r="K39" s="226">
        <f>J39/SUM($J$39:$J$48)</f>
        <v>0.36651910844384233</v>
      </c>
      <c r="L39" s="296">
        <f t="shared" ref="L39:L49" si="9">J39/G39-1</f>
        <v>4.0741970232933911E-2</v>
      </c>
      <c r="M39" s="306">
        <v>458137</v>
      </c>
      <c r="N39" s="310">
        <f>+M39/$M$49</f>
        <v>0.36927978926716659</v>
      </c>
      <c r="O39" s="308">
        <f>+M39/J39-1</f>
        <v>9.8240823577370628E-2</v>
      </c>
    </row>
    <row r="40" spans="1:24" x14ac:dyDescent="0.3">
      <c r="A40" s="216" t="s">
        <v>162</v>
      </c>
      <c r="B40" s="229">
        <v>122968.106</v>
      </c>
      <c r="C40" s="223">
        <f t="shared" si="4"/>
        <v>0.11157201113590202</v>
      </c>
      <c r="D40" s="229">
        <v>133548.16699999999</v>
      </c>
      <c r="E40" s="222">
        <f t="shared" si="5"/>
        <v>0.12117156277663821</v>
      </c>
      <c r="F40" s="223">
        <f t="shared" si="6"/>
        <v>8.6039066097350458E-2</v>
      </c>
      <c r="G40" s="229">
        <v>133266.44699999999</v>
      </c>
      <c r="H40" s="222">
        <f t="shared" si="7"/>
        <v>0.12787388948252579</v>
      </c>
      <c r="I40" s="223">
        <f t="shared" si="8"/>
        <v>-2.1095010611414944E-3</v>
      </c>
      <c r="J40" s="229">
        <v>148612.53099999999</v>
      </c>
      <c r="K40" s="222">
        <f t="shared" ref="K40:K49" si="10">J40/SUM($J$39:$J$48)</f>
        <v>0.13057326615623507</v>
      </c>
      <c r="L40" s="297">
        <f t="shared" si="9"/>
        <v>0.11515339641342726</v>
      </c>
      <c r="M40" s="307">
        <v>161917</v>
      </c>
      <c r="N40" s="310">
        <f t="shared" ref="N40:N49" si="11">+M40/$M$49</f>
        <v>0.13051265372316972</v>
      </c>
      <c r="O40" s="309">
        <f t="shared" ref="O40:O49" si="12">+M40/J40-1</f>
        <v>8.9524543525875355E-2</v>
      </c>
    </row>
    <row r="41" spans="1:24" x14ac:dyDescent="0.3">
      <c r="A41" s="216" t="s">
        <v>160</v>
      </c>
      <c r="B41" s="229">
        <v>97025.343999999997</v>
      </c>
      <c r="C41" s="223">
        <f t="shared" si="4"/>
        <v>8.8033500013676103E-2</v>
      </c>
      <c r="D41" s="229">
        <v>105684.11199999999</v>
      </c>
      <c r="E41" s="222">
        <f t="shared" si="5"/>
        <v>9.5889814883803423E-2</v>
      </c>
      <c r="F41" s="223">
        <f t="shared" si="6"/>
        <v>8.9242332395131685E-2</v>
      </c>
      <c r="G41" s="229">
        <v>110727.07799999999</v>
      </c>
      <c r="H41" s="222">
        <f t="shared" si="7"/>
        <v>0.10624656433509488</v>
      </c>
      <c r="I41" s="223">
        <f t="shared" si="8"/>
        <v>4.7717352254424084E-2</v>
      </c>
      <c r="J41" s="229">
        <v>119644.412</v>
      </c>
      <c r="K41" s="222">
        <f t="shared" si="10"/>
        <v>0.10512142917599758</v>
      </c>
      <c r="L41" s="297">
        <f t="shared" si="9"/>
        <v>8.0534356736118307E-2</v>
      </c>
      <c r="M41" s="307">
        <v>132029</v>
      </c>
      <c r="N41" s="310">
        <f t="shared" si="11"/>
        <v>0.10642153176267086</v>
      </c>
      <c r="O41" s="309">
        <f t="shared" si="12"/>
        <v>0.10351162910976575</v>
      </c>
    </row>
    <row r="42" spans="1:24" x14ac:dyDescent="0.3">
      <c r="A42" s="216" t="s">
        <v>164</v>
      </c>
      <c r="B42" s="229">
        <v>83393.093999999997</v>
      </c>
      <c r="C42" s="223">
        <f t="shared" si="4"/>
        <v>7.566462162493845E-2</v>
      </c>
      <c r="D42" s="229">
        <v>84547.788</v>
      </c>
      <c r="E42" s="222">
        <f t="shared" si="5"/>
        <v>7.6712304117718816E-2</v>
      </c>
      <c r="F42" s="223">
        <f t="shared" si="6"/>
        <v>1.3846398360036982E-2</v>
      </c>
      <c r="G42" s="229">
        <v>74417.510999999999</v>
      </c>
      <c r="H42" s="222">
        <f t="shared" si="7"/>
        <v>7.1406245093175238E-2</v>
      </c>
      <c r="I42" s="223">
        <f t="shared" si="8"/>
        <v>-0.1198171736911674</v>
      </c>
      <c r="J42" s="229">
        <v>79337.036999999997</v>
      </c>
      <c r="K42" s="222">
        <f t="shared" si="10"/>
        <v>6.9706746655489427E-2</v>
      </c>
      <c r="L42" s="297">
        <f t="shared" si="9"/>
        <v>6.6107102130841255E-2</v>
      </c>
      <c r="M42" s="307">
        <v>94648</v>
      </c>
      <c r="N42" s="310">
        <f t="shared" si="11"/>
        <v>7.6290702332618365E-2</v>
      </c>
      <c r="O42" s="309">
        <f t="shared" si="12"/>
        <v>0.19298632239063829</v>
      </c>
    </row>
    <row r="43" spans="1:24" x14ac:dyDescent="0.3">
      <c r="A43" s="216" t="s">
        <v>150</v>
      </c>
      <c r="B43" s="229">
        <v>78661.481</v>
      </c>
      <c r="C43" s="223">
        <f t="shared" si="4"/>
        <v>7.1371511846320096E-2</v>
      </c>
      <c r="D43" s="229">
        <v>81779.099000000002</v>
      </c>
      <c r="E43" s="222">
        <f t="shared" si="5"/>
        <v>7.4200203948103699E-2</v>
      </c>
      <c r="F43" s="223">
        <f t="shared" si="6"/>
        <v>3.9633349898408277E-2</v>
      </c>
      <c r="G43" s="229">
        <v>73804.240000000005</v>
      </c>
      <c r="H43" s="222">
        <f t="shared" si="7"/>
        <v>7.0817789785464977E-2</v>
      </c>
      <c r="I43" s="223">
        <f t="shared" si="8"/>
        <v>-9.7517080739664252E-2</v>
      </c>
      <c r="J43" s="229">
        <v>86095.747000000003</v>
      </c>
      <c r="K43" s="222">
        <f t="shared" si="10"/>
        <v>7.5645053699750789E-2</v>
      </c>
      <c r="L43" s="297">
        <f t="shared" si="9"/>
        <v>0.1665420170982046</v>
      </c>
      <c r="M43" s="307">
        <v>96331</v>
      </c>
      <c r="N43" s="310">
        <f t="shared" si="11"/>
        <v>7.764727882684748E-2</v>
      </c>
      <c r="O43" s="309">
        <f t="shared" si="12"/>
        <v>0.1188822137753216</v>
      </c>
    </row>
    <row r="44" spans="1:24" x14ac:dyDescent="0.3">
      <c r="A44" s="217" t="s">
        <v>155</v>
      </c>
      <c r="B44" s="229">
        <v>103973.776</v>
      </c>
      <c r="C44" s="223">
        <f t="shared" si="4"/>
        <v>9.4337984629232097E-2</v>
      </c>
      <c r="D44" s="229">
        <v>112227.531</v>
      </c>
      <c r="E44" s="222">
        <f t="shared" si="5"/>
        <v>0.10182682116358521</v>
      </c>
      <c r="F44" s="223">
        <f t="shared" si="6"/>
        <v>7.9383045586417955E-2</v>
      </c>
      <c r="G44" s="229">
        <v>94232.731</v>
      </c>
      <c r="H44" s="222">
        <f t="shared" si="7"/>
        <v>9.0419652514113949E-2</v>
      </c>
      <c r="I44" s="223">
        <f t="shared" si="8"/>
        <v>-0.16034211783559604</v>
      </c>
      <c r="J44" s="229">
        <v>100444.927</v>
      </c>
      <c r="K44" s="222">
        <f t="shared" si="10"/>
        <v>8.8252464976958114E-2</v>
      </c>
      <c r="L44" s="297">
        <f t="shared" si="9"/>
        <v>6.592397284973095E-2</v>
      </c>
      <c r="M44" s="307">
        <v>106757</v>
      </c>
      <c r="N44" s="310">
        <f t="shared" si="11"/>
        <v>8.6051121089968513E-2</v>
      </c>
      <c r="O44" s="309">
        <f t="shared" si="12"/>
        <v>6.2841132832920588E-2</v>
      </c>
    </row>
    <row r="45" spans="1:24" x14ac:dyDescent="0.3">
      <c r="A45" s="216" t="s">
        <v>163</v>
      </c>
      <c r="B45" s="229">
        <v>35631.534</v>
      </c>
      <c r="C45" s="223">
        <f t="shared" si="4"/>
        <v>3.2329374156883181E-2</v>
      </c>
      <c r="D45" s="229">
        <v>37487.209000000003</v>
      </c>
      <c r="E45" s="222">
        <f t="shared" si="5"/>
        <v>3.4013074089324323E-2</v>
      </c>
      <c r="F45" s="223">
        <f t="shared" si="6"/>
        <v>5.2079570865514846E-2</v>
      </c>
      <c r="G45" s="229">
        <v>33326.845999999998</v>
      </c>
      <c r="H45" s="222">
        <f t="shared" si="7"/>
        <v>3.1978292497024073E-2</v>
      </c>
      <c r="I45" s="223">
        <f t="shared" si="8"/>
        <v>-0.11098086816759301</v>
      </c>
      <c r="J45" s="229">
        <v>34967.332999999999</v>
      </c>
      <c r="K45" s="222">
        <f t="shared" si="10"/>
        <v>3.072283910286611E-2</v>
      </c>
      <c r="L45" s="297">
        <f t="shared" si="9"/>
        <v>4.9224190011860181E-2</v>
      </c>
      <c r="M45" s="307">
        <v>36778</v>
      </c>
      <c r="N45" s="310">
        <f t="shared" si="11"/>
        <v>2.9644783306451677E-2</v>
      </c>
      <c r="O45" s="309">
        <f t="shared" si="12"/>
        <v>5.1781672911686005E-2</v>
      </c>
    </row>
    <row r="46" spans="1:24" x14ac:dyDescent="0.3">
      <c r="A46" s="216" t="s">
        <v>161</v>
      </c>
      <c r="B46" s="229">
        <v>27663.800999999999</v>
      </c>
      <c r="C46" s="223">
        <f t="shared" si="4"/>
        <v>2.5100052474040527E-2</v>
      </c>
      <c r="D46" s="229">
        <v>26958.100999999999</v>
      </c>
      <c r="E46" s="222">
        <f t="shared" si="5"/>
        <v>2.4459753368688719E-2</v>
      </c>
      <c r="F46" s="223">
        <f t="shared" si="6"/>
        <v>-2.5509871185091293E-2</v>
      </c>
      <c r="G46" s="229">
        <v>24589.567999999999</v>
      </c>
      <c r="H46" s="222">
        <f t="shared" si="7"/>
        <v>2.3594563910412144E-2</v>
      </c>
      <c r="I46" s="223">
        <f t="shared" si="8"/>
        <v>-8.7859786562859088E-2</v>
      </c>
      <c r="J46" s="229">
        <v>31152.395</v>
      </c>
      <c r="K46" s="222">
        <f t="shared" si="10"/>
        <v>2.737097562613456E-2</v>
      </c>
      <c r="L46" s="297">
        <f t="shared" si="9"/>
        <v>0.26689476610569174</v>
      </c>
      <c r="M46" s="307">
        <v>37240</v>
      </c>
      <c r="N46" s="310">
        <f t="shared" si="11"/>
        <v>3.001717685388712E-2</v>
      </c>
      <c r="O46" s="309">
        <f t="shared" si="12"/>
        <v>0.19541370735701058</v>
      </c>
    </row>
    <row r="47" spans="1:24" x14ac:dyDescent="0.3">
      <c r="A47" s="216" t="s">
        <v>158</v>
      </c>
      <c r="B47" s="229">
        <v>11731.859</v>
      </c>
      <c r="C47" s="223">
        <f t="shared" si="4"/>
        <v>1.0644606520920412E-2</v>
      </c>
      <c r="D47" s="229">
        <v>12700.198</v>
      </c>
      <c r="E47" s="222">
        <f t="shared" si="5"/>
        <v>1.152320450218336E-2</v>
      </c>
      <c r="F47" s="223">
        <f t="shared" si="6"/>
        <v>8.2539263385282835E-2</v>
      </c>
      <c r="G47" s="229">
        <v>13423.159</v>
      </c>
      <c r="H47" s="222">
        <f t="shared" si="7"/>
        <v>1.287999784726287E-2</v>
      </c>
      <c r="I47" s="223">
        <f t="shared" si="8"/>
        <v>5.6925175497263947E-2</v>
      </c>
      <c r="J47" s="229">
        <v>15671.518</v>
      </c>
      <c r="K47" s="222">
        <f t="shared" si="10"/>
        <v>1.3769237877297365E-2</v>
      </c>
      <c r="L47" s="297">
        <f t="shared" si="9"/>
        <v>0.16749850016676415</v>
      </c>
      <c r="M47" s="307">
        <v>16717</v>
      </c>
      <c r="N47" s="310">
        <f t="shared" si="11"/>
        <v>1.3474681672030907E-2</v>
      </c>
      <c r="O47" s="309">
        <f>+M47/J47-1</f>
        <v>6.6712235534553743E-2</v>
      </c>
    </row>
    <row r="48" spans="1:24" x14ac:dyDescent="0.3">
      <c r="A48" s="216" t="s">
        <v>322</v>
      </c>
      <c r="B48" s="229">
        <v>94841.347999999998</v>
      </c>
      <c r="C48" s="223">
        <f t="shared" si="4"/>
        <v>8.6051906298369424E-2</v>
      </c>
      <c r="D48" s="229">
        <f>45345.872+25288.563+13008.299+9944.281+7562.724</f>
        <v>101149.739</v>
      </c>
      <c r="E48" s="222">
        <f t="shared" si="5"/>
        <v>9.1775665847057805E-2</v>
      </c>
      <c r="F48" s="223">
        <f t="shared" si="6"/>
        <v>6.6515197569735118E-2</v>
      </c>
      <c r="G48" s="229">
        <v>83558.403000000006</v>
      </c>
      <c r="H48" s="222">
        <f t="shared" si="7"/>
        <v>8.0177255649040852E-2</v>
      </c>
      <c r="I48" s="223">
        <f t="shared" si="8"/>
        <v>-0.1739138051557404</v>
      </c>
      <c r="J48" s="229">
        <f>81475.674+23597.459</f>
        <v>105073.133</v>
      </c>
      <c r="K48" s="222">
        <f t="shared" si="10"/>
        <v>9.2318878285428618E-2</v>
      </c>
      <c r="L48" s="297">
        <f t="shared" si="9"/>
        <v>0.25748134511378828</v>
      </c>
      <c r="M48" s="307">
        <v>100069</v>
      </c>
      <c r="N48" s="310">
        <f t="shared" si="11"/>
        <v>8.066028116518878E-2</v>
      </c>
      <c r="O48" s="309">
        <f t="shared" si="12"/>
        <v>-4.7625238318533825E-2</v>
      </c>
    </row>
    <row r="49" spans="1:15" x14ac:dyDescent="0.3">
      <c r="A49" s="232" t="s">
        <v>205</v>
      </c>
      <c r="B49" s="230">
        <v>1040348.3690000001</v>
      </c>
      <c r="C49" s="225">
        <f t="shared" si="4"/>
        <v>0.94393386697592563</v>
      </c>
      <c r="D49" s="230">
        <f>SUM(D39:D48)</f>
        <v>1102141.162</v>
      </c>
      <c r="E49" s="224">
        <f t="shared" si="5"/>
        <v>1</v>
      </c>
      <c r="F49" s="225">
        <f t="shared" si="6"/>
        <v>5.9396251141717205E-2</v>
      </c>
      <c r="G49" s="230">
        <f>SUM(G39:G48)</f>
        <v>1042170.904</v>
      </c>
      <c r="H49" s="224">
        <f t="shared" si="7"/>
        <v>1</v>
      </c>
      <c r="I49" s="225">
        <f t="shared" si="8"/>
        <v>-5.441250183522317E-2</v>
      </c>
      <c r="J49" s="230">
        <f>SUM(J39:J48)</f>
        <v>1138154.351</v>
      </c>
      <c r="K49" s="224">
        <f t="shared" si="10"/>
        <v>1</v>
      </c>
      <c r="L49" s="298">
        <f t="shared" si="9"/>
        <v>9.2099526701044931E-2</v>
      </c>
      <c r="M49" s="299">
        <v>1240623</v>
      </c>
      <c r="N49" s="311">
        <f t="shared" si="11"/>
        <v>1</v>
      </c>
      <c r="O49" s="300">
        <f t="shared" si="12"/>
        <v>9.0030538397511295E-2</v>
      </c>
    </row>
    <row r="50" spans="1:15" x14ac:dyDescent="0.3">
      <c r="A50" s="509" t="s">
        <v>317</v>
      </c>
      <c r="B50" s="509"/>
      <c r="C50" s="509"/>
      <c r="D50" s="509"/>
      <c r="E50" s="509"/>
      <c r="F50" s="509"/>
      <c r="G50" s="509"/>
      <c r="H50" s="509"/>
      <c r="I50" s="509"/>
      <c r="J50" s="509"/>
      <c r="K50" s="509"/>
      <c r="L50" s="509"/>
      <c r="M50" s="509"/>
      <c r="N50" s="509"/>
      <c r="O50" s="509"/>
    </row>
    <row r="51" spans="1:15" x14ac:dyDescent="0.3">
      <c r="A51" s="239" t="s">
        <v>416</v>
      </c>
      <c r="M51" s="46"/>
    </row>
    <row r="52" spans="1:15" x14ac:dyDescent="0.3">
      <c r="M52" s="25"/>
    </row>
  </sheetData>
  <mergeCells count="15">
    <mergeCell ref="A50:O50"/>
    <mergeCell ref="A36:O36"/>
    <mergeCell ref="A37:A38"/>
    <mergeCell ref="B37:C37"/>
    <mergeCell ref="D37:F37"/>
    <mergeCell ref="G37:I37"/>
    <mergeCell ref="J37:L37"/>
    <mergeCell ref="M37:O37"/>
    <mergeCell ref="A1:P1"/>
    <mergeCell ref="A19:P19"/>
    <mergeCell ref="F2:I2"/>
    <mergeCell ref="B2:E2"/>
    <mergeCell ref="J2:M2"/>
    <mergeCell ref="N2:Q2"/>
    <mergeCell ref="A2:A3"/>
  </mergeCells>
  <phoneticPr fontId="57" type="noConversion"/>
  <hyperlinks>
    <hyperlink ref="A51" location="'Tabla de contenidos'!A1" display="Volver a Tabla de Contenidos" xr:uid="{D401F951-0A41-468C-BAA8-CDBD5091AA95}"/>
  </hyperlinks>
  <pageMargins left="0.70866141732283472" right="0.70866141732283472" top="0.74803149606299213" bottom="0.74803149606299213" header="0.31496062992125984" footer="0.31496062992125984"/>
  <pageSetup scale="57" orientation="portrait" r:id="rId1"/>
  <headerFooter>
    <oddFooter>Página &amp;P&amp;R</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34"/>
  <sheetViews>
    <sheetView topLeftCell="A11" zoomScaleNormal="100" workbookViewId="0">
      <selection sqref="A1:O1"/>
    </sheetView>
  </sheetViews>
  <sheetFormatPr baseColWidth="10" defaultColWidth="11.44140625" defaultRowHeight="14.4" x14ac:dyDescent="0.3"/>
  <cols>
    <col min="1" max="1" width="12.5546875" customWidth="1"/>
    <col min="2" max="2" width="7.33203125" customWidth="1"/>
    <col min="3" max="3" width="8.33203125" customWidth="1"/>
    <col min="4" max="4" width="7.6640625" customWidth="1"/>
    <col min="5" max="5" width="8.88671875" customWidth="1"/>
    <col min="6" max="6" width="7.6640625" customWidth="1"/>
    <col min="7" max="7" width="7.88671875" customWidth="1"/>
    <col min="8" max="8" width="8.88671875" customWidth="1"/>
    <col min="9" max="9" width="7.88671875" bestFit="1" customWidth="1"/>
    <col min="10" max="11" width="8.88671875" bestFit="1" customWidth="1"/>
    <col min="12" max="12" width="7.88671875" bestFit="1" customWidth="1"/>
    <col min="13" max="14" width="8.88671875" bestFit="1" customWidth="1"/>
    <col min="15" max="15" width="9.44140625" customWidth="1"/>
    <col min="18" max="18" width="13.33203125" customWidth="1"/>
    <col min="19" max="19" width="15.33203125" customWidth="1"/>
  </cols>
  <sheetData>
    <row r="1" spans="1:19" x14ac:dyDescent="0.3">
      <c r="A1" s="534" t="s">
        <v>615</v>
      </c>
      <c r="B1" s="534"/>
      <c r="C1" s="534"/>
      <c r="D1" s="534"/>
      <c r="E1" s="534"/>
      <c r="F1" s="534"/>
      <c r="G1" s="534"/>
      <c r="H1" s="534"/>
      <c r="I1" s="534"/>
      <c r="J1" s="534"/>
      <c r="K1" s="534"/>
      <c r="L1" s="534"/>
      <c r="M1" s="534"/>
      <c r="N1" s="534"/>
      <c r="O1" s="534"/>
    </row>
    <row r="2" spans="1:19" x14ac:dyDescent="0.3">
      <c r="A2" s="535" t="s">
        <v>323</v>
      </c>
      <c r="B2" s="535"/>
      <c r="C2" s="535"/>
      <c r="D2" s="535"/>
      <c r="E2" s="535"/>
      <c r="F2" s="535"/>
      <c r="G2" s="535"/>
      <c r="H2" s="535"/>
      <c r="I2" s="535"/>
      <c r="J2" s="535"/>
      <c r="K2" s="535"/>
      <c r="L2" s="535"/>
      <c r="M2" s="535"/>
      <c r="N2" s="535"/>
      <c r="O2" s="535"/>
    </row>
    <row r="3" spans="1:19" x14ac:dyDescent="0.3">
      <c r="A3" s="114" t="s">
        <v>324</v>
      </c>
      <c r="B3" s="114">
        <v>2009</v>
      </c>
      <c r="C3" s="114">
        <v>2010</v>
      </c>
      <c r="D3" s="114" t="s">
        <v>325</v>
      </c>
      <c r="E3" s="114" t="s">
        <v>326</v>
      </c>
      <c r="F3" s="114">
        <v>2012</v>
      </c>
      <c r="G3" s="114">
        <v>2013</v>
      </c>
      <c r="H3" s="114">
        <v>2014</v>
      </c>
      <c r="I3" s="114">
        <v>2015</v>
      </c>
      <c r="J3" s="114">
        <v>2016</v>
      </c>
      <c r="K3" s="114">
        <v>2017</v>
      </c>
      <c r="L3" s="114">
        <v>2018</v>
      </c>
      <c r="M3" s="114">
        <v>2019</v>
      </c>
      <c r="N3" s="114">
        <v>2020</v>
      </c>
      <c r="O3" s="114">
        <v>2021</v>
      </c>
      <c r="P3" s="326"/>
    </row>
    <row r="4" spans="1:19" x14ac:dyDescent="0.3">
      <c r="A4" s="112" t="s">
        <v>327</v>
      </c>
      <c r="B4" s="113">
        <v>111524.96</v>
      </c>
      <c r="C4" s="113">
        <v>116830.78</v>
      </c>
      <c r="D4" s="113">
        <v>125946.23000000001</v>
      </c>
      <c r="E4" s="113">
        <v>125946.23000000001</v>
      </c>
      <c r="F4" s="113">
        <v>128638</v>
      </c>
      <c r="G4" s="113">
        <v>130361.7</v>
      </c>
      <c r="H4" s="113">
        <v>137592.44</v>
      </c>
      <c r="I4" s="113">
        <v>141918.12399999998</v>
      </c>
      <c r="J4" s="113">
        <v>137374.93</v>
      </c>
      <c r="K4" s="113">
        <v>135907.75</v>
      </c>
      <c r="L4" s="113">
        <v>137191.12</v>
      </c>
      <c r="M4" s="113">
        <v>136288.79</v>
      </c>
      <c r="N4" s="113">
        <v>136166.23999999993</v>
      </c>
      <c r="O4" s="113">
        <v>130086.17</v>
      </c>
      <c r="P4" s="62"/>
      <c r="Q4" s="62"/>
    </row>
    <row r="5" spans="1:19" x14ac:dyDescent="0.3">
      <c r="A5" s="112" t="s">
        <v>328</v>
      </c>
      <c r="B5" s="113">
        <v>53340.070009197589</v>
      </c>
      <c r="C5" s="113">
        <v>52656.510009197591</v>
      </c>
      <c r="D5" s="113">
        <v>53869.560009197579</v>
      </c>
      <c r="E5" s="113">
        <v>53869.560009197579</v>
      </c>
      <c r="F5" s="113">
        <v>53868.710009197581</v>
      </c>
      <c r="G5" s="113">
        <v>53745.990009197587</v>
      </c>
      <c r="H5" s="113">
        <v>52234.06</v>
      </c>
      <c r="I5" s="113">
        <v>48593.24</v>
      </c>
      <c r="J5" s="113">
        <v>48582.18</v>
      </c>
      <c r="K5" s="113">
        <v>48202.19000000001</v>
      </c>
      <c r="L5" s="113">
        <v>47799.800000000047</v>
      </c>
      <c r="M5" s="113">
        <v>47834.2</v>
      </c>
      <c r="N5" s="113">
        <v>45489.5</v>
      </c>
      <c r="O5" s="113">
        <v>43104.1</v>
      </c>
    </row>
    <row r="6" spans="1:19" x14ac:dyDescent="0.3">
      <c r="A6" s="112" t="s">
        <v>329</v>
      </c>
      <c r="B6" s="113">
        <v>10001</v>
      </c>
      <c r="C6" s="113">
        <v>6929.87</v>
      </c>
      <c r="D6" s="113">
        <v>10000</v>
      </c>
      <c r="E6" s="113">
        <v>7462.63</v>
      </c>
      <c r="F6" s="113">
        <v>7721.4</v>
      </c>
      <c r="G6" s="113">
        <v>7993.65</v>
      </c>
      <c r="H6" s="113">
        <v>8202.07</v>
      </c>
      <c r="I6" s="113">
        <v>8515.92</v>
      </c>
      <c r="J6" s="113">
        <v>8712.7199999999993</v>
      </c>
      <c r="K6" s="113">
        <v>8711.24</v>
      </c>
      <c r="L6" s="113">
        <v>9150.01</v>
      </c>
      <c r="M6" s="113">
        <v>9172.56</v>
      </c>
      <c r="N6" s="113">
        <v>9154.24</v>
      </c>
      <c r="O6" s="113">
        <v>9093.7099999999991</v>
      </c>
      <c r="Q6" s="68"/>
      <c r="R6" s="68"/>
      <c r="S6" s="68"/>
    </row>
    <row r="7" spans="1:19" x14ac:dyDescent="0.3">
      <c r="A7" s="112" t="s">
        <v>205</v>
      </c>
      <c r="B7" s="113">
        <f t="shared" ref="B7" si="0">SUM(B4:B6)</f>
        <v>174866.0300091976</v>
      </c>
      <c r="C7" s="113">
        <f>SUM(C4:C6)</f>
        <v>176417.1600091976</v>
      </c>
      <c r="D7" s="113">
        <f t="shared" ref="D7:J7" si="1">SUM(D4:D6)</f>
        <v>189815.7900091976</v>
      </c>
      <c r="E7" s="113">
        <f t="shared" si="1"/>
        <v>187278.42000919761</v>
      </c>
      <c r="F7" s="113">
        <f t="shared" si="1"/>
        <v>190228.11000919758</v>
      </c>
      <c r="G7" s="113">
        <f t="shared" si="1"/>
        <v>192101.34000919756</v>
      </c>
      <c r="H7" s="113">
        <f t="shared" si="1"/>
        <v>198028.57</v>
      </c>
      <c r="I7" s="113">
        <f t="shared" si="1"/>
        <v>199027.28399999999</v>
      </c>
      <c r="J7" s="113">
        <f t="shared" si="1"/>
        <v>194669.83</v>
      </c>
      <c r="K7" s="113">
        <f>SUM(K4:K6)</f>
        <v>192821.18</v>
      </c>
      <c r="L7" s="113">
        <f>SUM(L4:L6)</f>
        <v>194140.93000000005</v>
      </c>
      <c r="M7" s="113">
        <f>SUM(M4:M6)</f>
        <v>193295.55</v>
      </c>
      <c r="N7" s="113">
        <f>SUM(N4:N6)</f>
        <v>190809.97999999992</v>
      </c>
      <c r="O7" s="113">
        <f>SUM(O4:O6)</f>
        <v>182283.97999999998</v>
      </c>
    </row>
    <row r="8" spans="1:19" ht="15" customHeight="1" x14ac:dyDescent="0.3">
      <c r="A8" s="517" t="s">
        <v>330</v>
      </c>
      <c r="B8" s="517"/>
      <c r="C8" s="517"/>
      <c r="D8" s="517"/>
      <c r="E8" s="517"/>
      <c r="F8" s="517"/>
      <c r="G8" s="517"/>
      <c r="H8" s="517"/>
      <c r="I8" s="517"/>
      <c r="J8" s="517"/>
      <c r="K8" s="517"/>
      <c r="L8" s="517"/>
      <c r="M8" s="517"/>
      <c r="N8" s="517"/>
      <c r="O8" s="517"/>
    </row>
    <row r="9" spans="1:19" ht="37.5" customHeight="1" x14ac:dyDescent="0.3">
      <c r="A9" s="517" t="s">
        <v>331</v>
      </c>
      <c r="B9" s="517"/>
      <c r="C9" s="517"/>
      <c r="D9" s="517"/>
      <c r="E9" s="517"/>
      <c r="F9" s="517"/>
      <c r="G9" s="517"/>
      <c r="H9" s="517"/>
      <c r="I9" s="517"/>
      <c r="J9" s="517"/>
      <c r="K9" s="517"/>
      <c r="L9" s="517"/>
      <c r="M9" s="517"/>
      <c r="N9" s="517"/>
      <c r="O9" s="517"/>
    </row>
    <row r="10" spans="1:19" ht="33.75" customHeight="1" x14ac:dyDescent="0.3">
      <c r="A10" s="517" t="s">
        <v>332</v>
      </c>
      <c r="B10" s="517"/>
      <c r="C10" s="517"/>
      <c r="D10" s="517"/>
      <c r="E10" s="517"/>
      <c r="F10" s="517"/>
      <c r="G10" s="517"/>
      <c r="H10" s="517"/>
      <c r="I10" s="517"/>
      <c r="J10" s="517"/>
      <c r="K10" s="517"/>
      <c r="L10" s="517"/>
      <c r="M10" s="517"/>
      <c r="N10" s="517"/>
      <c r="O10" s="517"/>
    </row>
    <row r="11" spans="1:19" ht="33.75" customHeight="1" x14ac:dyDescent="0.3">
      <c r="A11" s="517" t="s">
        <v>333</v>
      </c>
      <c r="B11" s="517"/>
      <c r="C11" s="517"/>
      <c r="D11" s="517"/>
      <c r="E11" s="517"/>
      <c r="F11" s="517"/>
      <c r="G11" s="517"/>
      <c r="H11" s="517"/>
      <c r="I11" s="517"/>
      <c r="J11" s="517"/>
      <c r="K11" s="517"/>
      <c r="L11" s="517"/>
      <c r="M11" s="517"/>
      <c r="N11" s="517"/>
      <c r="O11" s="517"/>
    </row>
    <row r="12" spans="1:19" ht="27.75" customHeight="1" x14ac:dyDescent="0.3">
      <c r="A12" s="517" t="s">
        <v>334</v>
      </c>
      <c r="B12" s="517"/>
      <c r="C12" s="517"/>
      <c r="D12" s="517"/>
      <c r="E12" s="517"/>
      <c r="F12" s="517"/>
      <c r="G12" s="517"/>
      <c r="H12" s="517"/>
      <c r="I12" s="517"/>
      <c r="J12" s="517"/>
      <c r="K12" s="517"/>
      <c r="L12" s="517"/>
      <c r="M12" s="517"/>
      <c r="N12" s="517"/>
      <c r="O12" s="517"/>
    </row>
    <row r="13" spans="1:19" ht="14.4" customHeight="1" x14ac:dyDescent="0.3">
      <c r="A13" s="45"/>
      <c r="B13" s="45"/>
      <c r="C13" s="45"/>
      <c r="D13" s="45"/>
      <c r="E13" s="45"/>
      <c r="F13" s="45"/>
      <c r="G13" s="45"/>
      <c r="H13" s="45"/>
      <c r="I13" s="45"/>
      <c r="J13" s="45"/>
      <c r="K13" s="45"/>
      <c r="L13" s="45"/>
      <c r="M13" s="45"/>
      <c r="N13" s="45"/>
      <c r="O13" s="45"/>
    </row>
    <row r="14" spans="1:19" x14ac:dyDescent="0.3">
      <c r="A14" s="521" t="s">
        <v>335</v>
      </c>
      <c r="B14" s="521"/>
      <c r="C14" s="521"/>
      <c r="D14" s="521"/>
      <c r="E14" s="521"/>
      <c r="F14" s="521"/>
      <c r="G14" s="521"/>
      <c r="H14" s="521"/>
      <c r="I14" s="521"/>
      <c r="J14" s="521"/>
      <c r="K14" s="521"/>
      <c r="L14" s="521"/>
      <c r="M14" s="521"/>
      <c r="N14" s="521"/>
    </row>
    <row r="15" spans="1:19" ht="15" customHeight="1" x14ac:dyDescent="0.3">
      <c r="A15" s="522" t="s">
        <v>280</v>
      </c>
      <c r="B15" s="523"/>
      <c r="C15" s="529" t="s">
        <v>336</v>
      </c>
      <c r="D15" s="527"/>
      <c r="E15" s="528"/>
      <c r="F15" s="526" t="s">
        <v>337</v>
      </c>
      <c r="G15" s="527"/>
      <c r="H15" s="528"/>
      <c r="I15" s="526" t="s">
        <v>338</v>
      </c>
      <c r="J15" s="527"/>
      <c r="K15" s="528"/>
      <c r="L15" s="526" t="s">
        <v>339</v>
      </c>
      <c r="M15" s="527"/>
      <c r="N15" s="528"/>
    </row>
    <row r="16" spans="1:19" x14ac:dyDescent="0.3">
      <c r="A16" s="524"/>
      <c r="B16" s="525"/>
      <c r="C16" s="393" t="s">
        <v>340</v>
      </c>
      <c r="D16" s="394" t="s">
        <v>341</v>
      </c>
      <c r="E16" s="395" t="s">
        <v>205</v>
      </c>
      <c r="F16" s="402" t="s">
        <v>340</v>
      </c>
      <c r="G16" s="394" t="s">
        <v>341</v>
      </c>
      <c r="H16" s="395" t="s">
        <v>205</v>
      </c>
      <c r="I16" s="402" t="s">
        <v>340</v>
      </c>
      <c r="J16" s="394" t="s">
        <v>341</v>
      </c>
      <c r="K16" s="395" t="s">
        <v>205</v>
      </c>
      <c r="L16" s="402" t="s">
        <v>340</v>
      </c>
      <c r="M16" s="394" t="s">
        <v>341</v>
      </c>
      <c r="N16" s="395" t="s">
        <v>205</v>
      </c>
    </row>
    <row r="17" spans="1:17" x14ac:dyDescent="0.3">
      <c r="A17" s="519" t="s">
        <v>342</v>
      </c>
      <c r="B17" s="520"/>
      <c r="C17" s="403"/>
      <c r="D17" s="391">
        <v>15</v>
      </c>
      <c r="E17" s="392">
        <f>D17+C17</f>
        <v>15</v>
      </c>
      <c r="F17" s="390"/>
      <c r="G17" s="391">
        <v>15</v>
      </c>
      <c r="H17" s="392">
        <f>G17+F17</f>
        <v>15</v>
      </c>
      <c r="I17" s="390"/>
      <c r="J17" s="391">
        <v>15</v>
      </c>
      <c r="K17" s="392">
        <f t="shared" ref="K17:K24" si="2">J17+I17</f>
        <v>15</v>
      </c>
      <c r="L17" s="390"/>
      <c r="M17" s="391">
        <v>15</v>
      </c>
      <c r="N17" s="392">
        <f t="shared" ref="N17:N22" si="3">M17+L17</f>
        <v>15</v>
      </c>
      <c r="O17" s="81"/>
    </row>
    <row r="18" spans="1:17" x14ac:dyDescent="0.3">
      <c r="A18" s="519" t="s">
        <v>343</v>
      </c>
      <c r="B18" s="520"/>
      <c r="C18" s="404">
        <v>1.3</v>
      </c>
      <c r="D18" s="387">
        <v>1.8</v>
      </c>
      <c r="E18" s="388">
        <f t="shared" ref="E18:E30" si="4">D18+C18</f>
        <v>3.1</v>
      </c>
      <c r="F18" s="389">
        <v>1.3</v>
      </c>
      <c r="G18" s="387">
        <v>1.8</v>
      </c>
      <c r="H18" s="388">
        <f t="shared" ref="H18:H19" si="5">G18+F18</f>
        <v>3.1</v>
      </c>
      <c r="I18" s="389">
        <v>1.4</v>
      </c>
      <c r="J18" s="387">
        <v>2.0499999999999998</v>
      </c>
      <c r="K18" s="388">
        <f t="shared" si="2"/>
        <v>3.4499999999999997</v>
      </c>
      <c r="L18" s="389">
        <v>1.9</v>
      </c>
      <c r="M18" s="387">
        <v>2.0499999999999998</v>
      </c>
      <c r="N18" s="388">
        <f t="shared" si="3"/>
        <v>3.9499999999999997</v>
      </c>
      <c r="O18" s="81"/>
    </row>
    <row r="19" spans="1:17" x14ac:dyDescent="0.3">
      <c r="A19" s="519" t="s">
        <v>285</v>
      </c>
      <c r="B19" s="520"/>
      <c r="C19" s="404">
        <v>1.06</v>
      </c>
      <c r="D19" s="387">
        <v>3.91</v>
      </c>
      <c r="E19" s="388">
        <f t="shared" si="4"/>
        <v>4.9700000000000006</v>
      </c>
      <c r="F19" s="389">
        <v>1.06</v>
      </c>
      <c r="G19" s="387">
        <v>3.91</v>
      </c>
      <c r="H19" s="388">
        <f t="shared" si="5"/>
        <v>4.9700000000000006</v>
      </c>
      <c r="I19" s="389">
        <v>1.06</v>
      </c>
      <c r="J19" s="387">
        <v>3.91</v>
      </c>
      <c r="K19" s="388">
        <f t="shared" si="2"/>
        <v>4.9700000000000006</v>
      </c>
      <c r="L19" s="389">
        <v>1.06</v>
      </c>
      <c r="M19" s="387">
        <v>3.91</v>
      </c>
      <c r="N19" s="388">
        <f t="shared" si="3"/>
        <v>4.9700000000000006</v>
      </c>
      <c r="O19" s="81"/>
    </row>
    <row r="20" spans="1:17" x14ac:dyDescent="0.3">
      <c r="A20" s="519" t="s">
        <v>286</v>
      </c>
      <c r="B20" s="520"/>
      <c r="C20" s="404">
        <v>21.43</v>
      </c>
      <c r="D20" s="387">
        <v>25.54</v>
      </c>
      <c r="E20" s="388">
        <f t="shared" si="4"/>
        <v>46.97</v>
      </c>
      <c r="F20" s="389">
        <v>21.43</v>
      </c>
      <c r="G20" s="387">
        <v>27.19</v>
      </c>
      <c r="H20" s="388">
        <f>G20+F20</f>
        <v>48.620000000000005</v>
      </c>
      <c r="I20" s="389">
        <v>21.43</v>
      </c>
      <c r="J20" s="387">
        <v>28.19</v>
      </c>
      <c r="K20" s="388">
        <f t="shared" si="2"/>
        <v>49.620000000000005</v>
      </c>
      <c r="L20" s="389">
        <v>23.84</v>
      </c>
      <c r="M20" s="387">
        <v>31.47</v>
      </c>
      <c r="N20" s="388">
        <f t="shared" si="3"/>
        <v>55.31</v>
      </c>
      <c r="O20" s="81"/>
    </row>
    <row r="21" spans="1:17" x14ac:dyDescent="0.3">
      <c r="A21" s="519" t="s">
        <v>287</v>
      </c>
      <c r="B21" s="520"/>
      <c r="C21" s="404">
        <v>1783.55</v>
      </c>
      <c r="D21" s="387">
        <v>1395.67</v>
      </c>
      <c r="E21" s="388">
        <f t="shared" si="4"/>
        <v>3179.2200000000003</v>
      </c>
      <c r="F21" s="389">
        <v>1784.28</v>
      </c>
      <c r="G21" s="387">
        <v>1363.27</v>
      </c>
      <c r="H21" s="388">
        <f t="shared" ref="H21" si="6">G21+F21</f>
        <v>3147.55</v>
      </c>
      <c r="I21" s="389">
        <v>1826.35</v>
      </c>
      <c r="J21" s="387">
        <v>1298.8800000000001</v>
      </c>
      <c r="K21" s="388">
        <f t="shared" si="2"/>
        <v>3125.23</v>
      </c>
      <c r="L21" s="389">
        <v>1863.7899999999997</v>
      </c>
      <c r="M21" s="387">
        <v>1251.04</v>
      </c>
      <c r="N21" s="388">
        <f t="shared" si="3"/>
        <v>3114.83</v>
      </c>
      <c r="O21" s="81"/>
    </row>
    <row r="22" spans="1:17" x14ac:dyDescent="0.3">
      <c r="A22" s="519" t="s">
        <v>288</v>
      </c>
      <c r="B22" s="520"/>
      <c r="C22" s="404">
        <v>6313.82</v>
      </c>
      <c r="D22" s="387">
        <v>3560.65</v>
      </c>
      <c r="E22" s="388">
        <f t="shared" si="4"/>
        <v>9874.4699999999993</v>
      </c>
      <c r="F22" s="389">
        <v>6251.63</v>
      </c>
      <c r="G22" s="387">
        <v>3405.57</v>
      </c>
      <c r="H22" s="388">
        <f>G22+F22</f>
        <v>9657.2000000000007</v>
      </c>
      <c r="I22" s="389">
        <v>6347.72</v>
      </c>
      <c r="J22" s="387">
        <v>3379.47</v>
      </c>
      <c r="K22" s="388">
        <f t="shared" si="2"/>
        <v>9727.19</v>
      </c>
      <c r="L22" s="389">
        <v>5579.5800000000027</v>
      </c>
      <c r="M22" s="387">
        <v>3078.179999999998</v>
      </c>
      <c r="N22" s="388">
        <f t="shared" si="3"/>
        <v>8657.76</v>
      </c>
      <c r="O22" s="81"/>
    </row>
    <row r="23" spans="1:17" x14ac:dyDescent="0.3">
      <c r="A23" s="519" t="s">
        <v>289</v>
      </c>
      <c r="B23" s="520"/>
      <c r="C23" s="404">
        <v>1474.4</v>
      </c>
      <c r="D23" s="387">
        <v>10473.98</v>
      </c>
      <c r="E23" s="388">
        <f t="shared" si="4"/>
        <v>11948.38</v>
      </c>
      <c r="F23" s="389">
        <v>1428.8</v>
      </c>
      <c r="G23" s="387">
        <v>10156.07</v>
      </c>
      <c r="H23" s="388">
        <f t="shared" ref="H23:H30" si="7">G23+F23</f>
        <v>11584.869999999999</v>
      </c>
      <c r="I23" s="389">
        <v>1379.1299999999999</v>
      </c>
      <c r="J23" s="387">
        <v>9903.03999999999</v>
      </c>
      <c r="K23" s="388">
        <f t="shared" si="2"/>
        <v>11282.169999999989</v>
      </c>
      <c r="L23" s="389">
        <v>1300.1399999999999</v>
      </c>
      <c r="M23" s="387">
        <v>9259.23</v>
      </c>
      <c r="N23" s="388">
        <f t="shared" ref="N23:N31" si="8">M23+L23</f>
        <v>10559.369999999999</v>
      </c>
      <c r="O23" s="81"/>
    </row>
    <row r="24" spans="1:17" x14ac:dyDescent="0.3">
      <c r="A24" s="519" t="s">
        <v>316</v>
      </c>
      <c r="B24" s="520"/>
      <c r="C24" s="404">
        <v>6618.37</v>
      </c>
      <c r="D24" s="387">
        <v>39163.85</v>
      </c>
      <c r="E24" s="388">
        <f t="shared" si="4"/>
        <v>45782.22</v>
      </c>
      <c r="F24" s="389">
        <v>6545.8</v>
      </c>
      <c r="G24" s="387">
        <v>38596.620000000003</v>
      </c>
      <c r="H24" s="388">
        <f t="shared" si="7"/>
        <v>45142.420000000006</v>
      </c>
      <c r="I24" s="389">
        <v>6357.9100000000117</v>
      </c>
      <c r="J24" s="387">
        <v>38723.009999999915</v>
      </c>
      <c r="K24" s="388">
        <f t="shared" si="2"/>
        <v>45080.919999999925</v>
      </c>
      <c r="L24" s="389">
        <v>5818.8500000000049</v>
      </c>
      <c r="M24" s="387">
        <v>35720.510000000024</v>
      </c>
      <c r="N24" s="388">
        <f t="shared" si="8"/>
        <v>41539.36000000003</v>
      </c>
      <c r="O24" s="81"/>
    </row>
    <row r="25" spans="1:17" x14ac:dyDescent="0.3">
      <c r="A25" s="519" t="s">
        <v>344</v>
      </c>
      <c r="B25" s="520"/>
      <c r="C25" s="404">
        <v>14501.68</v>
      </c>
      <c r="D25" s="387">
        <v>39184.99</v>
      </c>
      <c r="E25" s="388">
        <f t="shared" si="4"/>
        <v>53686.67</v>
      </c>
      <c r="F25" s="389">
        <v>14290.95</v>
      </c>
      <c r="G25" s="387">
        <v>39527.730000000003</v>
      </c>
      <c r="H25" s="388">
        <f t="shared" si="7"/>
        <v>53818.680000000008</v>
      </c>
      <c r="I25" s="389">
        <v>14076.74</v>
      </c>
      <c r="J25" s="387">
        <v>39469.379999999997</v>
      </c>
      <c r="K25" s="388">
        <f>J25+I25</f>
        <v>53546.119999999995</v>
      </c>
      <c r="L25" s="389">
        <v>13746.330000000009</v>
      </c>
      <c r="M25" s="387">
        <v>39076.229999999807</v>
      </c>
      <c r="N25" s="388">
        <f>M25+L25</f>
        <v>52822.559999999816</v>
      </c>
      <c r="O25" s="81"/>
      <c r="P25" s="62"/>
    </row>
    <row r="26" spans="1:17" x14ac:dyDescent="0.3">
      <c r="A26" s="519" t="s">
        <v>292</v>
      </c>
      <c r="B26" s="520"/>
      <c r="C26" s="404">
        <v>4192.71</v>
      </c>
      <c r="D26" s="387">
        <v>5821.42</v>
      </c>
      <c r="E26" s="388">
        <f t="shared" si="4"/>
        <v>10014.130000000001</v>
      </c>
      <c r="F26" s="389">
        <v>4244.13</v>
      </c>
      <c r="G26" s="387">
        <v>5928.08</v>
      </c>
      <c r="H26" s="388">
        <f t="shared" si="7"/>
        <v>10172.209999999999</v>
      </c>
      <c r="I26" s="389">
        <v>4274.6500000000051</v>
      </c>
      <c r="J26" s="387">
        <v>6148.2400000000107</v>
      </c>
      <c r="K26" s="388">
        <f t="shared" ref="K26:K30" si="9">J26+I26</f>
        <v>10422.890000000016</v>
      </c>
      <c r="L26" s="389">
        <v>4282.7799999999861</v>
      </c>
      <c r="M26" s="387">
        <v>6086.9000000000196</v>
      </c>
      <c r="N26" s="388">
        <f t="shared" si="8"/>
        <v>10369.680000000006</v>
      </c>
      <c r="O26" s="81"/>
      <c r="P26" s="62"/>
      <c r="Q26" s="82"/>
    </row>
    <row r="27" spans="1:17" x14ac:dyDescent="0.3">
      <c r="A27" s="519" t="s">
        <v>345</v>
      </c>
      <c r="B27" s="520"/>
      <c r="C27" s="404">
        <v>1267.71</v>
      </c>
      <c r="D27" s="387">
        <v>1255.98</v>
      </c>
      <c r="E27" s="388">
        <f t="shared" si="4"/>
        <v>2523.69</v>
      </c>
      <c r="F27" s="389">
        <v>1300.45</v>
      </c>
      <c r="G27" s="387">
        <v>1281.42</v>
      </c>
      <c r="H27" s="388">
        <f t="shared" si="7"/>
        <v>2581.87</v>
      </c>
      <c r="I27" s="389">
        <v>1367.9199999999994</v>
      </c>
      <c r="J27" s="387">
        <v>1403.1399999999999</v>
      </c>
      <c r="K27" s="388">
        <f t="shared" si="9"/>
        <v>2771.0599999999995</v>
      </c>
      <c r="L27" s="389">
        <v>1366.04</v>
      </c>
      <c r="M27" s="387">
        <v>1430.2199999999989</v>
      </c>
      <c r="N27" s="388">
        <f t="shared" si="8"/>
        <v>2796.2599999999989</v>
      </c>
      <c r="O27" s="81"/>
    </row>
    <row r="28" spans="1:17" x14ac:dyDescent="0.3">
      <c r="A28" s="519" t="s">
        <v>346</v>
      </c>
      <c r="B28" s="520"/>
      <c r="C28" s="404">
        <v>38.69</v>
      </c>
      <c r="D28" s="387">
        <v>45.86</v>
      </c>
      <c r="E28" s="388">
        <f t="shared" si="4"/>
        <v>84.55</v>
      </c>
      <c r="F28" s="389">
        <v>38.69</v>
      </c>
      <c r="G28" s="387">
        <v>45.86</v>
      </c>
      <c r="H28" s="388">
        <f t="shared" si="7"/>
        <v>84.55</v>
      </c>
      <c r="I28" s="389">
        <v>43.73</v>
      </c>
      <c r="J28" s="387">
        <v>61.54</v>
      </c>
      <c r="K28" s="388">
        <f t="shared" si="9"/>
        <v>105.27</v>
      </c>
      <c r="L28" s="389">
        <v>45.039999999999985</v>
      </c>
      <c r="M28" s="387">
        <v>62.209999999999994</v>
      </c>
      <c r="N28" s="388">
        <f t="shared" si="8"/>
        <v>107.24999999999997</v>
      </c>
      <c r="O28" s="81"/>
    </row>
    <row r="29" spans="1:17" x14ac:dyDescent="0.3">
      <c r="A29" s="519" t="s">
        <v>295</v>
      </c>
      <c r="B29" s="520"/>
      <c r="C29" s="404">
        <v>13.7</v>
      </c>
      <c r="D29" s="387">
        <v>4.8</v>
      </c>
      <c r="E29" s="388">
        <f t="shared" si="4"/>
        <v>18.5</v>
      </c>
      <c r="F29" s="389">
        <v>13.7</v>
      </c>
      <c r="G29" s="387">
        <v>4.8</v>
      </c>
      <c r="H29" s="388">
        <f t="shared" si="7"/>
        <v>18.5</v>
      </c>
      <c r="I29" s="389">
        <v>13.7</v>
      </c>
      <c r="J29" s="387">
        <v>4.8</v>
      </c>
      <c r="K29" s="388">
        <f t="shared" si="9"/>
        <v>18.5</v>
      </c>
      <c r="L29" s="389">
        <v>13.7</v>
      </c>
      <c r="M29" s="387">
        <v>5.2</v>
      </c>
      <c r="N29" s="388">
        <f t="shared" si="8"/>
        <v>18.899999999999999</v>
      </c>
      <c r="O29" s="81"/>
    </row>
    <row r="30" spans="1:17" x14ac:dyDescent="0.3">
      <c r="A30" s="519" t="s">
        <v>296</v>
      </c>
      <c r="B30" s="520"/>
      <c r="C30" s="404">
        <v>2.59</v>
      </c>
      <c r="D30" s="387">
        <v>6.66</v>
      </c>
      <c r="E30" s="388">
        <f t="shared" si="4"/>
        <v>9.25</v>
      </c>
      <c r="F30" s="389">
        <v>2.59</v>
      </c>
      <c r="G30" s="387">
        <v>6.66</v>
      </c>
      <c r="H30" s="388">
        <f t="shared" si="7"/>
        <v>9.25</v>
      </c>
      <c r="I30" s="389">
        <v>5.39</v>
      </c>
      <c r="J30" s="387">
        <v>8.4599999999999991</v>
      </c>
      <c r="K30" s="388">
        <f t="shared" si="9"/>
        <v>13.849999999999998</v>
      </c>
      <c r="L30" s="389">
        <v>9.33</v>
      </c>
      <c r="M30" s="387">
        <v>9.6999999999999993</v>
      </c>
      <c r="N30" s="388">
        <f t="shared" si="8"/>
        <v>19.03</v>
      </c>
      <c r="O30" s="81"/>
    </row>
    <row r="31" spans="1:17" x14ac:dyDescent="0.3">
      <c r="A31" s="532" t="s">
        <v>347</v>
      </c>
      <c r="B31" s="533"/>
      <c r="C31" s="405"/>
      <c r="D31" s="397"/>
      <c r="E31" s="398"/>
      <c r="F31" s="396"/>
      <c r="G31" s="397"/>
      <c r="H31" s="398"/>
      <c r="I31" s="396"/>
      <c r="J31" s="397"/>
      <c r="K31" s="398"/>
      <c r="L31" s="396">
        <v>1.29</v>
      </c>
      <c r="M31" s="397">
        <v>0.65</v>
      </c>
      <c r="N31" s="398">
        <f t="shared" si="8"/>
        <v>1.94</v>
      </c>
      <c r="O31" s="81"/>
    </row>
    <row r="32" spans="1:17" x14ac:dyDescent="0.3">
      <c r="A32" s="530" t="s">
        <v>348</v>
      </c>
      <c r="B32" s="531"/>
      <c r="C32" s="406">
        <f t="shared" ref="C32:K32" si="10">SUM(C17:C30)</f>
        <v>36231.009999999995</v>
      </c>
      <c r="D32" s="400">
        <f t="shared" si="10"/>
        <v>100960.10999999999</v>
      </c>
      <c r="E32" s="401">
        <f t="shared" si="10"/>
        <v>137191.12</v>
      </c>
      <c r="F32" s="399">
        <f t="shared" si="10"/>
        <v>35924.80999999999</v>
      </c>
      <c r="G32" s="400">
        <f t="shared" si="10"/>
        <v>100363.98000000001</v>
      </c>
      <c r="H32" s="401">
        <f t="shared" si="10"/>
        <v>136288.79</v>
      </c>
      <c r="I32" s="399">
        <f t="shared" si="10"/>
        <v>35717.130000000012</v>
      </c>
      <c r="J32" s="400">
        <f t="shared" si="10"/>
        <v>100449.10999999991</v>
      </c>
      <c r="K32" s="401">
        <f t="shared" si="10"/>
        <v>136166.23999999993</v>
      </c>
      <c r="L32" s="399">
        <f>SUM(L17:L31)</f>
        <v>34053.670000000006</v>
      </c>
      <c r="M32" s="400">
        <f>SUM(M17:M31)</f>
        <v>96032.49999999984</v>
      </c>
      <c r="N32" s="401">
        <f>SUM(N17:N31)</f>
        <v>130086.16999999984</v>
      </c>
      <c r="O32" s="81"/>
    </row>
    <row r="33" spans="1:14" x14ac:dyDescent="0.3">
      <c r="A33" s="518" t="s">
        <v>349</v>
      </c>
      <c r="B33" s="518"/>
      <c r="C33" s="518"/>
      <c r="D33" s="518"/>
      <c r="E33" s="518"/>
      <c r="F33" s="518"/>
      <c r="G33" s="518"/>
      <c r="H33" s="518"/>
      <c r="I33" s="518"/>
      <c r="J33" s="518"/>
      <c r="K33" s="518"/>
      <c r="L33" s="518"/>
      <c r="M33" s="518"/>
      <c r="N33" s="518"/>
    </row>
    <row r="34" spans="1:14" x14ac:dyDescent="0.3">
      <c r="A34" s="239" t="s">
        <v>416</v>
      </c>
    </row>
  </sheetData>
  <mergeCells count="30">
    <mergeCell ref="A1:O1"/>
    <mergeCell ref="A2:O2"/>
    <mergeCell ref="A8:O8"/>
    <mergeCell ref="A9:O9"/>
    <mergeCell ref="A10:O10"/>
    <mergeCell ref="F15:H15"/>
    <mergeCell ref="I15:K15"/>
    <mergeCell ref="A21:B21"/>
    <mergeCell ref="A32:B32"/>
    <mergeCell ref="A24:B24"/>
    <mergeCell ref="A25:B25"/>
    <mergeCell ref="A28:B28"/>
    <mergeCell ref="A29:B29"/>
    <mergeCell ref="A31:B31"/>
    <mergeCell ref="A11:O11"/>
    <mergeCell ref="A12:O12"/>
    <mergeCell ref="A33:N33"/>
    <mergeCell ref="A30:B30"/>
    <mergeCell ref="A19:B19"/>
    <mergeCell ref="A20:B20"/>
    <mergeCell ref="A14:N14"/>
    <mergeCell ref="A15:B16"/>
    <mergeCell ref="A18:B18"/>
    <mergeCell ref="A17:B17"/>
    <mergeCell ref="L15:N15"/>
    <mergeCell ref="A27:B27"/>
    <mergeCell ref="A26:B26"/>
    <mergeCell ref="A22:B22"/>
    <mergeCell ref="C15:E15"/>
    <mergeCell ref="A23:B23"/>
  </mergeCells>
  <phoneticPr fontId="57" type="noConversion"/>
  <hyperlinks>
    <hyperlink ref="A34" location="'Tabla de contenidos'!A1" display="Volver a Tabla de Contenidos" xr:uid="{A563F3FF-9C41-4133-B799-E74A9D2C9F78}"/>
  </hyperlinks>
  <pageMargins left="0.70866141732283472" right="0.70866141732283472" top="0.74803149606299213" bottom="0.74803149606299213" header="0.31496062992125984" footer="0.31496062992125984"/>
  <pageSetup scale="88" orientation="landscape" r:id="rId1"/>
  <headerFooter>
    <oddFooter>Página &amp;P&amp;R</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A35"/>
  <sheetViews>
    <sheetView zoomScaleNormal="100" workbookViewId="0">
      <selection sqref="A1:P1"/>
    </sheetView>
  </sheetViews>
  <sheetFormatPr baseColWidth="10" defaultColWidth="11.44140625" defaultRowHeight="14.4" x14ac:dyDescent="0.3"/>
  <cols>
    <col min="1" max="1" width="12.6640625" bestFit="1" customWidth="1"/>
    <col min="2" max="12" width="7.5546875" bestFit="1" customWidth="1"/>
    <col min="13" max="15" width="8.44140625" bestFit="1" customWidth="1"/>
    <col min="16" max="16" width="8.33203125" customWidth="1"/>
    <col min="19" max="27" width="11.44140625" style="238"/>
  </cols>
  <sheetData>
    <row r="1" spans="1:17" x14ac:dyDescent="0.3">
      <c r="A1" s="498" t="s">
        <v>350</v>
      </c>
      <c r="B1" s="498"/>
      <c r="C1" s="498"/>
      <c r="D1" s="498"/>
      <c r="E1" s="498"/>
      <c r="F1" s="498"/>
      <c r="G1" s="498"/>
      <c r="H1" s="498"/>
      <c r="I1" s="498"/>
      <c r="J1" s="498"/>
      <c r="K1" s="498"/>
      <c r="L1" s="498"/>
      <c r="M1" s="498"/>
      <c r="N1" s="498"/>
      <c r="O1" s="498"/>
      <c r="P1" s="498"/>
    </row>
    <row r="2" spans="1:17" x14ac:dyDescent="0.3">
      <c r="A2" s="536" t="s">
        <v>351</v>
      </c>
      <c r="B2" s="499" t="s">
        <v>300</v>
      </c>
      <c r="C2" s="499"/>
      <c r="D2" s="499"/>
      <c r="E2" s="499"/>
      <c r="F2" s="499"/>
      <c r="G2" s="499"/>
      <c r="H2" s="499"/>
      <c r="I2" s="499"/>
      <c r="J2" s="499"/>
      <c r="K2" s="499"/>
      <c r="L2" s="499"/>
      <c r="M2" s="499"/>
      <c r="N2" s="499"/>
      <c r="O2" s="499"/>
      <c r="P2" s="499"/>
    </row>
    <row r="3" spans="1:17" x14ac:dyDescent="0.3">
      <c r="A3" s="536"/>
      <c r="B3" s="107">
        <v>2007</v>
      </c>
      <c r="C3" s="107">
        <v>2008</v>
      </c>
      <c r="D3" s="107">
        <v>2009</v>
      </c>
      <c r="E3" s="107">
        <v>2010</v>
      </c>
      <c r="F3" s="107">
        <v>2011</v>
      </c>
      <c r="G3" s="107">
        <v>2012</v>
      </c>
      <c r="H3" s="107">
        <v>2013</v>
      </c>
      <c r="I3" s="107">
        <v>2014</v>
      </c>
      <c r="J3" s="107">
        <v>2015</v>
      </c>
      <c r="K3" s="106">
        <v>2016</v>
      </c>
      <c r="L3" s="106">
        <v>2017</v>
      </c>
      <c r="M3" s="106">
        <v>2018</v>
      </c>
      <c r="N3" s="106">
        <v>2019</v>
      </c>
      <c r="O3" s="106">
        <v>2020</v>
      </c>
      <c r="P3" s="106">
        <v>2021</v>
      </c>
    </row>
    <row r="4" spans="1:17" x14ac:dyDescent="0.3">
      <c r="A4" s="115" t="s">
        <v>352</v>
      </c>
      <c r="B4" s="108">
        <v>40765.9</v>
      </c>
      <c r="C4" s="108">
        <v>38806.269999999997</v>
      </c>
      <c r="D4" s="108">
        <v>40727.949999999997</v>
      </c>
      <c r="E4" s="108">
        <v>38425.67</v>
      </c>
      <c r="F4" s="108">
        <v>40836.949999999997</v>
      </c>
      <c r="G4" s="108">
        <v>41521.930000000008</v>
      </c>
      <c r="H4" s="108">
        <v>42195.360000000001</v>
      </c>
      <c r="I4" s="108">
        <v>44176.37</v>
      </c>
      <c r="J4" s="108">
        <v>43211.01</v>
      </c>
      <c r="K4" s="109">
        <v>42408.65</v>
      </c>
      <c r="L4" s="109">
        <v>41155.97</v>
      </c>
      <c r="M4" s="109">
        <v>41098.58</v>
      </c>
      <c r="N4" s="109">
        <v>40204.730000000003</v>
      </c>
      <c r="O4" s="109">
        <v>40053.480000000032</v>
      </c>
      <c r="P4" s="109">
        <v>37754.089999999982</v>
      </c>
      <c r="Q4" s="70"/>
    </row>
    <row r="5" spans="1:17" x14ac:dyDescent="0.3">
      <c r="A5" s="115" t="s">
        <v>353</v>
      </c>
      <c r="B5" s="108">
        <v>8862.2999999999993</v>
      </c>
      <c r="C5" s="108">
        <v>11243.56</v>
      </c>
      <c r="D5" s="108">
        <v>12159.06</v>
      </c>
      <c r="E5" s="108">
        <v>13277.82</v>
      </c>
      <c r="F5" s="108">
        <v>13922.32</v>
      </c>
      <c r="G5" s="108">
        <v>14131.97</v>
      </c>
      <c r="H5" s="108">
        <v>14392.98</v>
      </c>
      <c r="I5" s="108">
        <v>15142.33</v>
      </c>
      <c r="J5" s="108">
        <v>15172.99</v>
      </c>
      <c r="K5" s="109">
        <v>14999.23</v>
      </c>
      <c r="L5" s="109">
        <v>15161.98</v>
      </c>
      <c r="M5" s="109">
        <v>15383.48</v>
      </c>
      <c r="N5" s="109">
        <v>15222.18</v>
      </c>
      <c r="O5" s="109">
        <v>15224.260000000009</v>
      </c>
      <c r="P5" s="109">
        <v>14316.490000000005</v>
      </c>
      <c r="Q5" s="70"/>
    </row>
    <row r="6" spans="1:17" x14ac:dyDescent="0.3">
      <c r="A6" s="115" t="s">
        <v>162</v>
      </c>
      <c r="B6" s="108">
        <v>13283</v>
      </c>
      <c r="C6" s="108">
        <v>9656.2000000000007</v>
      </c>
      <c r="D6" s="108">
        <v>10040.5</v>
      </c>
      <c r="E6" s="108">
        <v>10640.15</v>
      </c>
      <c r="F6" s="108">
        <v>11431.95</v>
      </c>
      <c r="G6" s="108">
        <v>11649.07</v>
      </c>
      <c r="H6" s="108">
        <v>11925.19</v>
      </c>
      <c r="I6" s="108">
        <v>12480.13</v>
      </c>
      <c r="J6" s="108">
        <v>12242.78</v>
      </c>
      <c r="K6" s="109">
        <v>12056.67</v>
      </c>
      <c r="L6" s="109">
        <v>11702.929999999998</v>
      </c>
      <c r="M6" s="109">
        <v>11843.75</v>
      </c>
      <c r="N6" s="109">
        <v>11757.17</v>
      </c>
      <c r="O6" s="109">
        <v>11366.2</v>
      </c>
      <c r="P6" s="109">
        <v>10819.090000000007</v>
      </c>
      <c r="Q6" s="62"/>
    </row>
    <row r="7" spans="1:17" x14ac:dyDescent="0.3">
      <c r="A7" s="115" t="s">
        <v>150</v>
      </c>
      <c r="B7" s="108">
        <v>8733.4</v>
      </c>
      <c r="C7" s="108">
        <v>12739.27</v>
      </c>
      <c r="D7" s="108">
        <v>13082.29</v>
      </c>
      <c r="E7" s="108">
        <v>10834.02</v>
      </c>
      <c r="F7" s="108">
        <v>10970.36</v>
      </c>
      <c r="G7" s="108">
        <v>10570.910000000002</v>
      </c>
      <c r="H7" s="108">
        <v>10693.92</v>
      </c>
      <c r="I7" s="108">
        <v>11633.83</v>
      </c>
      <c r="J7" s="108">
        <v>11698.3</v>
      </c>
      <c r="K7" s="109">
        <v>11434.73</v>
      </c>
      <c r="L7" s="109">
        <v>11297.15</v>
      </c>
      <c r="M7" s="109">
        <v>11241.53</v>
      </c>
      <c r="N7" s="109">
        <v>11124.33</v>
      </c>
      <c r="O7" s="109">
        <v>10919.79</v>
      </c>
      <c r="P7" s="109">
        <v>10345.259999999998</v>
      </c>
    </row>
    <row r="8" spans="1:17" x14ac:dyDescent="0.3">
      <c r="A8" s="115" t="s">
        <v>225</v>
      </c>
      <c r="B8" s="108">
        <v>7283.7</v>
      </c>
      <c r="C8" s="108">
        <v>8248.83</v>
      </c>
      <c r="D8" s="108">
        <v>8826.7000000000007</v>
      </c>
      <c r="E8" s="108">
        <v>9501.99</v>
      </c>
      <c r="F8" s="108">
        <v>10040</v>
      </c>
      <c r="G8" s="108">
        <v>10418.06</v>
      </c>
      <c r="H8" s="108">
        <v>10732.48</v>
      </c>
      <c r="I8" s="108">
        <v>11319.49</v>
      </c>
      <c r="J8" s="108">
        <v>10860.86</v>
      </c>
      <c r="K8" s="109">
        <v>10503.29</v>
      </c>
      <c r="L8" s="109">
        <v>10249.56</v>
      </c>
      <c r="M8" s="109">
        <v>10646.77</v>
      </c>
      <c r="N8" s="109">
        <v>10732.12</v>
      </c>
      <c r="O8" s="109">
        <v>10836.809999999994</v>
      </c>
      <c r="P8" s="109">
        <v>10318.800000000003</v>
      </c>
    </row>
    <row r="9" spans="1:17" x14ac:dyDescent="0.3">
      <c r="A9" s="115" t="s">
        <v>194</v>
      </c>
      <c r="B9" s="108">
        <v>15042</v>
      </c>
      <c r="C9" s="108">
        <v>3374.27</v>
      </c>
      <c r="D9" s="108">
        <v>3868.29</v>
      </c>
      <c r="E9" s="108">
        <v>5855.13</v>
      </c>
      <c r="F9" s="108">
        <v>7079.16</v>
      </c>
      <c r="G9" s="108">
        <v>7247.52</v>
      </c>
      <c r="H9" s="108">
        <v>7338.68</v>
      </c>
      <c r="I9" s="108">
        <v>7652.58</v>
      </c>
      <c r="J9" s="108">
        <v>12520.57</v>
      </c>
      <c r="K9" s="109">
        <v>9684.2000000000007</v>
      </c>
      <c r="L9" s="109">
        <v>10056.119999999999</v>
      </c>
      <c r="M9" s="109">
        <v>10236.540000000001</v>
      </c>
      <c r="N9" s="109">
        <v>10319.379999999999</v>
      </c>
      <c r="O9" s="109">
        <v>10442.589999999984</v>
      </c>
      <c r="P9" s="109">
        <v>10464.719999999981</v>
      </c>
    </row>
    <row r="10" spans="1:17" x14ac:dyDescent="0.3">
      <c r="A10" s="115" t="s">
        <v>164</v>
      </c>
      <c r="B10" s="108">
        <v>3513</v>
      </c>
      <c r="C10" s="108">
        <v>5390.71</v>
      </c>
      <c r="D10" s="108">
        <v>6027.01</v>
      </c>
      <c r="E10" s="108">
        <v>6886.77</v>
      </c>
      <c r="F10" s="108">
        <v>7393.45</v>
      </c>
      <c r="G10" s="108">
        <v>7744.63</v>
      </c>
      <c r="H10" s="108">
        <v>7933.12</v>
      </c>
      <c r="I10" s="108">
        <v>8432.24</v>
      </c>
      <c r="J10" s="108">
        <v>8232.68</v>
      </c>
      <c r="K10" s="109">
        <v>7994.35</v>
      </c>
      <c r="L10" s="109">
        <v>7737.7099999999982</v>
      </c>
      <c r="M10" s="109">
        <v>7668.49</v>
      </c>
      <c r="N10" s="109">
        <v>7528.54</v>
      </c>
      <c r="O10" s="109">
        <v>7399.92</v>
      </c>
      <c r="P10" s="109">
        <v>6755.4699999999984</v>
      </c>
    </row>
    <row r="11" spans="1:17" x14ac:dyDescent="0.3">
      <c r="A11" s="115" t="s">
        <v>354</v>
      </c>
      <c r="B11" s="108">
        <v>6035.4</v>
      </c>
      <c r="C11" s="108">
        <v>1054.29</v>
      </c>
      <c r="D11" s="108">
        <v>1090.33</v>
      </c>
      <c r="E11" s="108">
        <v>3117.54</v>
      </c>
      <c r="F11" s="108">
        <v>3266.01</v>
      </c>
      <c r="G11" s="108">
        <v>3320.6999999999994</v>
      </c>
      <c r="H11" s="108">
        <v>3344.42</v>
      </c>
      <c r="I11" s="108">
        <v>3574.28</v>
      </c>
      <c r="J11" s="108">
        <v>4031.5</v>
      </c>
      <c r="K11" s="109">
        <v>4274.8</v>
      </c>
      <c r="L11" s="109">
        <v>4327.8100000000004</v>
      </c>
      <c r="M11" s="109">
        <v>4285.3599999999997</v>
      </c>
      <c r="N11" s="109">
        <v>4368.7700000000004</v>
      </c>
      <c r="O11" s="109">
        <v>4298.3199999999879</v>
      </c>
      <c r="P11" s="109">
        <v>4317.51</v>
      </c>
    </row>
    <row r="12" spans="1:17" x14ac:dyDescent="0.3">
      <c r="A12" s="115" t="s">
        <v>163</v>
      </c>
      <c r="B12" s="108">
        <v>1412.8</v>
      </c>
      <c r="C12" s="108">
        <v>2597.9899999999998</v>
      </c>
      <c r="D12" s="108">
        <v>2884.04</v>
      </c>
      <c r="E12" s="108">
        <v>3306.82</v>
      </c>
      <c r="F12" s="108">
        <v>3729.32</v>
      </c>
      <c r="G12" s="108">
        <v>4012.4500000000003</v>
      </c>
      <c r="H12" s="108">
        <v>4059.89</v>
      </c>
      <c r="I12" s="108">
        <v>4195.8500000000004</v>
      </c>
      <c r="J12" s="108">
        <v>4148.55</v>
      </c>
      <c r="K12" s="109">
        <v>4090.53</v>
      </c>
      <c r="L12" s="109">
        <v>4041.0400000000004</v>
      </c>
      <c r="M12" s="109">
        <v>4143.6099999999997</v>
      </c>
      <c r="N12" s="109">
        <v>4045.01</v>
      </c>
      <c r="O12" s="109">
        <v>4178.7800000000007</v>
      </c>
      <c r="P12" s="109">
        <v>3909.8900000000003</v>
      </c>
    </row>
    <row r="13" spans="1:17" x14ac:dyDescent="0.3">
      <c r="A13" s="115" t="s">
        <v>236</v>
      </c>
      <c r="B13" s="108">
        <v>1050</v>
      </c>
      <c r="C13" s="108">
        <v>1148.28</v>
      </c>
      <c r="D13" s="108">
        <v>1263.78</v>
      </c>
      <c r="E13" s="108">
        <v>1489.39</v>
      </c>
      <c r="F13" s="108">
        <v>1827.86</v>
      </c>
      <c r="G13" s="108">
        <v>1980.61</v>
      </c>
      <c r="H13" s="108">
        <v>2103.85</v>
      </c>
      <c r="I13" s="108">
        <v>2309.5100000000002</v>
      </c>
      <c r="J13" s="108">
        <v>2312.94</v>
      </c>
      <c r="K13" s="109">
        <v>2292.8200000000002</v>
      </c>
      <c r="L13" s="109">
        <v>2248.6999999999998</v>
      </c>
      <c r="M13" s="109">
        <v>2340.2399999999998</v>
      </c>
      <c r="N13" s="109">
        <v>2336.54</v>
      </c>
      <c r="O13" s="109">
        <v>2361.5399999999995</v>
      </c>
      <c r="P13" s="109">
        <v>2468.5099999999993</v>
      </c>
    </row>
    <row r="14" spans="1:17" x14ac:dyDescent="0.3">
      <c r="A14" s="115" t="s">
        <v>355</v>
      </c>
      <c r="B14" s="108">
        <v>1177.3</v>
      </c>
      <c r="C14" s="108">
        <v>1226.1600000000001</v>
      </c>
      <c r="D14" s="108">
        <v>1320.77</v>
      </c>
      <c r="E14" s="108">
        <v>1345.01</v>
      </c>
      <c r="F14" s="108">
        <v>1450.96</v>
      </c>
      <c r="G14" s="108">
        <v>1533.2800000000002</v>
      </c>
      <c r="H14" s="108">
        <v>1591.26</v>
      </c>
      <c r="I14" s="108">
        <v>1661.46</v>
      </c>
      <c r="J14" s="108">
        <v>1671.84</v>
      </c>
      <c r="K14" s="109">
        <v>1578.39</v>
      </c>
      <c r="L14" s="109">
        <v>1578.34</v>
      </c>
      <c r="M14" s="109">
        <v>1646.29</v>
      </c>
      <c r="N14" s="109">
        <v>1684.55</v>
      </c>
      <c r="O14" s="109">
        <v>1691.9899999999998</v>
      </c>
      <c r="P14" s="109">
        <v>1626.7799999999995</v>
      </c>
    </row>
    <row r="15" spans="1:17" x14ac:dyDescent="0.3">
      <c r="A15" s="115" t="s">
        <v>174</v>
      </c>
      <c r="B15" s="108">
        <f>5175.5+4916.3+308.3</f>
        <v>10400.099999999999</v>
      </c>
      <c r="C15" s="108">
        <f>3188.37+5358+684.81</f>
        <v>9231.1799999999985</v>
      </c>
      <c r="D15" s="108">
        <f>3507.24+5974+753.03</f>
        <v>10234.27</v>
      </c>
      <c r="E15" s="108">
        <f>4189.53+7175.63+785.31</f>
        <v>12150.47</v>
      </c>
      <c r="F15" s="108">
        <f>4578.73+8501.09+918.07</f>
        <v>13997.89</v>
      </c>
      <c r="G15" s="108">
        <f>13605.09+901.65</f>
        <v>14506.74</v>
      </c>
      <c r="H15" s="108">
        <f>4491.07+8726.95+832.53</f>
        <v>14050.550000000001</v>
      </c>
      <c r="I15" s="108">
        <f>4611.88+9524.09+878.4</f>
        <v>15014.37</v>
      </c>
      <c r="J15" s="108">
        <f>4606.83+10342.32+864.96</f>
        <v>15814.11</v>
      </c>
      <c r="K15" s="109">
        <f>4556.91+10660.9+839.46</f>
        <v>16057.27</v>
      </c>
      <c r="L15" s="109">
        <f>4542.72+11002.3+805.42</f>
        <v>16350.44</v>
      </c>
      <c r="M15" s="109">
        <f>4511.77+11335.84+808.34</f>
        <v>16655.95</v>
      </c>
      <c r="N15" s="109">
        <f>4415.92+11755.69+793.61</f>
        <v>16965.22</v>
      </c>
      <c r="O15" s="109">
        <v>17392.560000000005</v>
      </c>
      <c r="P15" s="109">
        <f>5074.41+11915.15</f>
        <v>16989.559999999998</v>
      </c>
    </row>
    <row r="16" spans="1:17" x14ac:dyDescent="0.3">
      <c r="A16" s="116" t="s">
        <v>356</v>
      </c>
      <c r="B16" s="117">
        <f t="shared" ref="B16:M16" si="0">SUM(B4:B15)</f>
        <v>117558.9</v>
      </c>
      <c r="C16" s="117">
        <f t="shared" si="0"/>
        <v>104717.01000000001</v>
      </c>
      <c r="D16" s="117">
        <f t="shared" si="0"/>
        <v>111524.98999999998</v>
      </c>
      <c r="E16" s="117">
        <f t="shared" si="0"/>
        <v>116830.78000000001</v>
      </c>
      <c r="F16" s="117">
        <f t="shared" si="0"/>
        <v>125946.23000000001</v>
      </c>
      <c r="G16" s="117">
        <f t="shared" si="0"/>
        <v>128637.87000000001</v>
      </c>
      <c r="H16" s="117">
        <f t="shared" si="0"/>
        <v>130361.69999999998</v>
      </c>
      <c r="I16" s="117">
        <f t="shared" si="0"/>
        <v>137592.44000000003</v>
      </c>
      <c r="J16" s="117">
        <f t="shared" si="0"/>
        <v>141918.13</v>
      </c>
      <c r="K16" s="117">
        <f t="shared" si="0"/>
        <v>137374.93000000002</v>
      </c>
      <c r="L16" s="117">
        <f t="shared" si="0"/>
        <v>135907.74999999994</v>
      </c>
      <c r="M16" s="109">
        <f t="shared" si="0"/>
        <v>137190.59</v>
      </c>
      <c r="N16" s="109">
        <f>SUM(N4:N15)</f>
        <v>136288.53999999998</v>
      </c>
      <c r="O16" s="109">
        <f>SUM(O4:O15)</f>
        <v>136166.24000000002</v>
      </c>
      <c r="P16" s="109">
        <f>SUM(P4:P15)</f>
        <v>130086.16999999997</v>
      </c>
    </row>
    <row r="17" spans="1:16" x14ac:dyDescent="0.3">
      <c r="A17" s="500" t="s">
        <v>357</v>
      </c>
      <c r="B17" s="500"/>
      <c r="C17" s="500"/>
      <c r="D17" s="500"/>
      <c r="E17" s="500"/>
      <c r="F17" s="500"/>
      <c r="G17" s="500"/>
      <c r="H17" s="500"/>
      <c r="I17" s="500"/>
      <c r="J17" s="500"/>
      <c r="K17" s="500"/>
      <c r="L17" s="500"/>
      <c r="M17" s="500"/>
      <c r="N17" s="500"/>
      <c r="O17" s="500"/>
      <c r="P17" s="500"/>
    </row>
    <row r="18" spans="1:16" ht="14.4" customHeight="1" x14ac:dyDescent="0.3">
      <c r="A18" s="517" t="s">
        <v>358</v>
      </c>
      <c r="B18" s="517"/>
      <c r="C18" s="517"/>
      <c r="D18" s="517"/>
      <c r="E18" s="517"/>
      <c r="F18" s="517"/>
      <c r="G18" s="517"/>
      <c r="H18" s="517"/>
      <c r="I18" s="517"/>
      <c r="J18" s="517"/>
      <c r="K18" s="517"/>
      <c r="L18" s="517"/>
      <c r="M18" s="517"/>
      <c r="N18" s="517"/>
      <c r="O18" s="517"/>
      <c r="P18" s="517"/>
    </row>
    <row r="19" spans="1:16" ht="21.75" customHeight="1" x14ac:dyDescent="0.3">
      <c r="A19" s="517"/>
      <c r="B19" s="517"/>
      <c r="C19" s="517"/>
      <c r="D19" s="517"/>
      <c r="E19" s="517"/>
      <c r="F19" s="517"/>
      <c r="G19" s="517"/>
      <c r="H19" s="517"/>
      <c r="I19" s="517"/>
      <c r="J19" s="517"/>
      <c r="K19" s="517"/>
      <c r="L19" s="517"/>
      <c r="M19" s="517"/>
      <c r="N19" s="517"/>
      <c r="O19" s="517"/>
      <c r="P19" s="517"/>
    </row>
    <row r="20" spans="1:16" x14ac:dyDescent="0.3">
      <c r="D20" s="45"/>
      <c r="E20" s="45"/>
      <c r="F20" s="45"/>
    </row>
    <row r="21" spans="1:16" x14ac:dyDescent="0.3">
      <c r="D21" s="25"/>
      <c r="E21" s="25"/>
      <c r="F21" s="25"/>
      <c r="G21" s="25"/>
      <c r="H21" s="25"/>
      <c r="I21" s="25"/>
      <c r="J21" s="25"/>
      <c r="K21" s="25"/>
      <c r="L21" s="25"/>
      <c r="M21" s="25"/>
      <c r="N21" s="25"/>
      <c r="O21" s="25"/>
    </row>
    <row r="22" spans="1:16" x14ac:dyDescent="0.3">
      <c r="B22" s="64"/>
      <c r="C22" s="64"/>
      <c r="D22" s="64"/>
      <c r="E22" s="64"/>
      <c r="F22" s="64"/>
      <c r="G22" s="64"/>
      <c r="H22" s="64"/>
      <c r="I22" s="64"/>
      <c r="J22" s="64"/>
      <c r="K22" s="64"/>
      <c r="L22" s="64"/>
      <c r="M22" s="64"/>
      <c r="N22" s="64"/>
      <c r="O22" s="64"/>
    </row>
    <row r="23" spans="1:16" x14ac:dyDescent="0.3">
      <c r="B23" s="64"/>
      <c r="C23" s="64"/>
      <c r="D23" s="64"/>
      <c r="E23" s="64"/>
      <c r="F23" s="64"/>
      <c r="G23" s="64"/>
      <c r="H23" s="64"/>
      <c r="I23" s="64"/>
      <c r="J23" s="64"/>
      <c r="K23" s="64"/>
      <c r="L23" s="64"/>
      <c r="M23" s="64"/>
      <c r="N23" s="64"/>
      <c r="O23" s="64"/>
    </row>
    <row r="35" spans="1:1" x14ac:dyDescent="0.3">
      <c r="A35" s="239" t="s">
        <v>416</v>
      </c>
    </row>
  </sheetData>
  <mergeCells count="5">
    <mergeCell ref="A2:A3"/>
    <mergeCell ref="A1:P1"/>
    <mergeCell ref="B2:P2"/>
    <mergeCell ref="A17:P17"/>
    <mergeCell ref="A18:P19"/>
  </mergeCells>
  <phoneticPr fontId="57" type="noConversion"/>
  <hyperlinks>
    <hyperlink ref="A35" location="'Tabla de contenidos'!A1" display="Volver a Tabla de Contenidos" xr:uid="{E6AAFC1F-08CC-4403-BD68-716B3AAA7E0B}"/>
  </hyperlinks>
  <pageMargins left="0.70866141732283472" right="0.70866141732283472" top="0.74803149606299213" bottom="0.74803149606299213" header="0.31496062992125984" footer="0.31496062992125984"/>
  <pageSetup scale="86" orientation="landscape" r:id="rId1"/>
  <headerFooter>
    <oddFooter>Página &amp;P&amp;R</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22"/>
  <sheetViews>
    <sheetView zoomScaleNormal="100" workbookViewId="0">
      <selection sqref="A1:M1"/>
    </sheetView>
  </sheetViews>
  <sheetFormatPr baseColWidth="10" defaultColWidth="11.44140625" defaultRowHeight="14.4" x14ac:dyDescent="0.3"/>
  <cols>
    <col min="1" max="1" width="32.5546875" customWidth="1"/>
    <col min="2" max="12" width="6.6640625" customWidth="1"/>
    <col min="13" max="13" width="5.5546875" bestFit="1" customWidth="1"/>
  </cols>
  <sheetData>
    <row r="1" spans="1:13" ht="22.95" customHeight="1" x14ac:dyDescent="0.3">
      <c r="A1" s="537" t="s">
        <v>359</v>
      </c>
      <c r="B1" s="537"/>
      <c r="C1" s="537"/>
      <c r="D1" s="537"/>
      <c r="E1" s="537"/>
      <c r="F1" s="537"/>
      <c r="G1" s="537"/>
      <c r="H1" s="537"/>
      <c r="I1" s="537"/>
      <c r="J1" s="537"/>
      <c r="K1" s="537"/>
      <c r="L1" s="537"/>
      <c r="M1" s="537"/>
    </row>
    <row r="2" spans="1:13" x14ac:dyDescent="0.3">
      <c r="A2" s="118" t="s">
        <v>360</v>
      </c>
      <c r="B2" s="119">
        <v>2011</v>
      </c>
      <c r="C2" s="119">
        <v>2012</v>
      </c>
      <c r="D2" s="119">
        <v>2013</v>
      </c>
      <c r="E2" s="119">
        <v>2014</v>
      </c>
      <c r="F2" s="119">
        <v>2015</v>
      </c>
      <c r="G2" s="119">
        <v>2016</v>
      </c>
      <c r="H2" s="119">
        <v>2017</v>
      </c>
      <c r="I2" s="236">
        <v>2018</v>
      </c>
      <c r="J2" s="236">
        <v>2019</v>
      </c>
      <c r="K2" s="236">
        <v>2020</v>
      </c>
      <c r="L2" s="236">
        <v>2021</v>
      </c>
      <c r="M2" s="236">
        <v>2022</v>
      </c>
    </row>
    <row r="3" spans="1:13" x14ac:dyDescent="0.3">
      <c r="A3" s="120" t="s">
        <v>410</v>
      </c>
      <c r="B3" s="121">
        <v>701.12158899999997</v>
      </c>
      <c r="C3" s="121">
        <v>816.66533300000003</v>
      </c>
      <c r="D3" s="121">
        <f>C14</f>
        <v>1042.6350540000001</v>
      </c>
      <c r="E3" s="121">
        <f t="shared" ref="E3" si="0">D14</f>
        <v>1182.0124169999999</v>
      </c>
      <c r="F3" s="121">
        <f t="shared" ref="F3" si="1">E14</f>
        <v>1060.041567</v>
      </c>
      <c r="G3" s="121">
        <f t="shared" ref="G3" si="2">F14</f>
        <v>1238.058628</v>
      </c>
      <c r="H3" s="121">
        <f t="shared" ref="H3" si="3">G14</f>
        <v>1131.275347</v>
      </c>
      <c r="I3" s="121">
        <f t="shared" ref="I3" si="4">H14</f>
        <v>1015.955607</v>
      </c>
      <c r="J3" s="121">
        <f t="shared" ref="J3" si="5">I14</f>
        <v>1266.7116129999999</v>
      </c>
      <c r="K3" s="121">
        <f t="shared" ref="K3" si="6">J14</f>
        <v>1296.1532139999999</v>
      </c>
      <c r="L3" s="121">
        <f t="shared" ref="L3" si="7">K14</f>
        <v>1200.786564</v>
      </c>
      <c r="M3" s="121">
        <f t="shared" ref="M3" si="8">L14</f>
        <v>1287.4531669999999</v>
      </c>
    </row>
    <row r="4" spans="1:13" x14ac:dyDescent="0.3">
      <c r="A4" s="115" t="s">
        <v>361</v>
      </c>
      <c r="B4" s="121">
        <f>B3-B5+B8+B9+B13-B14</f>
        <v>304.25558174899982</v>
      </c>
      <c r="C4" s="121">
        <f t="shared" ref="C4:M4" si="9">C3-C5+C8+C9+C13-C14</f>
        <v>317.21047561899991</v>
      </c>
      <c r="D4" s="121">
        <f t="shared" si="9"/>
        <v>291.88708251399999</v>
      </c>
      <c r="E4" s="121">
        <f t="shared" si="9"/>
        <v>337.29168465329985</v>
      </c>
      <c r="F4" s="121">
        <f t="shared" si="9"/>
        <v>259.79149316129997</v>
      </c>
      <c r="G4" s="121">
        <f t="shared" si="9"/>
        <v>244.05284022670025</v>
      </c>
      <c r="H4" s="121">
        <f t="shared" si="9"/>
        <v>126.57356132300004</v>
      </c>
      <c r="I4" s="121">
        <f t="shared" si="9"/>
        <v>197.15935936460005</v>
      </c>
      <c r="J4" s="121">
        <f t="shared" si="9"/>
        <v>298.96690992899994</v>
      </c>
      <c r="K4" s="121">
        <f t="shared" si="9"/>
        <v>283.74978814699989</v>
      </c>
      <c r="L4" s="121">
        <f t="shared" si="9"/>
        <v>400.44003109799996</v>
      </c>
      <c r="M4" s="121">
        <f t="shared" si="9"/>
        <v>293.31215950999967</v>
      </c>
    </row>
    <row r="5" spans="1:13" x14ac:dyDescent="0.3">
      <c r="A5" s="115" t="s">
        <v>362</v>
      </c>
      <c r="B5" s="121">
        <f t="shared" ref="B5:L5" si="10">B6+B7</f>
        <v>660</v>
      </c>
      <c r="C5" s="121">
        <f t="shared" si="10"/>
        <v>744</v>
      </c>
      <c r="D5" s="121">
        <f t="shared" si="10"/>
        <v>873</v>
      </c>
      <c r="E5" s="121">
        <f t="shared" si="10"/>
        <v>796</v>
      </c>
      <c r="F5" s="121">
        <f t="shared" si="10"/>
        <v>875</v>
      </c>
      <c r="G5" s="121">
        <f t="shared" si="10"/>
        <v>906</v>
      </c>
      <c r="H5" s="121">
        <f t="shared" si="10"/>
        <v>940</v>
      </c>
      <c r="I5" s="121">
        <f t="shared" si="10"/>
        <v>845</v>
      </c>
      <c r="J5" s="121">
        <f t="shared" si="10"/>
        <v>868</v>
      </c>
      <c r="K5" s="121">
        <f t="shared" si="10"/>
        <v>849</v>
      </c>
      <c r="L5" s="121">
        <f t="shared" si="10"/>
        <v>865</v>
      </c>
      <c r="M5" s="121">
        <f t="shared" ref="M5" si="11">M6+M7</f>
        <v>829.2</v>
      </c>
    </row>
    <row r="6" spans="1:13" x14ac:dyDescent="0.3">
      <c r="A6" s="115" t="s">
        <v>412</v>
      </c>
      <c r="B6" s="121">
        <v>450</v>
      </c>
      <c r="C6" s="121">
        <v>453</v>
      </c>
      <c r="D6" s="121">
        <v>463</v>
      </c>
      <c r="E6" s="121">
        <v>467</v>
      </c>
      <c r="F6" s="121">
        <v>490</v>
      </c>
      <c r="G6" s="121">
        <v>504</v>
      </c>
      <c r="H6" s="121">
        <v>526</v>
      </c>
      <c r="I6" s="121">
        <v>505</v>
      </c>
      <c r="J6" s="121">
        <v>490</v>
      </c>
      <c r="K6" s="121">
        <v>487</v>
      </c>
      <c r="L6" s="121">
        <v>491</v>
      </c>
      <c r="M6" s="121">
        <v>487.9</v>
      </c>
    </row>
    <row r="7" spans="1:13" x14ac:dyDescent="0.3">
      <c r="A7" s="122" t="s">
        <v>413</v>
      </c>
      <c r="B7" s="121">
        <v>210</v>
      </c>
      <c r="C7" s="121">
        <v>291</v>
      </c>
      <c r="D7" s="121">
        <v>410</v>
      </c>
      <c r="E7" s="121">
        <v>329</v>
      </c>
      <c r="F7" s="121">
        <v>385</v>
      </c>
      <c r="G7" s="121">
        <v>402</v>
      </c>
      <c r="H7" s="121">
        <v>414</v>
      </c>
      <c r="I7" s="121">
        <v>340</v>
      </c>
      <c r="J7" s="121">
        <v>378</v>
      </c>
      <c r="K7" s="121">
        <v>362</v>
      </c>
      <c r="L7" s="121">
        <v>374</v>
      </c>
      <c r="M7" s="121">
        <v>341.3</v>
      </c>
    </row>
    <row r="8" spans="1:13" x14ac:dyDescent="0.3">
      <c r="A8" s="115" t="s">
        <v>363</v>
      </c>
      <c r="B8" s="123">
        <v>0.5252157489999999</v>
      </c>
      <c r="C8" s="123">
        <v>1.2414186189999996</v>
      </c>
      <c r="D8" s="123">
        <v>2.169445514</v>
      </c>
      <c r="E8" s="123">
        <v>1.6937086533000001</v>
      </c>
      <c r="F8" s="123">
        <v>2.4241731612999997</v>
      </c>
      <c r="G8" s="123">
        <v>2.3117072266999998</v>
      </c>
      <c r="H8" s="123">
        <v>2.0480203229999994</v>
      </c>
      <c r="I8" s="123">
        <v>3.0183823646000003</v>
      </c>
      <c r="J8" s="123">
        <v>2.5328109290000005</v>
      </c>
      <c r="K8" s="123">
        <v>3.6603381470000005</v>
      </c>
      <c r="L8" s="123">
        <v>8.3779470979999999</v>
      </c>
      <c r="M8" s="123">
        <v>3.6589925100000009</v>
      </c>
    </row>
    <row r="9" spans="1:13" x14ac:dyDescent="0.3">
      <c r="A9" s="115" t="s">
        <v>364</v>
      </c>
      <c r="B9" s="121">
        <f t="shared" ref="B9:M9" si="12">B10+B11+B12</f>
        <v>1046.3807999999999</v>
      </c>
      <c r="C9" s="121">
        <f t="shared" si="12"/>
        <v>1255.37104</v>
      </c>
      <c r="D9" s="121">
        <f t="shared" si="12"/>
        <v>1282.0949999999998</v>
      </c>
      <c r="E9" s="121">
        <f t="shared" si="12"/>
        <v>989.62712599999998</v>
      </c>
      <c r="F9" s="121">
        <f t="shared" si="12"/>
        <v>1286.6861590000001</v>
      </c>
      <c r="G9" s="121">
        <f t="shared" si="12"/>
        <v>1014.3620340000002</v>
      </c>
      <c r="H9" s="121">
        <f t="shared" si="12"/>
        <v>949.20580099999995</v>
      </c>
      <c r="I9" s="121">
        <f t="shared" si="12"/>
        <v>1289.8969830000001</v>
      </c>
      <c r="J9" s="121">
        <f t="shared" si="12"/>
        <v>1193.8756999999998</v>
      </c>
      <c r="K9" s="121">
        <f t="shared" si="12"/>
        <v>1033.7228</v>
      </c>
      <c r="L9" s="121">
        <f t="shared" si="12"/>
        <v>1343.7286869999998</v>
      </c>
      <c r="M9" s="121">
        <f t="shared" si="12"/>
        <v>1244.3999999999999</v>
      </c>
    </row>
    <row r="10" spans="1:13" x14ac:dyDescent="0.3">
      <c r="A10" s="115" t="s">
        <v>365</v>
      </c>
      <c r="B10" s="121">
        <v>828.63919999999996</v>
      </c>
      <c r="C10" s="121">
        <v>1015.985533</v>
      </c>
      <c r="D10" s="121">
        <v>1074.6398999999999</v>
      </c>
      <c r="E10" s="121">
        <v>840.96489999999994</v>
      </c>
      <c r="F10" s="121">
        <v>1081.286681</v>
      </c>
      <c r="G10" s="121">
        <v>852.48383000000013</v>
      </c>
      <c r="H10" s="121">
        <v>805.06141400000001</v>
      </c>
      <c r="I10" s="121">
        <v>1052.7819440000001</v>
      </c>
      <c r="J10" s="121">
        <v>1030.0474999999999</v>
      </c>
      <c r="K10" s="121">
        <v>888.20669999999996</v>
      </c>
      <c r="L10" s="121">
        <v>1089.357853</v>
      </c>
      <c r="M10" s="121">
        <v>1035.5</v>
      </c>
    </row>
    <row r="11" spans="1:13" x14ac:dyDescent="0.3">
      <c r="A11" s="115" t="s">
        <v>366</v>
      </c>
      <c r="B11" s="121">
        <v>118.001</v>
      </c>
      <c r="C11" s="121">
        <v>171.68693099999999</v>
      </c>
      <c r="D11" s="121">
        <v>136.1019</v>
      </c>
      <c r="E11" s="121">
        <v>110.122726</v>
      </c>
      <c r="F11" s="121">
        <v>152.25428099999999</v>
      </c>
      <c r="G11" s="121">
        <v>121.77475</v>
      </c>
      <c r="H11" s="121">
        <v>110.329802</v>
      </c>
      <c r="I11" s="121">
        <v>135.89189400000001</v>
      </c>
      <c r="J11" s="121">
        <v>133.98939999999999</v>
      </c>
      <c r="K11" s="121">
        <v>121.9875</v>
      </c>
      <c r="L11" s="121">
        <v>187.47796</v>
      </c>
      <c r="M11" s="121">
        <v>190.6</v>
      </c>
    </row>
    <row r="12" spans="1:13" x14ac:dyDescent="0.3">
      <c r="A12" s="115" t="s">
        <v>367</v>
      </c>
      <c r="B12" s="121">
        <v>99.740600000000001</v>
      </c>
      <c r="C12" s="121">
        <v>67.698576000000003</v>
      </c>
      <c r="D12" s="121">
        <v>71.353200000000001</v>
      </c>
      <c r="E12" s="121">
        <v>38.539499999999997</v>
      </c>
      <c r="F12" s="121">
        <v>53.145197000000003</v>
      </c>
      <c r="G12" s="121">
        <v>40.103453999999999</v>
      </c>
      <c r="H12" s="121">
        <v>33.814585000000001</v>
      </c>
      <c r="I12" s="121">
        <v>101.223145</v>
      </c>
      <c r="J12" s="121">
        <v>29.838799999999999</v>
      </c>
      <c r="K12" s="121">
        <v>23.528600000000001</v>
      </c>
      <c r="L12" s="121">
        <v>66.892874000000006</v>
      </c>
      <c r="M12" s="121">
        <v>18.3</v>
      </c>
    </row>
    <row r="13" spans="1:13" x14ac:dyDescent="0.3">
      <c r="A13" s="115" t="s">
        <v>368</v>
      </c>
      <c r="B13" s="121">
        <v>32.89331</v>
      </c>
      <c r="C13" s="121">
        <v>30.567737999999999</v>
      </c>
      <c r="D13" s="121">
        <v>20</v>
      </c>
      <c r="E13" s="121">
        <v>20</v>
      </c>
      <c r="F13" s="121">
        <v>23.698222000000001</v>
      </c>
      <c r="G13" s="121">
        <v>26.595818000000001</v>
      </c>
      <c r="H13" s="121"/>
      <c r="I13" s="121"/>
      <c r="J13" s="121"/>
      <c r="K13" s="121"/>
      <c r="L13" s="121"/>
      <c r="M13" s="121"/>
    </row>
    <row r="14" spans="1:13" x14ac:dyDescent="0.3">
      <c r="A14" s="124" t="s">
        <v>369</v>
      </c>
      <c r="B14" s="121">
        <v>816.66533300000003</v>
      </c>
      <c r="C14" s="121">
        <v>1042.6350540000001</v>
      </c>
      <c r="D14" s="121">
        <v>1182.0124169999999</v>
      </c>
      <c r="E14" s="121">
        <v>1060.041567</v>
      </c>
      <c r="F14" s="121">
        <v>1238.058628</v>
      </c>
      <c r="G14" s="121">
        <v>1131.275347</v>
      </c>
      <c r="H14" s="121">
        <v>1015.955607</v>
      </c>
      <c r="I14" s="121">
        <v>1266.7116129999999</v>
      </c>
      <c r="J14" s="121">
        <v>1296.1532139999999</v>
      </c>
      <c r="K14" s="121">
        <v>1200.786564</v>
      </c>
      <c r="L14" s="121">
        <v>1287.4531669999999</v>
      </c>
      <c r="M14" s="121">
        <v>1413</v>
      </c>
    </row>
    <row r="15" spans="1:13" x14ac:dyDescent="0.3">
      <c r="A15" s="115" t="s">
        <v>370</v>
      </c>
      <c r="B15" s="240">
        <v>0.7804666647170897</v>
      </c>
      <c r="C15" s="240">
        <v>0.830539355121654</v>
      </c>
      <c r="D15" s="240">
        <v>0.92191651326413915</v>
      </c>
      <c r="E15" s="241">
        <v>1.0566499831569494</v>
      </c>
      <c r="F15" s="240">
        <v>0.96304540987465292</v>
      </c>
      <c r="G15" s="241">
        <v>1.1152579740578106</v>
      </c>
      <c r="H15" s="242">
        <f t="shared" ref="H15:M15" si="13">H14/H9</f>
        <v>1.0703217425869904</v>
      </c>
      <c r="I15" s="242">
        <f t="shared" si="13"/>
        <v>0.98202540954388751</v>
      </c>
      <c r="J15" s="242">
        <f t="shared" si="13"/>
        <v>1.0856684778825803</v>
      </c>
      <c r="K15" s="242">
        <f t="shared" si="13"/>
        <v>1.1616136975986211</v>
      </c>
      <c r="L15" s="242">
        <f t="shared" si="13"/>
        <v>0.95811987900203255</v>
      </c>
      <c r="M15" s="242">
        <f t="shared" si="13"/>
        <v>1.1354869816779172</v>
      </c>
    </row>
    <row r="16" spans="1:13" x14ac:dyDescent="0.3">
      <c r="A16" s="539" t="s">
        <v>371</v>
      </c>
      <c r="B16" s="539"/>
      <c r="C16" s="539"/>
      <c r="D16" s="539"/>
      <c r="E16" s="539"/>
      <c r="F16" s="539"/>
      <c r="G16" s="539"/>
      <c r="H16" s="539"/>
      <c r="I16" s="539"/>
      <c r="J16" s="539"/>
      <c r="K16" s="539"/>
      <c r="L16" s="539"/>
      <c r="M16" s="539"/>
    </row>
    <row r="17" spans="1:13" ht="30" customHeight="1" x14ac:dyDescent="0.3">
      <c r="A17" s="540" t="s">
        <v>372</v>
      </c>
      <c r="B17" s="540"/>
      <c r="C17" s="540"/>
      <c r="D17" s="540"/>
      <c r="E17" s="540"/>
      <c r="F17" s="540"/>
      <c r="G17" s="540"/>
      <c r="H17" s="540"/>
      <c r="I17" s="540"/>
      <c r="J17" s="540"/>
      <c r="K17" s="540"/>
      <c r="L17" s="540"/>
      <c r="M17" s="540"/>
    </row>
    <row r="18" spans="1:13" x14ac:dyDescent="0.3">
      <c r="A18" s="237" t="s">
        <v>411</v>
      </c>
      <c r="B18" s="237"/>
      <c r="C18" s="237"/>
      <c r="D18" s="237"/>
      <c r="E18" s="237"/>
      <c r="F18" s="237"/>
      <c r="G18" s="237"/>
      <c r="H18" s="237"/>
      <c r="I18" s="237"/>
      <c r="J18" s="237"/>
      <c r="K18" s="237"/>
      <c r="L18" s="237"/>
      <c r="M18" s="237"/>
    </row>
    <row r="19" spans="1:13" x14ac:dyDescent="0.3">
      <c r="A19" s="237" t="s">
        <v>414</v>
      </c>
      <c r="B19" s="237"/>
      <c r="C19" s="237"/>
      <c r="D19" s="237"/>
      <c r="E19" s="237"/>
      <c r="F19" s="237"/>
      <c r="G19" s="237"/>
      <c r="H19" s="237"/>
      <c r="I19" s="237"/>
      <c r="J19" s="237"/>
      <c r="K19" s="237"/>
      <c r="L19" s="237"/>
      <c r="M19" s="237"/>
    </row>
    <row r="20" spans="1:13" x14ac:dyDescent="0.3">
      <c r="A20" s="237" t="s">
        <v>415</v>
      </c>
      <c r="B20" s="237"/>
      <c r="C20" s="237"/>
      <c r="D20" s="237"/>
      <c r="E20" s="237"/>
      <c r="F20" s="237"/>
      <c r="G20" s="237"/>
      <c r="H20" s="237"/>
      <c r="I20" s="237"/>
      <c r="J20" s="237"/>
      <c r="K20" s="237"/>
      <c r="L20" s="237"/>
      <c r="M20" s="237"/>
    </row>
    <row r="21" spans="1:13" x14ac:dyDescent="0.3">
      <c r="A21" s="538" t="s">
        <v>373</v>
      </c>
      <c r="B21" s="538"/>
      <c r="C21" s="538"/>
      <c r="D21" s="538"/>
      <c r="E21" s="538"/>
      <c r="F21" s="538"/>
      <c r="G21" s="538"/>
      <c r="H21" s="538"/>
      <c r="I21" s="538"/>
      <c r="J21" s="538"/>
      <c r="K21" s="538"/>
      <c r="L21" s="538"/>
      <c r="M21" s="538"/>
    </row>
    <row r="22" spans="1:13" x14ac:dyDescent="0.3">
      <c r="A22" s="239" t="s">
        <v>416</v>
      </c>
    </row>
  </sheetData>
  <mergeCells count="4">
    <mergeCell ref="A1:M1"/>
    <mergeCell ref="A21:M21"/>
    <mergeCell ref="A16:M16"/>
    <mergeCell ref="A17:M17"/>
  </mergeCells>
  <phoneticPr fontId="57" type="noConversion"/>
  <hyperlinks>
    <hyperlink ref="A22" location="'Tabla de contenidos'!A1" display="Volver a Tabla de Contenidos" xr:uid="{05D7A71F-9FD3-4E82-B847-51E2E88201F1}"/>
  </hyperlinks>
  <pageMargins left="0.70866141732283472" right="0.70866141732283472" top="0.74803149606299213" bottom="0.74803149606299213" header="0.31496062992125984" footer="0.31496062992125984"/>
  <pageSetup scale="81" orientation="portrait" r:id="rId1"/>
  <headerFooter>
    <oddFooter>Página &amp;P&amp;R</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26"/>
  <sheetViews>
    <sheetView zoomScaleNormal="100" workbookViewId="0">
      <selection sqref="A1:J1"/>
    </sheetView>
  </sheetViews>
  <sheetFormatPr baseColWidth="10" defaultColWidth="11.44140625" defaultRowHeight="14.4" x14ac:dyDescent="0.3"/>
  <cols>
    <col min="1" max="1" width="17.109375" bestFit="1" customWidth="1"/>
    <col min="2" max="2" width="9.44140625" customWidth="1"/>
    <col min="3" max="4" width="10.6640625" customWidth="1"/>
    <col min="7" max="8" width="11.6640625" customWidth="1"/>
  </cols>
  <sheetData>
    <row r="1" spans="1:17" x14ac:dyDescent="0.3">
      <c r="A1" s="537" t="s">
        <v>374</v>
      </c>
      <c r="B1" s="537"/>
      <c r="C1" s="537"/>
      <c r="D1" s="537"/>
      <c r="E1" s="537"/>
      <c r="F1" s="537"/>
      <c r="G1" s="537"/>
      <c r="H1" s="537"/>
      <c r="I1" s="537"/>
      <c r="J1" s="537"/>
    </row>
    <row r="2" spans="1:17" ht="15.6" x14ac:dyDescent="0.3">
      <c r="A2" s="469" t="s">
        <v>418</v>
      </c>
      <c r="B2" s="472" t="s">
        <v>613</v>
      </c>
      <c r="C2" s="472"/>
      <c r="D2" s="472"/>
      <c r="E2" s="472"/>
      <c r="F2" s="473" t="s">
        <v>591</v>
      </c>
      <c r="G2" s="472"/>
      <c r="H2" s="472"/>
      <c r="I2" s="472"/>
      <c r="J2" s="474"/>
      <c r="Q2" s="355"/>
    </row>
    <row r="3" spans="1:17" ht="15.75" customHeight="1" x14ac:dyDescent="0.3">
      <c r="A3" s="470"/>
      <c r="B3" s="472">
        <v>2022</v>
      </c>
      <c r="C3" s="473" t="s">
        <v>612</v>
      </c>
      <c r="D3" s="472"/>
      <c r="E3" s="472"/>
      <c r="F3" s="473">
        <v>2022</v>
      </c>
      <c r="G3" s="473" t="s">
        <v>612</v>
      </c>
      <c r="H3" s="472"/>
      <c r="I3" s="472"/>
      <c r="J3" s="474"/>
      <c r="Q3" s="356"/>
    </row>
    <row r="4" spans="1:17" x14ac:dyDescent="0.3">
      <c r="A4" s="471"/>
      <c r="B4" s="541"/>
      <c r="C4" s="357">
        <v>2022</v>
      </c>
      <c r="D4" s="357">
        <v>2023</v>
      </c>
      <c r="E4" s="357" t="s">
        <v>195</v>
      </c>
      <c r="F4" s="542"/>
      <c r="G4" s="357">
        <v>2022</v>
      </c>
      <c r="H4" s="357">
        <v>2023</v>
      </c>
      <c r="I4" s="357" t="s">
        <v>195</v>
      </c>
      <c r="J4" s="358" t="s">
        <v>419</v>
      </c>
      <c r="Q4" s="356"/>
    </row>
    <row r="5" spans="1:17" x14ac:dyDescent="0.3">
      <c r="A5" s="249" t="s">
        <v>375</v>
      </c>
      <c r="B5" s="359">
        <v>106464</v>
      </c>
      <c r="C5" s="359">
        <v>22075</v>
      </c>
      <c r="D5" s="359">
        <v>17165</v>
      </c>
      <c r="E5" s="360">
        <v>-22.2</v>
      </c>
      <c r="F5" s="359">
        <v>571153</v>
      </c>
      <c r="G5" s="359">
        <v>120216</v>
      </c>
      <c r="H5" s="359">
        <v>128947</v>
      </c>
      <c r="I5" s="360">
        <v>7.3</v>
      </c>
      <c r="J5" s="360">
        <v>35.1</v>
      </c>
      <c r="Q5" s="356"/>
    </row>
    <row r="6" spans="1:17" x14ac:dyDescent="0.3">
      <c r="A6" s="361" t="s">
        <v>376</v>
      </c>
      <c r="B6" s="359">
        <v>19080</v>
      </c>
      <c r="C6" s="359">
        <v>9480</v>
      </c>
      <c r="D6" s="359">
        <v>9600</v>
      </c>
      <c r="E6" s="360">
        <v>1.3</v>
      </c>
      <c r="F6" s="359">
        <v>104100</v>
      </c>
      <c r="G6" s="359">
        <v>52100</v>
      </c>
      <c r="H6" s="359">
        <v>52000</v>
      </c>
      <c r="I6" s="360">
        <v>-0.2</v>
      </c>
      <c r="J6" s="360">
        <v>14.1</v>
      </c>
      <c r="Q6" s="356"/>
    </row>
    <row r="7" spans="1:17" x14ac:dyDescent="0.3">
      <c r="A7" s="361" t="s">
        <v>377</v>
      </c>
      <c r="B7" s="359">
        <v>10827</v>
      </c>
      <c r="C7" s="359">
        <v>1587</v>
      </c>
      <c r="D7" s="359">
        <v>9072</v>
      </c>
      <c r="E7" s="360">
        <v>471.6</v>
      </c>
      <c r="F7" s="359">
        <v>60683</v>
      </c>
      <c r="G7" s="359">
        <v>12195</v>
      </c>
      <c r="H7" s="359">
        <v>47520</v>
      </c>
      <c r="I7" s="360">
        <v>289.7</v>
      </c>
      <c r="J7" s="360">
        <v>12.9</v>
      </c>
    </row>
    <row r="8" spans="1:17" x14ac:dyDescent="0.3">
      <c r="A8" s="361" t="s">
        <v>383</v>
      </c>
      <c r="B8" s="359">
        <v>3066</v>
      </c>
      <c r="C8" s="359">
        <v>180</v>
      </c>
      <c r="D8" s="359">
        <v>2274</v>
      </c>
      <c r="E8" s="360">
        <v>1163.3</v>
      </c>
      <c r="F8" s="359">
        <v>30060</v>
      </c>
      <c r="G8" s="359">
        <v>1136</v>
      </c>
      <c r="H8" s="359">
        <v>28751</v>
      </c>
      <c r="I8" s="360">
        <v>2430.9</v>
      </c>
      <c r="J8" s="360">
        <v>7.8</v>
      </c>
    </row>
    <row r="9" spans="1:17" x14ac:dyDescent="0.3">
      <c r="A9" s="361" t="s">
        <v>614</v>
      </c>
      <c r="B9" s="359">
        <v>0</v>
      </c>
      <c r="C9" s="359">
        <v>0</v>
      </c>
      <c r="D9" s="359">
        <v>2352</v>
      </c>
      <c r="E9" s="360"/>
      <c r="F9" s="359">
        <v>0</v>
      </c>
      <c r="G9" s="359">
        <v>0</v>
      </c>
      <c r="H9" s="359">
        <v>22400</v>
      </c>
      <c r="I9" s="360"/>
      <c r="J9" s="360">
        <v>6.1</v>
      </c>
    </row>
    <row r="10" spans="1:17" x14ac:dyDescent="0.3">
      <c r="A10" s="361" t="s">
        <v>396</v>
      </c>
      <c r="B10" s="359">
        <v>3045</v>
      </c>
      <c r="C10" s="359">
        <v>693</v>
      </c>
      <c r="D10" s="359">
        <v>2037</v>
      </c>
      <c r="E10" s="360">
        <v>193.9</v>
      </c>
      <c r="F10" s="359">
        <v>32725</v>
      </c>
      <c r="G10" s="359">
        <v>7425</v>
      </c>
      <c r="H10" s="359">
        <v>20100</v>
      </c>
      <c r="I10" s="360">
        <v>170.7</v>
      </c>
      <c r="J10" s="360">
        <v>5.5</v>
      </c>
    </row>
    <row r="11" spans="1:17" x14ac:dyDescent="0.3">
      <c r="A11" s="361" t="s">
        <v>379</v>
      </c>
      <c r="B11" s="359">
        <v>2018</v>
      </c>
      <c r="C11" s="359">
        <v>0</v>
      </c>
      <c r="D11" s="359">
        <v>1554</v>
      </c>
      <c r="E11" s="360"/>
      <c r="F11" s="359">
        <v>8676</v>
      </c>
      <c r="G11" s="359">
        <v>0</v>
      </c>
      <c r="H11" s="359">
        <v>15622</v>
      </c>
      <c r="I11" s="360"/>
      <c r="J11" s="360">
        <v>4.2</v>
      </c>
    </row>
    <row r="12" spans="1:17" x14ac:dyDescent="0.3">
      <c r="A12" s="361" t="s">
        <v>389</v>
      </c>
      <c r="B12" s="359">
        <v>16641</v>
      </c>
      <c r="C12" s="359">
        <v>0</v>
      </c>
      <c r="D12" s="359">
        <v>2387</v>
      </c>
      <c r="E12" s="360"/>
      <c r="F12" s="359">
        <v>206861</v>
      </c>
      <c r="G12" s="359">
        <v>0</v>
      </c>
      <c r="H12" s="359">
        <v>13456</v>
      </c>
      <c r="I12" s="360"/>
      <c r="J12" s="360">
        <v>3.7</v>
      </c>
    </row>
    <row r="13" spans="1:17" x14ac:dyDescent="0.3">
      <c r="A13" s="361" t="s">
        <v>385</v>
      </c>
      <c r="B13" s="359">
        <v>2618</v>
      </c>
      <c r="C13" s="359">
        <v>0</v>
      </c>
      <c r="D13" s="359">
        <v>630</v>
      </c>
      <c r="E13" s="360"/>
      <c r="F13" s="359">
        <v>42032</v>
      </c>
      <c r="G13" s="359">
        <v>0</v>
      </c>
      <c r="H13" s="359">
        <v>13225</v>
      </c>
      <c r="I13" s="360"/>
      <c r="J13" s="360">
        <v>3.6</v>
      </c>
    </row>
    <row r="14" spans="1:17" x14ac:dyDescent="0.3">
      <c r="A14" s="361" t="s">
        <v>378</v>
      </c>
      <c r="B14" s="359">
        <v>0</v>
      </c>
      <c r="C14" s="359">
        <v>0</v>
      </c>
      <c r="D14" s="359">
        <v>1080</v>
      </c>
      <c r="E14" s="360"/>
      <c r="F14" s="359">
        <v>0</v>
      </c>
      <c r="G14" s="359">
        <v>0</v>
      </c>
      <c r="H14" s="359">
        <v>9270</v>
      </c>
      <c r="I14" s="360"/>
      <c r="J14" s="360">
        <v>2.5</v>
      </c>
    </row>
    <row r="15" spans="1:17" x14ac:dyDescent="0.3">
      <c r="A15" s="361" t="s">
        <v>196</v>
      </c>
      <c r="B15" s="359">
        <v>163759</v>
      </c>
      <c r="C15" s="359">
        <v>34015</v>
      </c>
      <c r="D15" s="359">
        <v>48151</v>
      </c>
      <c r="E15" s="360">
        <v>41.6</v>
      </c>
      <c r="F15" s="359">
        <v>1056290</v>
      </c>
      <c r="G15" s="359">
        <v>193072</v>
      </c>
      <c r="H15" s="359">
        <v>351291</v>
      </c>
      <c r="I15" s="360">
        <v>81.900000000000006</v>
      </c>
      <c r="J15" s="360">
        <v>95.5</v>
      </c>
    </row>
    <row r="16" spans="1:17" x14ac:dyDescent="0.3">
      <c r="A16" s="361" t="s">
        <v>197</v>
      </c>
      <c r="B16" s="359">
        <v>261565</v>
      </c>
      <c r="C16" s="359">
        <v>68526</v>
      </c>
      <c r="D16" s="359">
        <v>2495</v>
      </c>
      <c r="E16" s="360">
        <v>-96.4</v>
      </c>
      <c r="F16" s="359">
        <v>1477144</v>
      </c>
      <c r="G16" s="359">
        <v>404326</v>
      </c>
      <c r="H16" s="359">
        <v>16380</v>
      </c>
      <c r="I16" s="360">
        <v>-95.9</v>
      </c>
      <c r="J16" s="360">
        <v>4.5</v>
      </c>
    </row>
    <row r="17" spans="1:22" x14ac:dyDescent="0.3">
      <c r="A17" s="361" t="s">
        <v>198</v>
      </c>
      <c r="B17" s="359">
        <v>425324</v>
      </c>
      <c r="C17" s="359">
        <v>102541</v>
      </c>
      <c r="D17" s="359">
        <v>50646</v>
      </c>
      <c r="E17" s="360">
        <v>-50.6</v>
      </c>
      <c r="F17" s="359">
        <v>2533434</v>
      </c>
      <c r="G17" s="359">
        <v>597398</v>
      </c>
      <c r="H17" s="359">
        <v>367671</v>
      </c>
      <c r="I17" s="360">
        <v>-38.5</v>
      </c>
      <c r="J17" s="360">
        <v>100</v>
      </c>
    </row>
    <row r="18" spans="1:22" x14ac:dyDescent="0.3">
      <c r="A18" s="543" t="s">
        <v>432</v>
      </c>
      <c r="B18" s="543"/>
      <c r="C18" s="543"/>
      <c r="D18" s="543"/>
      <c r="E18" s="543"/>
      <c r="F18" s="543"/>
      <c r="G18" s="543"/>
      <c r="H18" s="543"/>
      <c r="I18" s="543"/>
      <c r="J18" s="543"/>
    </row>
    <row r="19" spans="1:22" ht="76.5" customHeight="1" x14ac:dyDescent="0.3">
      <c r="A19" s="544" t="s">
        <v>381</v>
      </c>
      <c r="B19" s="544"/>
      <c r="C19" s="544"/>
      <c r="D19" s="544"/>
      <c r="E19" s="544"/>
      <c r="F19" s="544"/>
      <c r="G19" s="544"/>
      <c r="H19" s="544"/>
      <c r="I19" s="544"/>
      <c r="J19" s="544"/>
    </row>
    <row r="20" spans="1:22" x14ac:dyDescent="0.3">
      <c r="A20" s="239" t="s">
        <v>416</v>
      </c>
    </row>
    <row r="24" spans="1:22" x14ac:dyDescent="0.3">
      <c r="N24" s="25"/>
      <c r="O24" s="25"/>
      <c r="P24" s="25"/>
      <c r="Q24" s="325"/>
      <c r="R24" s="25"/>
      <c r="S24" s="25"/>
      <c r="T24" s="25"/>
      <c r="U24" s="325"/>
      <c r="V24" s="325"/>
    </row>
    <row r="25" spans="1:22" x14ac:dyDescent="0.3">
      <c r="M25" s="468"/>
      <c r="N25" s="468"/>
      <c r="O25" s="468"/>
      <c r="P25" s="468"/>
      <c r="Q25" s="468"/>
    </row>
    <row r="26" spans="1:22" x14ac:dyDescent="0.3">
      <c r="M26" s="468"/>
      <c r="N26" s="468"/>
      <c r="O26" s="468"/>
      <c r="P26" s="468"/>
      <c r="Q26" s="468"/>
    </row>
  </sheetData>
  <mergeCells count="12">
    <mergeCell ref="A1:J1"/>
    <mergeCell ref="M25:Q25"/>
    <mergeCell ref="M26:Q26"/>
    <mergeCell ref="A2:A4"/>
    <mergeCell ref="B2:E2"/>
    <mergeCell ref="F2:J2"/>
    <mergeCell ref="B3:B4"/>
    <mergeCell ref="C3:E3"/>
    <mergeCell ref="F3:F4"/>
    <mergeCell ref="G3:J3"/>
    <mergeCell ref="A18:J18"/>
    <mergeCell ref="A19:J19"/>
  </mergeCells>
  <phoneticPr fontId="57" type="noConversion"/>
  <hyperlinks>
    <hyperlink ref="A20" location="'Tabla de contenidos'!A1" display="Volver a Tabla de Contenidos" xr:uid="{521EEF3B-3E13-4C86-BBBC-3409CADB6A88}"/>
  </hyperlinks>
  <pageMargins left="0.70866141732283472" right="0.70866141732283472" top="0.74803149606299213" bottom="0.74803149606299213" header="0.31496062992125984" footer="0.31496062992125984"/>
  <pageSetup scale="77" orientation="portrait" r:id="rId1"/>
  <headerFooter>
    <oddFooter>Página &amp;P&amp;R</oddFooter>
  </headerFooter>
  <rowBreaks count="1" manualBreakCount="1">
    <brk id="1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79"/>
  <sheetViews>
    <sheetView zoomScaleNormal="100" workbookViewId="0">
      <selection activeCell="G21" sqref="G21"/>
    </sheetView>
  </sheetViews>
  <sheetFormatPr baseColWidth="10" defaultColWidth="11.44140625" defaultRowHeight="14.4" x14ac:dyDescent="0.3"/>
  <cols>
    <col min="1" max="1" width="14.6640625" customWidth="1"/>
    <col min="6" max="6" width="10.33203125" customWidth="1"/>
  </cols>
  <sheetData>
    <row r="2" spans="1:7" x14ac:dyDescent="0.3">
      <c r="D2" s="3" t="s">
        <v>12</v>
      </c>
    </row>
    <row r="4" spans="1:7" x14ac:dyDescent="0.3">
      <c r="A4" s="100" t="s">
        <v>13</v>
      </c>
      <c r="B4" s="100" t="s">
        <v>14</v>
      </c>
      <c r="C4" s="100"/>
      <c r="D4" s="100"/>
      <c r="E4" s="100"/>
      <c r="F4" s="100"/>
      <c r="G4" s="100" t="s">
        <v>15</v>
      </c>
    </row>
    <row r="5" spans="1:7" x14ac:dyDescent="0.3">
      <c r="B5" s="13" t="s">
        <v>16</v>
      </c>
      <c r="G5" s="84">
        <v>5</v>
      </c>
    </row>
    <row r="7" spans="1:7" x14ac:dyDescent="0.3">
      <c r="A7" s="100" t="s">
        <v>17</v>
      </c>
      <c r="B7" s="100" t="s">
        <v>14</v>
      </c>
      <c r="C7" s="100"/>
      <c r="D7" s="100"/>
      <c r="E7" s="100"/>
      <c r="F7" s="100"/>
      <c r="G7" s="100" t="s">
        <v>15</v>
      </c>
    </row>
    <row r="8" spans="1:7" x14ac:dyDescent="0.3">
      <c r="A8" s="12"/>
      <c r="B8" s="12"/>
      <c r="C8" s="12"/>
      <c r="D8" s="12"/>
      <c r="E8" s="12"/>
      <c r="F8" s="12"/>
      <c r="G8" s="12"/>
    </row>
    <row r="9" spans="1:7" x14ac:dyDescent="0.3">
      <c r="A9" s="3">
        <v>1</v>
      </c>
      <c r="B9" s="10" t="s">
        <v>486</v>
      </c>
      <c r="G9" s="84">
        <v>6</v>
      </c>
    </row>
    <row r="10" spans="1:7" x14ac:dyDescent="0.3">
      <c r="A10" s="3">
        <v>2</v>
      </c>
      <c r="B10" s="10" t="s">
        <v>18</v>
      </c>
      <c r="G10" s="84">
        <v>9</v>
      </c>
    </row>
    <row r="11" spans="1:7" x14ac:dyDescent="0.3">
      <c r="A11" s="3">
        <v>3</v>
      </c>
      <c r="B11" s="10" t="s">
        <v>19</v>
      </c>
      <c r="G11" s="84">
        <v>9</v>
      </c>
    </row>
    <row r="12" spans="1:7" x14ac:dyDescent="0.3">
      <c r="A12" s="3">
        <v>4</v>
      </c>
      <c r="B12" s="10" t="s">
        <v>20</v>
      </c>
      <c r="G12" s="84">
        <v>10</v>
      </c>
    </row>
    <row r="13" spans="1:7" x14ac:dyDescent="0.3">
      <c r="A13" s="3">
        <v>5</v>
      </c>
      <c r="B13" s="10" t="s">
        <v>21</v>
      </c>
      <c r="G13" s="84">
        <v>18</v>
      </c>
    </row>
    <row r="14" spans="1:7" x14ac:dyDescent="0.3">
      <c r="A14" s="3">
        <v>6</v>
      </c>
      <c r="B14" s="10" t="s">
        <v>22</v>
      </c>
      <c r="G14" s="84">
        <v>18</v>
      </c>
    </row>
    <row r="15" spans="1:7" x14ac:dyDescent="0.3">
      <c r="A15" s="3">
        <v>7</v>
      </c>
      <c r="B15" s="10" t="s">
        <v>23</v>
      </c>
      <c r="G15" s="84">
        <v>19</v>
      </c>
    </row>
    <row r="16" spans="1:7" x14ac:dyDescent="0.3">
      <c r="A16" s="3">
        <v>8</v>
      </c>
      <c r="B16" s="10" t="s">
        <v>24</v>
      </c>
      <c r="G16" s="84">
        <v>19</v>
      </c>
    </row>
    <row r="17" spans="1:7" x14ac:dyDescent="0.3">
      <c r="A17" s="3">
        <v>9</v>
      </c>
      <c r="B17" s="10" t="s">
        <v>25</v>
      </c>
      <c r="G17" s="84">
        <v>21</v>
      </c>
    </row>
    <row r="18" spans="1:7" x14ac:dyDescent="0.3">
      <c r="A18" s="3">
        <v>10</v>
      </c>
      <c r="B18" s="10" t="s">
        <v>26</v>
      </c>
      <c r="G18" s="84">
        <v>21</v>
      </c>
    </row>
    <row r="19" spans="1:7" x14ac:dyDescent="0.3">
      <c r="A19" s="3">
        <v>11</v>
      </c>
      <c r="B19" s="10" t="s">
        <v>595</v>
      </c>
      <c r="G19" s="84">
        <v>22</v>
      </c>
    </row>
    <row r="20" spans="1:7" x14ac:dyDescent="0.3">
      <c r="A20" s="3">
        <v>12</v>
      </c>
      <c r="B20" s="10" t="s">
        <v>27</v>
      </c>
      <c r="G20" s="84">
        <v>22</v>
      </c>
    </row>
    <row r="21" spans="1:7" x14ac:dyDescent="0.3">
      <c r="A21" s="3">
        <v>13</v>
      </c>
      <c r="B21" s="10" t="s">
        <v>596</v>
      </c>
      <c r="G21" s="84">
        <v>23</v>
      </c>
    </row>
    <row r="22" spans="1:7" x14ac:dyDescent="0.3">
      <c r="A22" s="3">
        <v>13</v>
      </c>
      <c r="B22" s="10" t="s">
        <v>598</v>
      </c>
      <c r="G22" s="85">
        <v>24</v>
      </c>
    </row>
    <row r="23" spans="1:7" x14ac:dyDescent="0.3">
      <c r="A23" s="3">
        <v>14</v>
      </c>
      <c r="B23" s="10" t="s">
        <v>28</v>
      </c>
      <c r="G23" s="84">
        <v>25</v>
      </c>
    </row>
    <row r="24" spans="1:7" x14ac:dyDescent="0.3">
      <c r="A24" s="3">
        <v>15</v>
      </c>
      <c r="B24" s="10" t="s">
        <v>29</v>
      </c>
      <c r="G24" s="84">
        <v>26</v>
      </c>
    </row>
    <row r="25" spans="1:7" x14ac:dyDescent="0.3">
      <c r="A25" s="3">
        <v>16</v>
      </c>
      <c r="B25" s="10" t="s">
        <v>30</v>
      </c>
      <c r="G25" s="84">
        <v>26</v>
      </c>
    </row>
    <row r="26" spans="1:7" x14ac:dyDescent="0.3">
      <c r="A26" s="3">
        <v>17</v>
      </c>
      <c r="B26" s="10" t="s">
        <v>31</v>
      </c>
      <c r="G26" s="84">
        <v>26</v>
      </c>
    </row>
    <row r="27" spans="1:7" x14ac:dyDescent="0.3">
      <c r="A27" s="3">
        <v>18</v>
      </c>
      <c r="B27" s="10" t="s">
        <v>32</v>
      </c>
      <c r="G27" s="84">
        <v>26</v>
      </c>
    </row>
    <row r="28" spans="1:7" x14ac:dyDescent="0.3">
      <c r="A28" s="3">
        <v>19</v>
      </c>
      <c r="B28" s="11" t="s">
        <v>33</v>
      </c>
      <c r="G28" s="84">
        <v>27</v>
      </c>
    </row>
    <row r="29" spans="1:7" x14ac:dyDescent="0.3">
      <c r="A29" s="3">
        <v>20</v>
      </c>
      <c r="B29" s="11" t="s">
        <v>34</v>
      </c>
      <c r="G29" s="84">
        <v>28</v>
      </c>
    </row>
    <row r="30" spans="1:7" x14ac:dyDescent="0.3">
      <c r="A30" s="3">
        <v>21</v>
      </c>
      <c r="B30" s="11" t="s">
        <v>35</v>
      </c>
      <c r="G30" s="84">
        <v>30</v>
      </c>
    </row>
    <row r="31" spans="1:7" x14ac:dyDescent="0.3">
      <c r="A31" s="3">
        <v>22</v>
      </c>
      <c r="B31" s="11" t="s">
        <v>36</v>
      </c>
      <c r="G31" s="84">
        <v>30</v>
      </c>
    </row>
    <row r="32" spans="1:7" x14ac:dyDescent="0.3">
      <c r="A32" s="3">
        <v>23</v>
      </c>
      <c r="B32" s="11" t="s">
        <v>37</v>
      </c>
      <c r="G32" s="84">
        <v>31</v>
      </c>
    </row>
    <row r="33" spans="1:7" x14ac:dyDescent="0.3">
      <c r="A33" s="3">
        <v>24</v>
      </c>
      <c r="B33" s="11" t="s">
        <v>38</v>
      </c>
      <c r="G33" s="84">
        <v>31</v>
      </c>
    </row>
    <row r="34" spans="1:7" x14ac:dyDescent="0.3">
      <c r="A34" s="3">
        <v>25</v>
      </c>
      <c r="B34" s="11" t="s">
        <v>39</v>
      </c>
      <c r="G34" s="84">
        <v>32</v>
      </c>
    </row>
    <row r="35" spans="1:7" x14ac:dyDescent="0.3">
      <c r="A35" s="3">
        <v>26</v>
      </c>
      <c r="B35" s="10" t="s">
        <v>40</v>
      </c>
      <c r="G35" s="84">
        <v>33</v>
      </c>
    </row>
    <row r="36" spans="1:7" x14ac:dyDescent="0.3">
      <c r="A36" s="3">
        <v>27</v>
      </c>
      <c r="B36" s="10" t="s">
        <v>41</v>
      </c>
      <c r="G36" s="84">
        <v>34</v>
      </c>
    </row>
    <row r="38" spans="1:7" x14ac:dyDescent="0.3">
      <c r="D38" s="3" t="s">
        <v>12</v>
      </c>
    </row>
    <row r="40" spans="1:7" x14ac:dyDescent="0.3">
      <c r="A40" s="100" t="s">
        <v>42</v>
      </c>
      <c r="B40" s="101" t="s">
        <v>14</v>
      </c>
      <c r="C40" s="100"/>
      <c r="D40" s="100"/>
      <c r="E40" s="100"/>
      <c r="F40" s="100"/>
      <c r="G40" s="100" t="s">
        <v>15</v>
      </c>
    </row>
    <row r="41" spans="1:7" x14ac:dyDescent="0.3">
      <c r="A41" s="12"/>
      <c r="B41" s="14"/>
      <c r="C41" s="12"/>
      <c r="D41" s="12"/>
      <c r="E41" s="12"/>
      <c r="F41" s="12"/>
      <c r="G41" s="12"/>
    </row>
    <row r="42" spans="1:7" x14ac:dyDescent="0.3">
      <c r="A42" s="3">
        <v>1</v>
      </c>
      <c r="B42" s="10" t="s">
        <v>43</v>
      </c>
      <c r="G42" s="84">
        <v>7</v>
      </c>
    </row>
    <row r="43" spans="1:7" x14ac:dyDescent="0.3">
      <c r="A43" s="3">
        <v>2</v>
      </c>
      <c r="B43" s="10" t="s">
        <v>44</v>
      </c>
      <c r="G43" s="84">
        <v>7</v>
      </c>
    </row>
    <row r="44" spans="1:7" x14ac:dyDescent="0.3">
      <c r="A44" s="3">
        <v>3</v>
      </c>
      <c r="B44" s="10" t="s">
        <v>45</v>
      </c>
      <c r="G44" s="84">
        <v>7</v>
      </c>
    </row>
    <row r="45" spans="1:7" x14ac:dyDescent="0.3">
      <c r="A45" s="3">
        <v>4</v>
      </c>
      <c r="B45" s="10" t="s">
        <v>46</v>
      </c>
      <c r="G45" s="84">
        <v>7</v>
      </c>
    </row>
    <row r="46" spans="1:7" x14ac:dyDescent="0.3">
      <c r="A46" s="3">
        <v>5</v>
      </c>
      <c r="B46" s="10" t="s">
        <v>47</v>
      </c>
      <c r="G46" s="84">
        <v>8</v>
      </c>
    </row>
    <row r="47" spans="1:7" x14ac:dyDescent="0.3">
      <c r="A47" s="3">
        <v>6</v>
      </c>
      <c r="B47" s="10" t="s">
        <v>48</v>
      </c>
      <c r="G47" s="84">
        <v>8</v>
      </c>
    </row>
    <row r="48" spans="1:7" x14ac:dyDescent="0.3">
      <c r="A48" s="3">
        <v>7</v>
      </c>
      <c r="B48" s="10" t="s">
        <v>49</v>
      </c>
      <c r="G48" s="84">
        <v>8</v>
      </c>
    </row>
    <row r="49" spans="1:7" x14ac:dyDescent="0.3">
      <c r="A49" s="3">
        <v>8</v>
      </c>
      <c r="B49" s="11" t="s">
        <v>50</v>
      </c>
      <c r="G49" s="84">
        <v>9</v>
      </c>
    </row>
    <row r="50" spans="1:7" x14ac:dyDescent="0.3">
      <c r="A50" s="3">
        <v>9</v>
      </c>
      <c r="B50" s="11" t="s">
        <v>51</v>
      </c>
      <c r="G50" s="84">
        <v>9</v>
      </c>
    </row>
    <row r="51" spans="1:7" x14ac:dyDescent="0.3">
      <c r="A51" s="3">
        <v>10</v>
      </c>
      <c r="B51" s="10" t="s">
        <v>52</v>
      </c>
      <c r="G51" s="84">
        <v>11</v>
      </c>
    </row>
    <row r="52" spans="1:7" x14ac:dyDescent="0.3">
      <c r="A52" s="3">
        <v>11</v>
      </c>
      <c r="B52" s="10" t="s">
        <v>53</v>
      </c>
      <c r="G52" s="84">
        <v>11</v>
      </c>
    </row>
    <row r="53" spans="1:7" x14ac:dyDescent="0.3">
      <c r="A53" s="3">
        <v>12</v>
      </c>
      <c r="B53" s="10" t="s">
        <v>54</v>
      </c>
      <c r="G53" s="84">
        <v>11</v>
      </c>
    </row>
    <row r="54" spans="1:7" x14ac:dyDescent="0.3">
      <c r="A54" s="3">
        <v>13</v>
      </c>
      <c r="B54" s="10" t="s">
        <v>55</v>
      </c>
      <c r="G54" s="84">
        <v>12</v>
      </c>
    </row>
    <row r="55" spans="1:7" x14ac:dyDescent="0.3">
      <c r="A55" s="3">
        <v>14</v>
      </c>
      <c r="B55" s="10" t="s">
        <v>56</v>
      </c>
      <c r="G55" s="84">
        <v>12</v>
      </c>
    </row>
    <row r="56" spans="1:7" x14ac:dyDescent="0.3">
      <c r="A56" s="3">
        <v>15</v>
      </c>
      <c r="B56" s="10" t="s">
        <v>57</v>
      </c>
      <c r="G56" s="84">
        <v>12</v>
      </c>
    </row>
    <row r="57" spans="1:7" x14ac:dyDescent="0.3">
      <c r="A57" s="3">
        <v>16</v>
      </c>
      <c r="B57" s="10" t="s">
        <v>58</v>
      </c>
      <c r="G57" s="84">
        <v>13</v>
      </c>
    </row>
    <row r="58" spans="1:7" x14ac:dyDescent="0.3">
      <c r="A58" s="3">
        <v>17</v>
      </c>
      <c r="B58" s="10" t="s">
        <v>59</v>
      </c>
      <c r="G58" s="84">
        <v>13</v>
      </c>
    </row>
    <row r="59" spans="1:7" x14ac:dyDescent="0.3">
      <c r="A59" s="3">
        <v>18</v>
      </c>
      <c r="B59" s="10" t="s">
        <v>60</v>
      </c>
      <c r="G59" s="84">
        <v>13</v>
      </c>
    </row>
    <row r="60" spans="1:7" x14ac:dyDescent="0.3">
      <c r="A60" s="3">
        <v>19</v>
      </c>
      <c r="B60" s="10" t="s">
        <v>61</v>
      </c>
      <c r="G60" s="84">
        <v>14</v>
      </c>
    </row>
    <row r="61" spans="1:7" x14ac:dyDescent="0.3">
      <c r="A61" s="3">
        <v>20</v>
      </c>
      <c r="B61" s="10" t="s">
        <v>62</v>
      </c>
      <c r="G61" s="84">
        <v>14</v>
      </c>
    </row>
    <row r="62" spans="1:7" x14ac:dyDescent="0.3">
      <c r="A62" s="3">
        <v>21</v>
      </c>
      <c r="B62" s="10" t="s">
        <v>63</v>
      </c>
      <c r="G62" s="84">
        <v>14</v>
      </c>
    </row>
    <row r="63" spans="1:7" x14ac:dyDescent="0.3">
      <c r="A63" s="3">
        <v>22</v>
      </c>
      <c r="B63" s="10" t="s">
        <v>64</v>
      </c>
      <c r="G63" s="84">
        <v>15</v>
      </c>
    </row>
    <row r="64" spans="1:7" x14ac:dyDescent="0.3">
      <c r="A64" s="3">
        <v>23</v>
      </c>
      <c r="B64" s="10" t="s">
        <v>65</v>
      </c>
      <c r="G64" s="84">
        <v>15</v>
      </c>
    </row>
    <row r="65" spans="1:7" x14ac:dyDescent="0.3">
      <c r="A65" s="3">
        <v>24</v>
      </c>
      <c r="B65" s="10" t="s">
        <v>66</v>
      </c>
      <c r="G65" s="84">
        <v>15</v>
      </c>
    </row>
    <row r="66" spans="1:7" x14ac:dyDescent="0.3">
      <c r="A66" s="3">
        <v>25</v>
      </c>
      <c r="B66" s="10" t="s">
        <v>67</v>
      </c>
      <c r="G66" s="84">
        <v>16</v>
      </c>
    </row>
    <row r="67" spans="1:7" x14ac:dyDescent="0.3">
      <c r="A67" s="3">
        <v>26</v>
      </c>
      <c r="B67" s="10" t="s">
        <v>68</v>
      </c>
      <c r="G67" s="84">
        <v>16</v>
      </c>
    </row>
    <row r="68" spans="1:7" x14ac:dyDescent="0.3">
      <c r="A68" s="3">
        <v>27</v>
      </c>
      <c r="B68" s="10" t="s">
        <v>69</v>
      </c>
      <c r="G68" s="84">
        <v>16</v>
      </c>
    </row>
    <row r="69" spans="1:7" x14ac:dyDescent="0.3">
      <c r="A69" s="3">
        <v>28</v>
      </c>
      <c r="B69" s="10" t="s">
        <v>70</v>
      </c>
      <c r="G69" s="84">
        <v>17</v>
      </c>
    </row>
    <row r="70" spans="1:7" x14ac:dyDescent="0.3">
      <c r="A70" s="3">
        <v>29</v>
      </c>
      <c r="B70" s="10" t="s">
        <v>71</v>
      </c>
      <c r="G70" s="84">
        <v>17</v>
      </c>
    </row>
    <row r="71" spans="1:7" x14ac:dyDescent="0.3">
      <c r="A71" s="3">
        <v>30</v>
      </c>
      <c r="B71" s="10" t="s">
        <v>72</v>
      </c>
      <c r="G71" s="84">
        <v>17</v>
      </c>
    </row>
    <row r="72" spans="1:7" x14ac:dyDescent="0.3">
      <c r="A72" s="3">
        <v>31</v>
      </c>
      <c r="B72" s="11" t="s">
        <v>73</v>
      </c>
      <c r="G72" s="84">
        <v>20</v>
      </c>
    </row>
    <row r="73" spans="1:7" x14ac:dyDescent="0.3">
      <c r="A73" s="3">
        <v>32</v>
      </c>
      <c r="B73" s="11" t="s">
        <v>74</v>
      </c>
      <c r="G73" s="84">
        <v>20</v>
      </c>
    </row>
    <row r="74" spans="1:7" x14ac:dyDescent="0.3">
      <c r="A74" s="3">
        <v>33</v>
      </c>
      <c r="B74" s="11" t="s">
        <v>34</v>
      </c>
      <c r="G74" s="84">
        <v>28</v>
      </c>
    </row>
    <row r="75" spans="1:7" x14ac:dyDescent="0.3">
      <c r="A75" s="3">
        <v>34</v>
      </c>
      <c r="B75" s="11" t="s">
        <v>75</v>
      </c>
      <c r="G75" s="84">
        <v>29</v>
      </c>
    </row>
    <row r="76" spans="1:7" x14ac:dyDescent="0.3">
      <c r="A76" s="3">
        <v>35</v>
      </c>
      <c r="B76" s="11" t="s">
        <v>76</v>
      </c>
      <c r="G76" s="84">
        <v>29</v>
      </c>
    </row>
    <row r="77" spans="1:7" x14ac:dyDescent="0.3">
      <c r="A77" s="3">
        <v>36</v>
      </c>
      <c r="B77" s="11" t="s">
        <v>77</v>
      </c>
      <c r="G77" s="84">
        <v>30</v>
      </c>
    </row>
    <row r="78" spans="1:7" x14ac:dyDescent="0.3">
      <c r="A78" s="3">
        <v>37</v>
      </c>
      <c r="B78" s="11" t="s">
        <v>78</v>
      </c>
      <c r="G78" s="84">
        <v>32</v>
      </c>
    </row>
    <row r="79" spans="1:7" x14ac:dyDescent="0.3">
      <c r="A79" s="3"/>
      <c r="B79" s="11"/>
      <c r="G79" s="84"/>
    </row>
  </sheetData>
  <phoneticPr fontId="57" type="noConversion"/>
  <hyperlinks>
    <hyperlink ref="G9" location="Exportaciones!A1" display="Exportaciones!A1" xr:uid="{D7503360-154D-428C-889F-3FE33F9235DD}"/>
    <hyperlink ref="G10" location="'expo anual rango precios'!A1" display="'expo anual rango precios'!A1" xr:uid="{243B5BB9-7FD2-4A61-BAD2-153F0EADC655}"/>
    <hyperlink ref="G11" location="'expo anual rango precios'!A1" display="'expo anual rango precios'!A1" xr:uid="{887E14B6-4520-456C-AAFE-9DEE73DD10F8}"/>
    <hyperlink ref="G23" location="'Precio uva'!Área_de_impresión" display="'Precio uva'!Área_de_impresión" xr:uid="{7372004B-0CB5-43A0-ADC6-C7043C2FEACC}"/>
    <hyperlink ref="G25" location="'Precio vino Nac.'!A18" display="'Precio vino Nac.'!A18" xr:uid="{CC250B5C-9BAD-44FA-BCBA-523CFE78D18B}"/>
    <hyperlink ref="G26" location="'Precio vino Nac.'!A35" display="'Precio vino Nac.'!A35" xr:uid="{43BC9E60-61ED-4E56-95F5-6CF78DB93F6A}"/>
    <hyperlink ref="G27" location="'Precio vino Nac.'!A52" display="'Precio vino Nac.'!A52" xr:uid="{39584E7F-961B-44EF-BF06-EBC36DFEB2C8}"/>
    <hyperlink ref="G17" location="'Precio uva'!A1" display="'Precio uva'!A1" xr:uid="{FB644023-C75D-411F-870D-84E885C354CA}"/>
    <hyperlink ref="G18" location="'Precio uva'!A25" display="25-26-27" xr:uid="{A5180128-41A1-404A-B89F-9271CF7BB949}"/>
    <hyperlink ref="G19" location="'Precio uva'!A61" display="'Precio uva'!A61" xr:uid="{EED96C49-E16F-4832-855B-143C9EA9D305}"/>
    <hyperlink ref="G20" location="'Precio uva'!A81" display="28-29-30-31-32-33-34" xr:uid="{C2FC7E4D-C5E9-4B89-9323-48C00FBE6D5C}"/>
    <hyperlink ref="G22" location="'Precio uva'!A231" display="36-37" xr:uid="{8586CCAF-BF45-4824-84B3-07C67925A588}"/>
    <hyperlink ref="G12" location="'Expo var DO'!A1" display="'Expo var DO'!A1" xr:uid="{230FBC27-921A-4A43-B54D-C147132AFBAB}"/>
    <hyperlink ref="G13" location="'Expo vinos por mercado'!A1" display="'Expo vinos por mercado'!A1" xr:uid="{4446D74C-2AB0-4C9C-A931-0F19B5C62373}"/>
    <hyperlink ref="G14" location="'Expo vinos por mercado'!A33" display="'Expo vinos por mercado'!A33" xr:uid="{6ECF7442-B341-4769-904D-CFF2DCCAC51A}"/>
    <hyperlink ref="G15" location="'Expo vinos por mercado'!A65" display="'Expo vinos por mercado'!A65" xr:uid="{E89DBCF0-2569-4EB7-8AA8-3280F09F2B6C}"/>
    <hyperlink ref="G16" location="'Expo vinos por mercado'!A97" display="'Expo vinos por mercado'!A97" xr:uid="{120BAC0E-B41A-4740-BC23-EDAF80C4978B}"/>
    <hyperlink ref="G35" location="Estadisticas!A1" display="Estadisticas!A1" xr:uid="{645BBD50-7586-4D3F-9757-F4B25B3EA24E}"/>
    <hyperlink ref="G30" location="Existencias!A1" display="Existencias!A1" xr:uid="{5BE0EB55-BAAE-45AB-AFED-AFABDE974AB4}"/>
    <hyperlink ref="G31" location="Existencias!A38" display="Existencias!A38" xr:uid="{4992CAA0-A199-4A9C-A6F0-6FB6819C5853}"/>
    <hyperlink ref="G36" location="'Pisco x mercado'!A1" display="'Pisco x mercado'!A1" xr:uid="{F4553F7F-9816-486C-B13A-1B3CDADC8F6D}"/>
    <hyperlink ref="G28" location="'Prod vino '!A1" display="'Prod vino '!A1" xr:uid="{5FF9C450-17EB-49FE-9784-4135D2A79BED}"/>
    <hyperlink ref="G29" location="'Evol. prod. vino DO por cepa'!A1" display="'Evol. prod. vino DO por cepa'!A1" xr:uid="{C1B4DF1C-FBCB-4C8A-9D91-39EDD492FEDF}"/>
    <hyperlink ref="G32" location="'Sup plantada vides'!A1" display="'Sup plantada vides'!A1" xr:uid="{D9AC12F4-34AA-470A-BB4D-DAD45A9D4B0D}"/>
    <hyperlink ref="G33" location="'Sup plantada vides'!A17" display="'Sup plantada vides'!A17" xr:uid="{B8E67620-C69A-4AFF-8F5A-B3AA1CA3F6D2}"/>
    <hyperlink ref="G34" location="'Sup plantada vides (2)'!A1" display="'Sup plantada vides (2)'!A1" xr:uid="{1B58C35C-6AF2-422D-857B-3723B293DEFD}"/>
    <hyperlink ref="G42" location="'Evol export'!A1" display="'Evol export'!A1" xr:uid="{DE478E84-4DD9-41FE-A854-B881F0AEBB4A}"/>
    <hyperlink ref="G43" location="'Evol export'!A1" display="'Evol export'!A1" xr:uid="{9854BB27-A10E-485A-9F66-FEB5DFA7E3C2}"/>
    <hyperlink ref="G44" location="'Evol export'!A1" display="'Evol export'!A1" xr:uid="{F945DDA5-244D-493B-B46C-B8F7E800F910}"/>
    <hyperlink ref="G45" location="'Evol export'!A1" display="'Evol export'!A1" xr:uid="{45E75A9E-B0F2-47A1-9993-D8D1EC8EB15C}"/>
    <hyperlink ref="G46" location="'Evol export'!A1" display="'Evol export'!A1" xr:uid="{39A3A0AF-E63C-45F3-A723-99B062DAB152}"/>
    <hyperlink ref="G47" location="'Evol export'!A1" display="'Evol export'!A1" xr:uid="{EDCB38D6-DC56-4D27-AD5F-6A6DEC336F4F}"/>
    <hyperlink ref="G48" location="'Evol export'!A1" display="'Evol export'!A1" xr:uid="{8214A2E2-1CC8-458B-8617-ECA5065AA58D}"/>
    <hyperlink ref="G49" location="'expo anual rango precios'!A1" display="'expo anual rango precios'!A1" xr:uid="{FC9CE494-3864-4D90-A8C1-3F3906563751}"/>
    <hyperlink ref="G50" location="'expo anual rango precios'!A1" display="'expo anual rango precios'!A1" xr:uid="{9355F1CB-A94A-4C6A-B152-34449CE2E09E}"/>
    <hyperlink ref="G63" location="'Gráfico vino entre 2 y 10 lts'!A1" display="'Gráfico vino entre 2 y 10 lts'!A1" xr:uid="{72FC6D39-1079-4A1E-BA88-7CEE4F4F1A12}"/>
    <hyperlink ref="G64" location="'Gráfico vino entre 2 y 10 lts'!A17" display="'Gráfico vino entre 2 y 10 lts'!A17" xr:uid="{39CC9C8F-DCD5-44E2-85B4-03CAA16E9482}"/>
    <hyperlink ref="G51" location="'Graficos vinos DO'!A1" display="'Graficos vinos DO'!A1" xr:uid="{833D9AE9-DE09-42DD-A056-40477A6E7211}"/>
    <hyperlink ref="G52" location="'Graficos vinos DO'!A1" display="'Graficos vinos DO'!A1" xr:uid="{2818BA4A-0285-48CE-9522-9F7F8E4FAC55}"/>
    <hyperlink ref="G53" location="'Graficos vinos DO'!A1" display="'Graficos vinos DO'!A1" xr:uid="{5E319BD2-340D-460A-B197-9E8D29766647}"/>
    <hyperlink ref="G54:G56" location="'Gráficos vino granel'!A1" display="'Gráficos vino granel'!A1" xr:uid="{CBD0AE76-9485-4DCE-B006-EF5D9F928D2C}"/>
    <hyperlink ref="G57:G59" location="'Gráfico vino entre 2 y 10 lts'!A1" display="'Gráfico vino entre 2 y 10 lts'!A1" xr:uid="{E8A1AD8B-E770-4A8B-94E0-EAEEDE795EEB}"/>
    <hyperlink ref="G60:G62" location="'Gráficos vino espumoso'!A1" display="'Gráficos vino espumoso'!A1" xr:uid="{8C8701A8-524D-4082-833B-2519859F82CB}"/>
    <hyperlink ref="G68" location="'Gráficos vino espumoso'!A33" display="'Gráficos vino espumoso'!A33" xr:uid="{D39AB404-6084-4F7A-A085-CC268D93FF79}"/>
    <hyperlink ref="G65" location="'Gráfico vino entre 2 y 10 lts'!A33" display="'Gráfico vino entre 2 y 10 lts'!A33" xr:uid="{8112CDA8-736E-45B9-88E7-150788939C38}"/>
    <hyperlink ref="G66" location="'Gráficos vino espumoso'!A1" display="'Gráficos vino espumoso'!A1" xr:uid="{FA14D959-F530-4FF3-AC63-252CC143DFB1}"/>
    <hyperlink ref="G67" location="'Gráficos vino espumoso'!A17" display="'Gráficos vino espumoso'!A17" xr:uid="{64AE60DD-F318-4750-8F17-708838920310}"/>
    <hyperlink ref="G69" location="'Gráficos vino espum org'!A1" display="'Gráficos vino espum org'!A1" xr:uid="{844FBE87-D008-4529-B236-E714C8F414A4}"/>
    <hyperlink ref="G70" location="'Gráficos vino espum org'!A17" display="'Gráficos vino espum org'!A17" xr:uid="{D641D39B-1684-434C-B9D0-0B01124AD014}"/>
    <hyperlink ref="G71:G79" location="'Precios comparativos'!A1" display="'Precios comparativos'!A1" xr:uid="{C6037C6F-C07A-4BF0-9824-8F81234C3698}"/>
    <hyperlink ref="G54" location="'Gráficos vino DO org'!A1" display="'Gráficos vino DO org'!A1" xr:uid="{040A9736-D558-466A-BF4A-8D5513CD9D8F}"/>
    <hyperlink ref="G55" location="'Gráficos vino DO org'!A15" display="'Gráficos vino DO org'!A15" xr:uid="{918758B5-5E7A-48E6-8B3F-E424F25B200D}"/>
    <hyperlink ref="G56" location="'Gráficos vino DO org'!A32" display="'Gráficos vino DO org'!A32" xr:uid="{7F77BEBD-B159-45A4-8DBA-3BB80B4E954F}"/>
    <hyperlink ref="G57" location="'Gráficos vino granel'!A1" display="'Gráficos vino granel'!A1" xr:uid="{B6ABE432-F852-4919-B040-9AE04C754D39}"/>
    <hyperlink ref="G58" location="'Gráficos vino granel'!A17" display="'Gráficos vino granel'!A17" xr:uid="{ED97B70A-3BEC-4589-A12F-FC99558E2277}"/>
    <hyperlink ref="G59" location="'Gráficos vino granel'!A33" display="'Gráficos vino granel'!A33" xr:uid="{71A84BE8-EBBD-41E3-A0F1-EB2ACF7E5488}"/>
    <hyperlink ref="G60" location="'Gráficos vino granel org'!A1" display="'Gráficos vino granel org'!A1" xr:uid="{92031832-8FA1-4959-8247-FE0B3B920A25}"/>
    <hyperlink ref="G61" location="'Gráficos vino granel org'!A17" display="'Gráficos vino granel org'!A17" xr:uid="{5F971638-39C5-43A9-849B-C98B6020EA26}"/>
    <hyperlink ref="G62" location="'Gráficos vino granel'!A33" display="'Gráficos vino granel'!A33" xr:uid="{167CBD18-4437-4EF8-88E3-D2952F3CA892}"/>
    <hyperlink ref="G71" location="'Gráficos vino espum org'!A33" display="'Gráficos vino espum org'!A33" xr:uid="{66089BE8-377C-4BC8-A163-311FC13AE53E}"/>
    <hyperlink ref="G72" location="'Valor granel exp'!A1" display="'Valor granel exp'!A1" xr:uid="{700FF463-2157-4169-BC0D-3DA254AB7C2C}"/>
    <hyperlink ref="G73" location="'Valor granel exp'!A24" display="'Valor granel exp'!A24" xr:uid="{14EF2108-C429-466C-A0B5-F971E36977C1}"/>
    <hyperlink ref="G74" location="'Evol. prod. vino DO por cepa'!A1" display="'Evol. prod. vino DO por cepa'!A1" xr:uid="{5E576D6F-D9C6-4730-ADFA-1E830D6A504F}"/>
    <hyperlink ref="G75" location="'Prod vino graf'!A1" display="'Prod vino graf'!A1" xr:uid="{C7545B42-F51B-4A9A-8F4F-5135742A6179}"/>
    <hyperlink ref="G76" location="'Prod vino graf'!A25" display="'Prod vino graf'!A25" xr:uid="{88266D93-EAD2-4F8F-AC13-B13604A56374}"/>
    <hyperlink ref="G77" location="Existencias!A23" display="Existencias!A23" xr:uid="{F5FE431C-CAAB-4B56-AEF6-FF20D981BBEF}"/>
    <hyperlink ref="G78" location="'Sup plantada vides (2)'!A21" display="'Sup plantada vides (2)'!A21" xr:uid="{BD461C05-ACE7-40F3-8FA2-52F722E2871D}"/>
    <hyperlink ref="G5" location="Comentarios!Área_de_impresión" display="Comentarios!Área_de_impresión" xr:uid="{768C3F0E-9EBD-4277-A9BF-5FF38914A03A}"/>
    <hyperlink ref="G21" location="'Precio uva'!A203" display="35-36" xr:uid="{E24921C4-C3D6-486D-8D94-407E0BA00CBE}"/>
    <hyperlink ref="G24" location="'Precio vino Nac.'!A18" display="'Precio vino Nac.'!A18" xr:uid="{E3E01823-4CA4-44F8-872C-02B9A23D595C}"/>
  </hyperlinks>
  <pageMargins left="0.70866141732283472" right="0.70866141732283472" top="0.74803149606299213" bottom="0.74803149606299213" header="0.31496062992125984" footer="0.31496062992125984"/>
  <pageSetup scale="96" fitToHeight="2" orientation="portrait" r:id="rId1"/>
  <headerFooter>
    <oddFooter>Página &amp;P&amp;R</oddFooter>
  </headerFooter>
  <rowBreaks count="1" manualBreakCount="1">
    <brk id="3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2"/>
  <sheetViews>
    <sheetView zoomScaleNormal="100" zoomScaleSheetLayoutView="95" workbookViewId="0"/>
  </sheetViews>
  <sheetFormatPr baseColWidth="10" defaultColWidth="11.44140625" defaultRowHeight="14.4" x14ac:dyDescent="0.3"/>
  <cols>
    <col min="7" max="7" width="25.33203125" customWidth="1"/>
  </cols>
  <sheetData>
    <row r="1" spans="8:10" x14ac:dyDescent="0.3">
      <c r="H1" s="239"/>
    </row>
    <row r="4" spans="8:10" ht="17.399999999999999" x14ac:dyDescent="0.3">
      <c r="J4" s="63"/>
    </row>
    <row r="5" spans="8:10" ht="17.399999999999999" x14ac:dyDescent="0.3">
      <c r="J5" s="63"/>
    </row>
    <row r="6" spans="8:10" ht="17.399999999999999" x14ac:dyDescent="0.3">
      <c r="J6" s="63"/>
    </row>
    <row r="38" spans="1:10" x14ac:dyDescent="0.3">
      <c r="J38" s="324"/>
    </row>
    <row r="42" spans="1:10" x14ac:dyDescent="0.3">
      <c r="A42" s="239" t="s">
        <v>416</v>
      </c>
    </row>
  </sheetData>
  <phoneticPr fontId="57" type="noConversion"/>
  <hyperlinks>
    <hyperlink ref="A42" location="'Tabla de contenidos'!A1" display="Volver a Tabla de Contenidos" xr:uid="{A50ADADD-F0AA-4175-9CAC-E9F6CBE209E8}"/>
  </hyperlinks>
  <pageMargins left="0.70866141732283472" right="0.70866141732283472" top="0.74803149606299213" bottom="0.74803149606299213" header="0.31496062992125984" footer="0.31496062992125984"/>
  <pageSetup scale="96" orientation="portrait" r:id="rId1"/>
  <headerFooter>
    <oddFooter>Página &amp;P&amp;R</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1"/>
  <sheetViews>
    <sheetView zoomScale="90" zoomScaleNormal="90" zoomScalePageLayoutView="80" workbookViewId="0">
      <selection sqref="A1:K1"/>
    </sheetView>
  </sheetViews>
  <sheetFormatPr baseColWidth="10" defaultColWidth="11.44140625" defaultRowHeight="14.4" x14ac:dyDescent="0.3"/>
  <cols>
    <col min="1" max="1" width="41.44140625" customWidth="1"/>
    <col min="2" max="2" width="12.33203125" customWidth="1"/>
    <col min="3" max="3" width="16.33203125" customWidth="1"/>
    <col min="4" max="4" width="14.88671875" customWidth="1"/>
    <col min="5" max="8" width="10" customWidth="1"/>
    <col min="9" max="9" width="14.33203125" customWidth="1"/>
    <col min="10" max="10" width="14.6640625" customWidth="1"/>
  </cols>
  <sheetData>
    <row r="1" spans="1:11" ht="15" customHeight="1" thickBot="1" x14ac:dyDescent="0.35">
      <c r="A1" s="426" t="s">
        <v>484</v>
      </c>
      <c r="B1" s="426"/>
      <c r="C1" s="426"/>
      <c r="D1" s="426"/>
      <c r="E1" s="426"/>
      <c r="F1" s="426"/>
      <c r="G1" s="426"/>
      <c r="H1" s="426"/>
      <c r="I1" s="426"/>
      <c r="J1" s="426"/>
      <c r="K1" s="426"/>
    </row>
    <row r="2" spans="1:11" ht="15" customHeight="1" thickBot="1" x14ac:dyDescent="0.35">
      <c r="A2" s="443"/>
      <c r="B2" s="427" t="s">
        <v>79</v>
      </c>
      <c r="C2" s="428"/>
      <c r="D2" s="428"/>
      <c r="E2" s="428"/>
      <c r="F2" s="428"/>
      <c r="G2" s="428"/>
      <c r="H2" s="428"/>
      <c r="I2" s="428"/>
      <c r="J2" s="428"/>
      <c r="K2" s="429"/>
    </row>
    <row r="3" spans="1:11" ht="15" customHeight="1" x14ac:dyDescent="0.3">
      <c r="A3" s="444"/>
      <c r="B3" s="446" t="s">
        <v>80</v>
      </c>
      <c r="C3" s="430" t="s">
        <v>409</v>
      </c>
      <c r="D3" s="431"/>
      <c r="E3" s="432"/>
      <c r="F3" s="433" t="s">
        <v>81</v>
      </c>
      <c r="G3" s="431"/>
      <c r="H3" s="432"/>
      <c r="I3" s="433" t="s">
        <v>82</v>
      </c>
      <c r="J3" s="431"/>
      <c r="K3" s="432"/>
    </row>
    <row r="4" spans="1:11" ht="28.2" thickBot="1" x14ac:dyDescent="0.35">
      <c r="A4" s="445"/>
      <c r="B4" s="447"/>
      <c r="C4" s="410" t="s">
        <v>607</v>
      </c>
      <c r="D4" s="411" t="s">
        <v>604</v>
      </c>
      <c r="E4" s="412" t="s">
        <v>83</v>
      </c>
      <c r="F4" s="345">
        <v>44652</v>
      </c>
      <c r="G4" s="347">
        <v>45017</v>
      </c>
      <c r="H4" s="346" t="s">
        <v>83</v>
      </c>
      <c r="I4" s="345" t="s">
        <v>605</v>
      </c>
      <c r="J4" s="347" t="s">
        <v>606</v>
      </c>
      <c r="K4" s="346" t="s">
        <v>83</v>
      </c>
    </row>
    <row r="5" spans="1:11" ht="15" customHeight="1" x14ac:dyDescent="0.3">
      <c r="A5" s="348" t="s">
        <v>84</v>
      </c>
      <c r="B5" s="94">
        <v>443.66029532049998</v>
      </c>
      <c r="C5" s="416">
        <v>129.3784585704</v>
      </c>
      <c r="D5" s="408">
        <v>102.46907414660001</v>
      </c>
      <c r="E5" s="409">
        <f>+D5/C5-1</f>
        <v>-0.20798968175337718</v>
      </c>
      <c r="F5" s="66">
        <v>33.124814929999999</v>
      </c>
      <c r="G5" s="92">
        <v>23.226147745100004</v>
      </c>
      <c r="H5" s="317">
        <f>+G5/F5-1</f>
        <v>-0.29882935816601697</v>
      </c>
      <c r="I5" s="66">
        <v>440.71730695019988</v>
      </c>
      <c r="J5" s="92">
        <v>416.75091089669996</v>
      </c>
      <c r="K5" s="317">
        <f>+J5/I5-1</f>
        <v>-5.4380428622940569E-2</v>
      </c>
    </row>
    <row r="6" spans="1:11" ht="15" customHeight="1" x14ac:dyDescent="0.3">
      <c r="A6" s="407" t="s">
        <v>85</v>
      </c>
      <c r="B6" s="328">
        <v>322.85618407999999</v>
      </c>
      <c r="C6" s="417">
        <v>117.393463</v>
      </c>
      <c r="D6" s="319">
        <v>96.738531750000007</v>
      </c>
      <c r="E6" s="320">
        <f>+D6/C6-1</f>
        <v>-0.17594617896228171</v>
      </c>
      <c r="F6" s="318">
        <v>26.601939000000002</v>
      </c>
      <c r="G6" s="319">
        <v>20.607417000000002</v>
      </c>
      <c r="H6" s="320">
        <f t="shared" ref="H6:H10" si="0">+G6/F6-1</f>
        <v>-0.22534154371228354</v>
      </c>
      <c r="I6" s="318">
        <v>357.0309407277</v>
      </c>
      <c r="J6" s="319">
        <v>302.20125282999999</v>
      </c>
      <c r="K6" s="320">
        <f t="shared" ref="K6:K10" si="1">+J6/I6-1</f>
        <v>-0.1535712501161558</v>
      </c>
    </row>
    <row r="7" spans="1:11" ht="15" customHeight="1" x14ac:dyDescent="0.3">
      <c r="A7" s="407" t="s">
        <v>86</v>
      </c>
      <c r="B7" s="328">
        <v>40.288540142099997</v>
      </c>
      <c r="C7" s="417">
        <v>11.770249380100001</v>
      </c>
      <c r="D7" s="319">
        <v>9.2810640027000009</v>
      </c>
      <c r="E7" s="320">
        <f t="shared" ref="E7:E10" si="2">+D7/C7-1</f>
        <v>-0.21148110775022944</v>
      </c>
      <c r="F7" s="318">
        <v>2.8173870000000001</v>
      </c>
      <c r="G7" s="319">
        <v>2.3204630000000002</v>
      </c>
      <c r="H7" s="320">
        <f t="shared" si="0"/>
        <v>-0.1763776151448132</v>
      </c>
      <c r="I7" s="318">
        <v>39.269394263800002</v>
      </c>
      <c r="J7" s="319">
        <v>37.799354764699999</v>
      </c>
      <c r="K7" s="320">
        <f t="shared" si="1"/>
        <v>-3.7434738341638796E-2</v>
      </c>
    </row>
    <row r="8" spans="1:11" ht="16.2" customHeight="1" x14ac:dyDescent="0.3">
      <c r="A8" s="407" t="s">
        <v>87</v>
      </c>
      <c r="B8" s="328">
        <v>18.35780475</v>
      </c>
      <c r="C8" s="417">
        <v>6.01973</v>
      </c>
      <c r="D8" s="319">
        <v>5.4730014999999996</v>
      </c>
      <c r="E8" s="320">
        <f t="shared" si="2"/>
        <v>-9.0822761153739551E-2</v>
      </c>
      <c r="F8" s="318">
        <v>1.3544879999999999</v>
      </c>
      <c r="G8" s="319">
        <v>0.98023499999999997</v>
      </c>
      <c r="H8" s="320">
        <f t="shared" si="0"/>
        <v>-0.27630588089373986</v>
      </c>
      <c r="I8" s="318">
        <v>19.889357</v>
      </c>
      <c r="J8" s="319">
        <v>17.811076249999999</v>
      </c>
      <c r="K8" s="320">
        <f t="shared" si="1"/>
        <v>-0.10449210349032401</v>
      </c>
    </row>
    <row r="9" spans="1:11" ht="16.2" customHeight="1" x14ac:dyDescent="0.3">
      <c r="A9" s="407" t="s">
        <v>88</v>
      </c>
      <c r="B9" s="328">
        <v>3.9152444273999998</v>
      </c>
      <c r="C9" s="417">
        <v>0.98407067739999998</v>
      </c>
      <c r="D9" s="319">
        <v>0.71066997129999998</v>
      </c>
      <c r="E9" s="320">
        <f t="shared" si="2"/>
        <v>-0.277826290711505</v>
      </c>
      <c r="F9" s="318">
        <v>0.2527875</v>
      </c>
      <c r="G9" s="319">
        <v>0.19021347129999999</v>
      </c>
      <c r="H9" s="320">
        <f t="shared" si="0"/>
        <v>-0.24753608742520894</v>
      </c>
      <c r="I9" s="318">
        <v>3.5961774374000002</v>
      </c>
      <c r="J9" s="319">
        <v>3.6418437212999999</v>
      </c>
      <c r="K9" s="320">
        <f t="shared" si="1"/>
        <v>1.2698562486120224E-2</v>
      </c>
    </row>
    <row r="10" spans="1:11" ht="15" customHeight="1" x14ac:dyDescent="0.3">
      <c r="A10" s="407" t="s">
        <v>89</v>
      </c>
      <c r="B10" s="420">
        <v>0.47893200000000002</v>
      </c>
      <c r="C10" s="418">
        <v>0.15596699999999999</v>
      </c>
      <c r="D10" s="314">
        <v>0.17973449999999999</v>
      </c>
      <c r="E10" s="320">
        <f t="shared" si="2"/>
        <v>0.15238800515493667</v>
      </c>
      <c r="F10" s="313">
        <v>3.7731000000000001E-2</v>
      </c>
      <c r="G10" s="314">
        <v>4.5060000000000003E-2</v>
      </c>
      <c r="H10" s="320">
        <f t="shared" si="0"/>
        <v>0.19424346028464656</v>
      </c>
      <c r="I10" s="313">
        <v>0.57818700000000001</v>
      </c>
      <c r="J10" s="314">
        <v>0.50269949999999997</v>
      </c>
      <c r="K10" s="320">
        <f t="shared" si="1"/>
        <v>-0.13055897140544503</v>
      </c>
    </row>
    <row r="11" spans="1:11" ht="16.2" customHeight="1" thickBot="1" x14ac:dyDescent="0.35">
      <c r="A11" s="95" t="s">
        <v>90</v>
      </c>
      <c r="B11" s="96">
        <f>SUM(B5:B10)</f>
        <v>829.55700072000002</v>
      </c>
      <c r="C11" s="419">
        <f>SUM(C5:C10)</f>
        <v>265.70193862789995</v>
      </c>
      <c r="D11" s="321">
        <f>SUM(D5:D10)</f>
        <v>214.8520758706</v>
      </c>
      <c r="E11" s="337">
        <f>+D11/C11-1</f>
        <v>-0.19137934416245339</v>
      </c>
      <c r="F11" s="93">
        <f>SUM(F5:F10)</f>
        <v>64.189147429999991</v>
      </c>
      <c r="G11" s="321">
        <f>SUM(G5:G10)</f>
        <v>47.369536216400007</v>
      </c>
      <c r="H11" s="316">
        <f>+G11/F11-1</f>
        <v>-0.26203200832262541</v>
      </c>
      <c r="I11" s="93">
        <f>SUM(I5:I10)</f>
        <v>861.0813633790998</v>
      </c>
      <c r="J11" s="321">
        <f>SUM(J5:J10)</f>
        <v>778.7071379626999</v>
      </c>
      <c r="K11" s="316">
        <f>+J11/I11-1</f>
        <v>-9.5663695580569419E-2</v>
      </c>
    </row>
    <row r="12" spans="1:11" ht="16.2" customHeight="1" thickBot="1" x14ac:dyDescent="0.35">
      <c r="B12" s="434" t="s">
        <v>91</v>
      </c>
      <c r="C12" s="434"/>
      <c r="D12" s="434"/>
      <c r="E12" s="434"/>
      <c r="F12" s="435"/>
      <c r="G12" s="435"/>
      <c r="H12" s="435"/>
      <c r="I12" s="435"/>
      <c r="J12" s="435"/>
      <c r="K12" s="436"/>
    </row>
    <row r="13" spans="1:11" x14ac:dyDescent="0.3">
      <c r="A13" s="348" t="s">
        <v>84</v>
      </c>
      <c r="B13" s="94">
        <v>1459.2860936799989</v>
      </c>
      <c r="C13" s="421">
        <v>429.76631783000016</v>
      </c>
      <c r="D13" s="92">
        <v>334.03201451999985</v>
      </c>
      <c r="E13" s="327">
        <f>+D13/C13-1</f>
        <v>-0.2227589723489436</v>
      </c>
      <c r="F13" s="66">
        <v>109.86793983000007</v>
      </c>
      <c r="G13" s="92">
        <v>77.038073069999982</v>
      </c>
      <c r="H13" s="327">
        <f>+G13/F13-1</f>
        <v>-0.29881207211856453</v>
      </c>
      <c r="I13" s="66">
        <v>1477.6689403</v>
      </c>
      <c r="J13" s="92">
        <v>1363.5517903699988</v>
      </c>
      <c r="K13" s="327">
        <f>+J13/I13-1</f>
        <v>-7.7227819315761503E-2</v>
      </c>
    </row>
    <row r="14" spans="1:11" x14ac:dyDescent="0.3">
      <c r="A14" s="407" t="s">
        <v>85</v>
      </c>
      <c r="B14" s="328">
        <v>299.19057760999993</v>
      </c>
      <c r="C14" s="417">
        <v>110.35326789</v>
      </c>
      <c r="D14" s="319">
        <v>91.711075159999993</v>
      </c>
      <c r="E14" s="329">
        <f t="shared" ref="E14:E18" si="3">+D14/C14-1</f>
        <v>-0.16893194996801109</v>
      </c>
      <c r="F14" s="318">
        <v>24.62867653</v>
      </c>
      <c r="G14" s="319">
        <v>19.89717379</v>
      </c>
      <c r="H14" s="329">
        <f t="shared" ref="H14:H18" si="4">+G14/F14-1</f>
        <v>-0.19211356055761231</v>
      </c>
      <c r="I14" s="318">
        <v>322.10621113999997</v>
      </c>
      <c r="J14" s="319">
        <v>280.54838488000001</v>
      </c>
      <c r="K14" s="329">
        <f t="shared" ref="K14:K18" si="5">+J14/I14-1</f>
        <v>-0.12901901553813033</v>
      </c>
    </row>
    <row r="15" spans="1:11" x14ac:dyDescent="0.3">
      <c r="A15" s="407" t="s">
        <v>86</v>
      </c>
      <c r="B15" s="328">
        <v>89.19381463000002</v>
      </c>
      <c r="C15" s="417">
        <v>25.987290130000002</v>
      </c>
      <c r="D15" s="319">
        <v>19.612418179999999</v>
      </c>
      <c r="E15" s="329">
        <f t="shared" si="3"/>
        <v>-0.24530729899539561</v>
      </c>
      <c r="F15" s="318">
        <v>6.250410640000001</v>
      </c>
      <c r="G15" s="319">
        <v>4.5562319999999996</v>
      </c>
      <c r="H15" s="329">
        <f t="shared" si="4"/>
        <v>-0.27105077371364539</v>
      </c>
      <c r="I15" s="318">
        <v>87.05387789000001</v>
      </c>
      <c r="J15" s="319">
        <v>82.818942680000021</v>
      </c>
      <c r="K15" s="329">
        <f t="shared" si="5"/>
        <v>-4.8647289617025358E-2</v>
      </c>
    </row>
    <row r="16" spans="1:11" x14ac:dyDescent="0.3">
      <c r="A16" s="407" t="s">
        <v>87</v>
      </c>
      <c r="B16" s="328">
        <v>32.899127229999998</v>
      </c>
      <c r="C16" s="417">
        <v>11.116596060000003</v>
      </c>
      <c r="D16" s="319">
        <v>9.1717233300000007</v>
      </c>
      <c r="E16" s="329">
        <f t="shared" si="3"/>
        <v>-0.17495218136045154</v>
      </c>
      <c r="F16" s="318">
        <v>2.4703571300000005</v>
      </c>
      <c r="G16" s="319">
        <v>1.6301033900000002</v>
      </c>
      <c r="H16" s="329">
        <f t="shared" si="4"/>
        <v>-0.34013452135967082</v>
      </c>
      <c r="I16" s="318">
        <v>37.883452330000004</v>
      </c>
      <c r="J16" s="319">
        <v>30.954254499999998</v>
      </c>
      <c r="K16" s="329">
        <f t="shared" si="5"/>
        <v>-0.18290829910749073</v>
      </c>
    </row>
    <row r="17" spans="1:11" x14ac:dyDescent="0.3">
      <c r="A17" s="407" t="s">
        <v>88</v>
      </c>
      <c r="B17" s="328">
        <v>15.45231836</v>
      </c>
      <c r="C17" s="417">
        <v>3.9469774500000003</v>
      </c>
      <c r="D17" s="319">
        <v>3.0166791900000005</v>
      </c>
      <c r="E17" s="329">
        <f t="shared" si="3"/>
        <v>-0.23569890423366868</v>
      </c>
      <c r="F17" s="318">
        <v>1.0634191899999998</v>
      </c>
      <c r="G17" s="319">
        <v>0.77850647000000006</v>
      </c>
      <c r="H17" s="329">
        <f t="shared" si="4"/>
        <v>-0.26792136410477962</v>
      </c>
      <c r="I17" s="318">
        <v>14.424796649999999</v>
      </c>
      <c r="J17" s="319">
        <v>14.522020099999999</v>
      </c>
      <c r="K17" s="329">
        <f t="shared" si="5"/>
        <v>6.7400222241607022E-3</v>
      </c>
    </row>
    <row r="18" spans="1:11" x14ac:dyDescent="0.3">
      <c r="A18" s="407" t="s">
        <v>89</v>
      </c>
      <c r="B18" s="328">
        <v>1.9469199099999999</v>
      </c>
      <c r="C18" s="417">
        <v>0.6331388200000001</v>
      </c>
      <c r="D18" s="319">
        <v>0.77906395000000006</v>
      </c>
      <c r="E18" s="329">
        <f t="shared" si="3"/>
        <v>0.23047888613116463</v>
      </c>
      <c r="F18" s="318">
        <v>0.12212119</v>
      </c>
      <c r="G18" s="319">
        <v>0.24448601</v>
      </c>
      <c r="H18" s="329">
        <f t="shared" si="4"/>
        <v>1.0019949854730372</v>
      </c>
      <c r="I18" s="318">
        <v>2.3024630799999994</v>
      </c>
      <c r="J18" s="319">
        <v>2.0928450399999998</v>
      </c>
      <c r="K18" s="329">
        <f t="shared" si="5"/>
        <v>-9.1040782291284206E-2</v>
      </c>
    </row>
    <row r="19" spans="1:11" ht="15" thickBot="1" x14ac:dyDescent="0.35">
      <c r="A19" s="95" t="s">
        <v>90</v>
      </c>
      <c r="B19" s="96">
        <f>SUM(B13:B18)</f>
        <v>1897.9688514199988</v>
      </c>
      <c r="C19" s="419">
        <f>SUM(C13:C18)</f>
        <v>581.80358818000013</v>
      </c>
      <c r="D19" s="321">
        <f>SUM(D13:D18)</f>
        <v>458.32297432999991</v>
      </c>
      <c r="E19" s="337">
        <f>+D19/C19-1</f>
        <v>-0.21223762857199402</v>
      </c>
      <c r="F19" s="93">
        <f>SUM(F13:F18)</f>
        <v>144.40292451000008</v>
      </c>
      <c r="G19" s="331">
        <f>SUM(G13:G18)</f>
        <v>104.14457472999997</v>
      </c>
      <c r="H19" s="330">
        <f>+G19/F19-1</f>
        <v>-0.27879178982425779</v>
      </c>
      <c r="I19" s="93">
        <f>SUM(I13:I18)</f>
        <v>1941.4397413899999</v>
      </c>
      <c r="J19" s="321">
        <f>SUM(J13:J18)</f>
        <v>1774.4882375699985</v>
      </c>
      <c r="K19" s="316">
        <f>+J19/I19-1</f>
        <v>-8.5993657315611594E-2</v>
      </c>
    </row>
    <row r="20" spans="1:11" ht="15" thickBot="1" x14ac:dyDescent="0.35">
      <c r="B20" s="437" t="s">
        <v>92</v>
      </c>
      <c r="C20" s="437"/>
      <c r="D20" s="437"/>
      <c r="E20" s="437"/>
      <c r="F20" s="437"/>
      <c r="G20" s="437"/>
      <c r="H20" s="437"/>
      <c r="I20" s="437"/>
      <c r="J20" s="437"/>
      <c r="K20" s="438"/>
    </row>
    <row r="21" spans="1:11" x14ac:dyDescent="0.3">
      <c r="A21" s="348" t="s">
        <v>84</v>
      </c>
      <c r="B21" s="424">
        <f>+B13/B5</f>
        <v>3.289196957834172</v>
      </c>
      <c r="C21" s="422">
        <f>+C13/C5</f>
        <v>3.3217764578339533</v>
      </c>
      <c r="D21" s="332">
        <f>+D13/D5</f>
        <v>3.2598324645942287</v>
      </c>
      <c r="E21" s="335">
        <f>+D21/C21-1</f>
        <v>-1.8647851240452429E-2</v>
      </c>
      <c r="F21" s="66">
        <f>+F13/F5</f>
        <v>3.3167865258168274</v>
      </c>
      <c r="G21" s="332">
        <f>+G13/G5</f>
        <v>3.3168682949695185</v>
      </c>
      <c r="H21" s="335">
        <f>+G21/F21-1</f>
        <v>2.4653124961249162E-5</v>
      </c>
      <c r="I21" s="97">
        <f>+I13/I5</f>
        <v>3.3528725035229296</v>
      </c>
      <c r="J21" s="332">
        <f>+J13/J5</f>
        <v>3.2718627715440851</v>
      </c>
      <c r="K21" s="67">
        <f>+J21/I21-1</f>
        <v>-2.4161292114068145E-2</v>
      </c>
    </row>
    <row r="22" spans="1:11" x14ac:dyDescent="0.3">
      <c r="A22" s="407" t="s">
        <v>85</v>
      </c>
      <c r="B22" s="420">
        <f t="shared" ref="B22:D26" si="6">+B14/B6</f>
        <v>0.92669923130809229</v>
      </c>
      <c r="C22" s="418">
        <f t="shared" si="6"/>
        <v>0.94002907035803174</v>
      </c>
      <c r="D22" s="314">
        <f t="shared" si="6"/>
        <v>0.94803046418988046</v>
      </c>
      <c r="E22" s="336">
        <f t="shared" ref="E22:E26" si="7">+D22/C22-1</f>
        <v>8.5118578607374928E-3</v>
      </c>
      <c r="F22" s="313">
        <f t="shared" ref="F22:G26" si="8">+F14/F6</f>
        <v>0.9258226075174445</v>
      </c>
      <c r="G22" s="314">
        <f t="shared" si="8"/>
        <v>0.96553458349486487</v>
      </c>
      <c r="H22" s="336">
        <f t="shared" ref="H22:H26" si="9">+G22/F22-1</f>
        <v>4.2893720303402771E-2</v>
      </c>
      <c r="I22" s="313">
        <f t="shared" ref="I22:J22" si="10">+I14/I6</f>
        <v>0.90218010372849899</v>
      </c>
      <c r="J22" s="314">
        <f t="shared" si="10"/>
        <v>0.92834950964885454</v>
      </c>
      <c r="K22" s="315">
        <f t="shared" ref="K22:K27" si="11">+J22/I22-1</f>
        <v>2.9006853301467794E-2</v>
      </c>
    </row>
    <row r="23" spans="1:11" x14ac:dyDescent="0.3">
      <c r="A23" s="407" t="s">
        <v>86</v>
      </c>
      <c r="B23" s="420">
        <f t="shared" si="6"/>
        <v>2.2138755664863585</v>
      </c>
      <c r="C23" s="418">
        <f t="shared" si="6"/>
        <v>2.2078793142596278</v>
      </c>
      <c r="D23" s="314">
        <f t="shared" si="6"/>
        <v>2.1131648455709877</v>
      </c>
      <c r="E23" s="336">
        <f t="shared" si="7"/>
        <v>-4.2898390358986127E-2</v>
      </c>
      <c r="F23" s="313">
        <f t="shared" si="8"/>
        <v>2.2185133387780951</v>
      </c>
      <c r="G23" s="314">
        <f t="shared" si="8"/>
        <v>1.9635012495351141</v>
      </c>
      <c r="H23" s="336">
        <f t="shared" si="9"/>
        <v>-0.11494728689953948</v>
      </c>
      <c r="I23" s="313">
        <f t="shared" ref="I23:J23" si="12">+I15/I7</f>
        <v>2.2168378077135134</v>
      </c>
      <c r="J23" s="314">
        <f t="shared" si="12"/>
        <v>2.1910147195777756</v>
      </c>
      <c r="K23" s="315">
        <f t="shared" si="11"/>
        <v>-1.1648614096117504E-2</v>
      </c>
    </row>
    <row r="24" spans="1:11" x14ac:dyDescent="0.3">
      <c r="A24" s="407" t="s">
        <v>87</v>
      </c>
      <c r="B24" s="420">
        <f t="shared" si="6"/>
        <v>1.7921057380240411</v>
      </c>
      <c r="C24" s="418">
        <f t="shared" si="6"/>
        <v>1.8466934663182573</v>
      </c>
      <c r="D24" s="314">
        <f t="shared" si="6"/>
        <v>1.6758123179757947</v>
      </c>
      <c r="E24" s="336">
        <f t="shared" si="7"/>
        <v>-9.253357498640391E-2</v>
      </c>
      <c r="F24" s="313">
        <f t="shared" si="8"/>
        <v>1.8238309457152817</v>
      </c>
      <c r="G24" s="314">
        <f t="shared" si="8"/>
        <v>1.6629720322167645</v>
      </c>
      <c r="H24" s="336">
        <f t="shared" si="9"/>
        <v>-8.8198368317207509E-2</v>
      </c>
      <c r="I24" s="313">
        <f t="shared" ref="I24:J24" si="13">+I16/I8</f>
        <v>1.9047097565798634</v>
      </c>
      <c r="J24" s="314">
        <f t="shared" si="13"/>
        <v>1.7379216205421613</v>
      </c>
      <c r="K24" s="315">
        <f t="shared" si="11"/>
        <v>-8.7566168788461685E-2</v>
      </c>
    </row>
    <row r="25" spans="1:11" x14ac:dyDescent="0.3">
      <c r="A25" s="407" t="s">
        <v>88</v>
      </c>
      <c r="B25" s="420">
        <f t="shared" si="6"/>
        <v>3.9467059200340744</v>
      </c>
      <c r="C25" s="418">
        <f t="shared" si="6"/>
        <v>4.0108678580163133</v>
      </c>
      <c r="D25" s="314">
        <f t="shared" si="6"/>
        <v>4.2448384085818498</v>
      </c>
      <c r="E25" s="336">
        <f t="shared" si="7"/>
        <v>5.8334145837767082E-2</v>
      </c>
      <c r="F25" s="313">
        <f t="shared" si="8"/>
        <v>4.2067712604460263</v>
      </c>
      <c r="G25" s="314">
        <f t="shared" si="8"/>
        <v>4.0928040725998782</v>
      </c>
      <c r="H25" s="336">
        <f t="shared" si="9"/>
        <v>-2.7091367890077489E-2</v>
      </c>
      <c r="I25" s="313">
        <f t="shared" ref="I25:J25" si="14">+I17/I9</f>
        <v>4.0111470863431533</v>
      </c>
      <c r="J25" s="314">
        <f t="shared" si="14"/>
        <v>3.9875462022341224</v>
      </c>
      <c r="K25" s="315">
        <f t="shared" si="11"/>
        <v>-5.8838241532915836E-3</v>
      </c>
    </row>
    <row r="26" spans="1:11" ht="14.25" customHeight="1" x14ac:dyDescent="0.3">
      <c r="A26" s="407" t="s">
        <v>89</v>
      </c>
      <c r="B26" s="420">
        <f t="shared" si="6"/>
        <v>4.065128055757393</v>
      </c>
      <c r="C26" s="418">
        <f t="shared" si="6"/>
        <v>4.0594409073714317</v>
      </c>
      <c r="D26" s="314">
        <f t="shared" si="6"/>
        <v>4.3345264821166785</v>
      </c>
      <c r="E26" s="336">
        <f t="shared" si="7"/>
        <v>6.7764399340245696E-2</v>
      </c>
      <c r="F26" s="313">
        <f t="shared" si="8"/>
        <v>3.2366274416262488</v>
      </c>
      <c r="G26" s="314">
        <f t="shared" si="8"/>
        <v>5.425788060363959</v>
      </c>
      <c r="H26" s="336">
        <f t="shared" si="9"/>
        <v>0.67637090095169028</v>
      </c>
      <c r="I26" s="313">
        <f t="shared" ref="I26:J26" si="15">+I18/I10</f>
        <v>3.9822117757749647</v>
      </c>
      <c r="J26" s="314">
        <f t="shared" si="15"/>
        <v>4.163212893587521</v>
      </c>
      <c r="K26" s="315">
        <f t="shared" si="11"/>
        <v>4.5452408863245974E-2</v>
      </c>
    </row>
    <row r="27" spans="1:11" ht="15" thickBot="1" x14ac:dyDescent="0.35">
      <c r="A27" s="95" t="s">
        <v>93</v>
      </c>
      <c r="B27" s="425">
        <f>SUM(B21:B26)</f>
        <v>16.233711469444131</v>
      </c>
      <c r="C27" s="423">
        <f>+C19/C11</f>
        <v>2.1896851456352455</v>
      </c>
      <c r="D27" s="333">
        <f>+D19/D11</f>
        <v>2.1332024485815828</v>
      </c>
      <c r="E27" s="337">
        <f>+D27/C27-1</f>
        <v>-2.5794894378422861E-2</v>
      </c>
      <c r="F27" s="413">
        <f>+F19/F11</f>
        <v>2.2496470243272104</v>
      </c>
      <c r="G27" s="414">
        <f>+G19/G11</f>
        <v>2.1985559295795603</v>
      </c>
      <c r="H27" s="415">
        <f>+G27/F27-1</f>
        <v>-2.2710716034632039E-2</v>
      </c>
      <c r="I27" s="413">
        <f>+I19/I11</f>
        <v>2.2546530722384959</v>
      </c>
      <c r="J27" s="414">
        <f>+J19/J11</f>
        <v>2.2787620031486044</v>
      </c>
      <c r="K27" s="334">
        <f t="shared" si="11"/>
        <v>1.069296700541722E-2</v>
      </c>
    </row>
    <row r="28" spans="1:11" x14ac:dyDescent="0.3">
      <c r="A28" s="439" t="s">
        <v>601</v>
      </c>
      <c r="B28" s="440"/>
      <c r="C28" s="440"/>
      <c r="D28" s="440"/>
      <c r="E28" s="440"/>
      <c r="F28" s="440"/>
      <c r="G28" s="440"/>
      <c r="H28" s="440"/>
      <c r="I28" s="440"/>
      <c r="J28" s="70"/>
    </row>
    <row r="29" spans="1:11" ht="49.5" customHeight="1" x14ac:dyDescent="0.3">
      <c r="A29" s="441" t="s">
        <v>94</v>
      </c>
      <c r="B29" s="442"/>
      <c r="C29" s="442"/>
      <c r="D29" s="442"/>
      <c r="E29" s="442"/>
      <c r="F29" s="442"/>
      <c r="G29" s="442"/>
      <c r="H29" s="442"/>
      <c r="I29" s="442"/>
      <c r="J29" s="70"/>
    </row>
    <row r="31" spans="1:11" x14ac:dyDescent="0.3">
      <c r="A31" s="239" t="s">
        <v>416</v>
      </c>
    </row>
  </sheetData>
  <mergeCells count="11">
    <mergeCell ref="B20:K20"/>
    <mergeCell ref="A28:I28"/>
    <mergeCell ref="A29:I29"/>
    <mergeCell ref="A2:A4"/>
    <mergeCell ref="B3:B4"/>
    <mergeCell ref="F3:H3"/>
    <mergeCell ref="A1:K1"/>
    <mergeCell ref="B2:K2"/>
    <mergeCell ref="C3:E3"/>
    <mergeCell ref="I3:K3"/>
    <mergeCell ref="B12:K12"/>
  </mergeCells>
  <phoneticPr fontId="57" type="noConversion"/>
  <hyperlinks>
    <hyperlink ref="A31" location="'Tabla de contenidos'!A1" display="Volver a Tabla de Contenidos" xr:uid="{34B51185-476B-4B94-80FC-14E0639FA121}"/>
  </hyperlinks>
  <pageMargins left="0.70866141732283472" right="0.70866141732283472" top="0.74803149606299213" bottom="0.74803149606299213" header="0.31496062992125984" footer="0.31496062992125984"/>
  <pageSetup scale="74" orientation="landscape" r:id="rId1"/>
  <headerFooter>
    <oddFooter>Página &amp;P&amp;R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6DD7D-AB6F-4BE2-A0B2-53E13E2C0200}">
  <dimension ref="A2:AO68"/>
  <sheetViews>
    <sheetView showWhiteSpace="0" zoomScale="90" zoomScaleNormal="90" zoomScaleSheetLayoutView="90" workbookViewId="0"/>
  </sheetViews>
  <sheetFormatPr baseColWidth="10" defaultColWidth="11.44140625" defaultRowHeight="14.4" x14ac:dyDescent="0.3"/>
  <cols>
    <col min="1" max="1" width="38.88671875" bestFit="1" customWidth="1"/>
    <col min="2" max="2" width="9.5546875" bestFit="1" customWidth="1"/>
    <col min="3" max="9" width="5" bestFit="1" customWidth="1"/>
    <col min="10" max="17" width="5.44140625" bestFit="1" customWidth="1"/>
    <col min="18" max="23" width="5.44140625" customWidth="1"/>
    <col min="24" max="25" width="5.44140625" bestFit="1" customWidth="1"/>
    <col min="26" max="28" width="6" customWidth="1"/>
    <col min="29" max="37" width="6" bestFit="1" customWidth="1"/>
    <col min="38" max="39" width="5.33203125" customWidth="1"/>
  </cols>
  <sheetData>
    <row r="2" spans="1:41" x14ac:dyDescent="0.3">
      <c r="A2" s="15" t="s">
        <v>95</v>
      </c>
      <c r="B2" s="15"/>
      <c r="C2" s="15"/>
      <c r="D2" s="16">
        <f>D6/C6-1</f>
        <v>3.3175296121701336E-2</v>
      </c>
      <c r="E2" s="16">
        <f>E6/D6-1</f>
        <v>1.7987214310092314E-2</v>
      </c>
      <c r="F2" s="16">
        <f t="shared" ref="F2:Y2" si="0">F6/E6-1</f>
        <v>0.11349702717252819</v>
      </c>
      <c r="G2" s="16">
        <f t="shared" si="0"/>
        <v>0.24954699849420248</v>
      </c>
      <c r="H2" s="16">
        <f t="shared" si="0"/>
        <v>4.7964708012287804E-2</v>
      </c>
      <c r="I2" s="16">
        <f t="shared" si="0"/>
        <v>9.8144241079429095E-2</v>
      </c>
      <c r="J2" s="16">
        <f t="shared" si="0"/>
        <v>0.30099876730443031</v>
      </c>
      <c r="K2" s="16">
        <f t="shared" si="0"/>
        <v>9.6464535760310222E-2</v>
      </c>
      <c r="L2" s="16">
        <f t="shared" si="0"/>
        <v>4.0006110379404713E-3</v>
      </c>
      <c r="M2" s="16">
        <f t="shared" si="0"/>
        <v>0.11691849358949513</v>
      </c>
      <c r="N2" s="16">
        <f t="shared" si="0"/>
        <v>9.6259110759669309E-2</v>
      </c>
      <c r="O2" s="16">
        <f t="shared" si="0"/>
        <v>5.7751878345935648E-2</v>
      </c>
      <c r="P2" s="16">
        <f t="shared" si="0"/>
        <v>5.0535777007490124E-2</v>
      </c>
      <c r="Q2" s="16">
        <f t="shared" si="0"/>
        <v>-1.7559406408334421E-2</v>
      </c>
      <c r="R2" s="16">
        <f t="shared" si="0"/>
        <v>5.0507832556421217E-3</v>
      </c>
      <c r="S2" s="16">
        <f t="shared" si="0"/>
        <v>-8.6790252369350895E-6</v>
      </c>
      <c r="T2" s="16">
        <f t="shared" si="0"/>
        <v>8.8334258199987303E-2</v>
      </c>
      <c r="U2" s="16">
        <f t="shared" si="0"/>
        <v>-1.1340969739138784E-2</v>
      </c>
      <c r="V2" s="16">
        <f t="shared" si="0"/>
        <v>-3.1506352087114275E-2</v>
      </c>
      <c r="W2" s="16">
        <f t="shared" si="0"/>
        <v>-5.0962363307764935E-2</v>
      </c>
      <c r="X2" s="16">
        <f t="shared" si="0"/>
        <v>7.1492859132294528E-2</v>
      </c>
      <c r="Y2" s="16">
        <f t="shared" si="0"/>
        <v>-2.9405904553389317E-2</v>
      </c>
    </row>
    <row r="3" spans="1:41" x14ac:dyDescent="0.3">
      <c r="A3" s="102" t="s">
        <v>96</v>
      </c>
      <c r="B3" s="103"/>
      <c r="C3" s="104"/>
      <c r="D3" s="104"/>
      <c r="E3" s="104"/>
      <c r="F3" s="104"/>
      <c r="G3" s="104"/>
      <c r="H3" s="104"/>
      <c r="I3" s="104"/>
      <c r="J3" s="104"/>
      <c r="K3" s="104"/>
      <c r="L3" s="104"/>
      <c r="M3" s="104"/>
      <c r="N3" s="104"/>
      <c r="O3" s="104"/>
      <c r="P3" s="104"/>
      <c r="Q3" s="104"/>
      <c r="R3" s="104"/>
      <c r="S3" s="104"/>
      <c r="T3" s="104"/>
      <c r="U3" s="104"/>
      <c r="V3" s="104"/>
      <c r="W3" s="104"/>
      <c r="X3" s="104"/>
      <c r="Y3" s="104"/>
    </row>
    <row r="4" spans="1:41" x14ac:dyDescent="0.3">
      <c r="A4" s="17"/>
      <c r="B4" s="18"/>
      <c r="C4" s="18">
        <v>2000</v>
      </c>
      <c r="D4" s="18">
        <v>2001</v>
      </c>
      <c r="E4" s="18">
        <v>2002</v>
      </c>
      <c r="F4" s="18">
        <v>2003</v>
      </c>
      <c r="G4" s="18">
        <v>2004</v>
      </c>
      <c r="H4" s="18">
        <v>2005</v>
      </c>
      <c r="I4" s="18">
        <v>2006</v>
      </c>
      <c r="J4" s="18">
        <v>2007</v>
      </c>
      <c r="K4" s="18">
        <v>2008</v>
      </c>
      <c r="L4" s="18">
        <v>2009</v>
      </c>
      <c r="M4" s="18">
        <v>2010</v>
      </c>
      <c r="N4" s="18">
        <v>2011</v>
      </c>
      <c r="O4" s="18">
        <v>2012</v>
      </c>
      <c r="P4" s="18">
        <v>2013</v>
      </c>
      <c r="Q4" s="18">
        <v>2014</v>
      </c>
      <c r="R4" s="18">
        <v>2015</v>
      </c>
      <c r="S4" s="18">
        <v>2016</v>
      </c>
      <c r="T4" s="18">
        <v>2017</v>
      </c>
      <c r="U4" s="18">
        <v>2018</v>
      </c>
      <c r="V4" s="18">
        <v>2019</v>
      </c>
      <c r="W4" s="18">
        <v>2020</v>
      </c>
      <c r="X4" s="18">
        <v>2021</v>
      </c>
      <c r="Y4" s="18">
        <v>2022</v>
      </c>
    </row>
    <row r="5" spans="1:41" x14ac:dyDescent="0.3">
      <c r="A5" s="19" t="s">
        <v>97</v>
      </c>
      <c r="B5" s="20" t="s">
        <v>98</v>
      </c>
      <c r="C5" s="20">
        <v>264.75042000000002</v>
      </c>
      <c r="D5" s="20">
        <v>308.94225599999999</v>
      </c>
      <c r="E5" s="20">
        <v>344.06530935310002</v>
      </c>
      <c r="F5" s="20">
        <v>390.96013003370001</v>
      </c>
      <c r="G5" s="20">
        <v>465.3393175571</v>
      </c>
      <c r="H5" s="20">
        <v>413.65611972459999</v>
      </c>
      <c r="I5" s="20">
        <v>470.09455889540004</v>
      </c>
      <c r="J5" s="20">
        <v>599.78646680209988</v>
      </c>
      <c r="K5" s="20">
        <v>581.72047084199994</v>
      </c>
      <c r="L5" s="20">
        <v>687.65672542569996</v>
      </c>
      <c r="M5" s="20">
        <v>725.38451726690005</v>
      </c>
      <c r="N5" s="20">
        <v>660.04612720440002</v>
      </c>
      <c r="O5" s="20">
        <v>743.9480811599999</v>
      </c>
      <c r="P5" s="20">
        <v>873.51530059059996</v>
      </c>
      <c r="Q5" s="20">
        <v>796.43082167889997</v>
      </c>
      <c r="R5" s="20">
        <v>875.0329999999999</v>
      </c>
      <c r="S5" s="20">
        <f>S10+S15+S20+S25</f>
        <v>906.32799999999997</v>
      </c>
      <c r="T5" s="20">
        <f t="shared" ref="T5:Y6" si="1">T10+T15+T20+T25+T30</f>
        <v>939.54</v>
      </c>
      <c r="U5" s="20">
        <f t="shared" si="1"/>
        <v>844.7</v>
      </c>
      <c r="V5" s="20">
        <f t="shared" si="1"/>
        <v>867.75499999999988</v>
      </c>
      <c r="W5" s="20">
        <f>W10+W15+W20+W25+W30</f>
        <v>849.30000000000007</v>
      </c>
      <c r="X5" s="20">
        <f>X10+X15+X20+X25+X30</f>
        <v>865.08589868920001</v>
      </c>
      <c r="Y5" s="20">
        <f>Y10+Y15+Y20+Y25+Y30</f>
        <v>829.19999999999982</v>
      </c>
    </row>
    <row r="6" spans="1:41" x14ac:dyDescent="0.3">
      <c r="A6" s="19" t="s">
        <v>99</v>
      </c>
      <c r="B6" s="20" t="s">
        <v>100</v>
      </c>
      <c r="C6" s="20">
        <v>568.92613499999993</v>
      </c>
      <c r="D6" s="20">
        <v>587.8004279999999</v>
      </c>
      <c r="E6" s="20">
        <v>598.37332026999991</v>
      </c>
      <c r="F6" s="20">
        <v>666.28691326000001</v>
      </c>
      <c r="G6" s="20">
        <v>832.55681260000006</v>
      </c>
      <c r="H6" s="20">
        <v>872.49015702000008</v>
      </c>
      <c r="I6" s="20">
        <v>958.12004132999994</v>
      </c>
      <c r="J6" s="20">
        <v>1246.5129926999998</v>
      </c>
      <c r="K6" s="20">
        <v>1366.7572898600004</v>
      </c>
      <c r="L6" s="20">
        <v>1372.2251541599999</v>
      </c>
      <c r="M6" s="20">
        <v>1532.6636520499999</v>
      </c>
      <c r="N6" s="20">
        <v>1680.1964922900002</v>
      </c>
      <c r="O6" s="20">
        <v>1777.2309957100001</v>
      </c>
      <c r="P6" s="20">
        <v>1867.0447450000001</v>
      </c>
      <c r="Q6" s="20">
        <v>1834.2605475400001</v>
      </c>
      <c r="R6" s="20">
        <v>1843.5249999999999</v>
      </c>
      <c r="S6" s="20">
        <f>S11+S16+S21+S26</f>
        <v>1843.509</v>
      </c>
      <c r="T6" s="20">
        <f t="shared" si="1"/>
        <v>2006.3540000000003</v>
      </c>
      <c r="U6" s="20">
        <f t="shared" si="1"/>
        <v>1983.6000000000001</v>
      </c>
      <c r="V6" s="20">
        <f t="shared" si="1"/>
        <v>1921.1040000000003</v>
      </c>
      <c r="W6" s="20">
        <f>W11+W16+W21+W26+W31</f>
        <v>1823.1999999999998</v>
      </c>
      <c r="X6" s="20">
        <f t="shared" si="1"/>
        <v>1953.5457807699991</v>
      </c>
      <c r="Y6" s="20">
        <f t="shared" si="1"/>
        <v>1896.1000000000001</v>
      </c>
    </row>
    <row r="7" spans="1:41" x14ac:dyDescent="0.3">
      <c r="A7" s="21" t="s">
        <v>101</v>
      </c>
      <c r="B7" s="22" t="s">
        <v>102</v>
      </c>
      <c r="C7" s="23">
        <f>C6/C5</f>
        <v>2.1489149478969662</v>
      </c>
      <c r="D7" s="23">
        <f t="shared" ref="D7:Q7" si="2">D6/D5</f>
        <v>1.9026223075162625</v>
      </c>
      <c r="E7" s="23">
        <f t="shared" si="2"/>
        <v>1.7391271482586874</v>
      </c>
      <c r="F7" s="23">
        <f t="shared" si="2"/>
        <v>1.7042323809401418</v>
      </c>
      <c r="G7" s="23">
        <f t="shared" si="2"/>
        <v>1.7891391962550858</v>
      </c>
      <c r="H7" s="23">
        <f t="shared" si="2"/>
        <v>2.1092161228048028</v>
      </c>
      <c r="I7" s="23">
        <f t="shared" si="2"/>
        <v>2.0381432271442002</v>
      </c>
      <c r="J7" s="23">
        <f t="shared" si="2"/>
        <v>2.0782612841301202</v>
      </c>
      <c r="K7" s="23">
        <f t="shared" si="2"/>
        <v>2.3495086701723151</v>
      </c>
      <c r="L7" s="23">
        <f t="shared" si="2"/>
        <v>1.9955089558827652</v>
      </c>
      <c r="M7" s="23">
        <f t="shared" si="2"/>
        <v>2.1128982154523532</v>
      </c>
      <c r="N7" s="23">
        <f t="shared" si="2"/>
        <v>2.5455743516084364</v>
      </c>
      <c r="O7" s="23">
        <f t="shared" si="2"/>
        <v>2.3889180451125775</v>
      </c>
      <c r="P7" s="23">
        <f t="shared" si="2"/>
        <v>2.1373921484118896</v>
      </c>
      <c r="Q7" s="23">
        <f t="shared" si="2"/>
        <v>2.3031009067094166</v>
      </c>
      <c r="R7" s="23">
        <v>2.106806257592571</v>
      </c>
      <c r="S7" s="23">
        <f t="shared" ref="S7:Y7" si="3">S6/S5</f>
        <v>2.0340417597161293</v>
      </c>
      <c r="T7" s="23">
        <f t="shared" si="3"/>
        <v>2.1354641633139626</v>
      </c>
      <c r="U7" s="23">
        <f t="shared" si="3"/>
        <v>2.3482893334911803</v>
      </c>
      <c r="V7" s="23">
        <f t="shared" si="3"/>
        <v>2.2138783412368706</v>
      </c>
      <c r="W7" s="23">
        <f t="shared" si="3"/>
        <v>2.1467090545154828</v>
      </c>
      <c r="X7" s="23">
        <f t="shared" si="3"/>
        <v>2.2582101774286936</v>
      </c>
      <c r="Y7" s="23">
        <f t="shared" si="3"/>
        <v>2.2866618427399912</v>
      </c>
    </row>
    <row r="8" spans="1:41" x14ac:dyDescent="0.3">
      <c r="A8" s="102" t="s">
        <v>84</v>
      </c>
      <c r="B8" s="103"/>
      <c r="C8" s="104"/>
      <c r="D8" s="104"/>
      <c r="E8" s="104"/>
      <c r="F8" s="104"/>
      <c r="G8" s="104"/>
      <c r="H8" s="104"/>
      <c r="I8" s="104"/>
      <c r="J8" s="104"/>
      <c r="K8" s="104"/>
      <c r="L8" s="104"/>
      <c r="M8" s="104"/>
      <c r="N8" s="104"/>
      <c r="O8" s="104"/>
      <c r="P8" s="104"/>
      <c r="Q8" s="104"/>
      <c r="R8" s="104"/>
      <c r="S8" s="104"/>
      <c r="T8" s="104"/>
      <c r="U8" s="104"/>
      <c r="V8" s="104"/>
      <c r="W8" s="104"/>
      <c r="X8" s="104"/>
      <c r="Y8" s="104"/>
    </row>
    <row r="9" spans="1:41" x14ac:dyDescent="0.3">
      <c r="A9" s="17"/>
      <c r="B9" s="18"/>
      <c r="C9" s="18">
        <v>2000</v>
      </c>
      <c r="D9" s="18">
        <v>2001</v>
      </c>
      <c r="E9" s="18">
        <v>2002</v>
      </c>
      <c r="F9" s="18">
        <v>2003</v>
      </c>
      <c r="G9" s="18">
        <v>2004</v>
      </c>
      <c r="H9" s="18">
        <v>2005</v>
      </c>
      <c r="I9" s="18">
        <v>2006</v>
      </c>
      <c r="J9" s="18">
        <v>2007</v>
      </c>
      <c r="K9" s="18">
        <v>2008</v>
      </c>
      <c r="L9" s="18">
        <v>2009</v>
      </c>
      <c r="M9" s="18">
        <v>2010</v>
      </c>
      <c r="N9" s="18">
        <v>2011</v>
      </c>
      <c r="O9" s="18">
        <v>2012</v>
      </c>
      <c r="P9" s="18">
        <v>2013</v>
      </c>
      <c r="Q9" s="18">
        <v>2014</v>
      </c>
      <c r="R9" s="18">
        <v>2015</v>
      </c>
      <c r="S9" s="18">
        <v>2016</v>
      </c>
      <c r="T9" s="18">
        <v>2017</v>
      </c>
      <c r="U9" s="18">
        <v>2018</v>
      </c>
      <c r="V9" s="18">
        <v>2019</v>
      </c>
      <c r="W9" s="18">
        <v>2020</v>
      </c>
      <c r="X9" s="18">
        <v>2021</v>
      </c>
      <c r="Y9" s="18">
        <v>2022</v>
      </c>
    </row>
    <row r="10" spans="1:41" x14ac:dyDescent="0.3">
      <c r="A10" s="19" t="s">
        <v>103</v>
      </c>
      <c r="B10" s="20" t="s">
        <v>98</v>
      </c>
      <c r="C10" s="20">
        <v>150.38057900000001</v>
      </c>
      <c r="D10" s="20">
        <v>158.48778799999999</v>
      </c>
      <c r="E10" s="20">
        <v>175.49329445519999</v>
      </c>
      <c r="F10" s="20">
        <v>192.93670056670001</v>
      </c>
      <c r="G10" s="20">
        <v>233.3400807802</v>
      </c>
      <c r="H10" s="20">
        <v>242.48022453990001</v>
      </c>
      <c r="I10" s="20">
        <v>258.75041966539999</v>
      </c>
      <c r="J10" s="20">
        <v>317.69890552209995</v>
      </c>
      <c r="K10" s="20">
        <v>326.99190337199997</v>
      </c>
      <c r="L10" s="20">
        <v>348.41301345569997</v>
      </c>
      <c r="M10" s="20">
        <v>382.55308354490001</v>
      </c>
      <c r="N10" s="20">
        <v>396.57615365309999</v>
      </c>
      <c r="O10" s="20">
        <v>401.84123653259996</v>
      </c>
      <c r="P10" s="20">
        <v>398.37695106059999</v>
      </c>
      <c r="Q10" s="20">
        <v>413.56919094929998</v>
      </c>
      <c r="R10" s="20">
        <v>437.84699999999998</v>
      </c>
      <c r="S10" s="20">
        <v>451.06700000000001</v>
      </c>
      <c r="T10" s="20">
        <v>477.19299999999998</v>
      </c>
      <c r="U10" s="20">
        <v>456.7</v>
      </c>
      <c r="V10" s="20">
        <v>444.00099999999998</v>
      </c>
      <c r="W10" s="20">
        <v>445.9</v>
      </c>
      <c r="X10" s="20">
        <v>448.18783447550004</v>
      </c>
      <c r="Y10" s="20">
        <v>443.7</v>
      </c>
    </row>
    <row r="11" spans="1:41" x14ac:dyDescent="0.3">
      <c r="A11" s="19" t="s">
        <v>104</v>
      </c>
      <c r="B11" s="20" t="s">
        <v>100</v>
      </c>
      <c r="C11" s="20">
        <v>434.661993</v>
      </c>
      <c r="D11" s="20">
        <v>453.87927200000001</v>
      </c>
      <c r="E11" s="20">
        <v>471.66601617999999</v>
      </c>
      <c r="F11" s="20">
        <v>524.11470127999996</v>
      </c>
      <c r="G11" s="20">
        <v>650.14249059000008</v>
      </c>
      <c r="H11" s="20">
        <v>696.04023954000002</v>
      </c>
      <c r="I11" s="20">
        <v>772.21546238999997</v>
      </c>
      <c r="J11" s="20">
        <v>1012.17846896</v>
      </c>
      <c r="K11" s="20">
        <v>1095.4763609000001</v>
      </c>
      <c r="L11" s="20">
        <v>1069.12207951</v>
      </c>
      <c r="M11" s="20">
        <v>1186.4632452799999</v>
      </c>
      <c r="N11" s="20">
        <v>1321.6412109100002</v>
      </c>
      <c r="O11" s="20">
        <v>1337.7155418900002</v>
      </c>
      <c r="P11" s="20">
        <v>1362.5547327000002</v>
      </c>
      <c r="Q11" s="20">
        <v>1422.0179057400001</v>
      </c>
      <c r="R11" s="20">
        <v>1443.4</v>
      </c>
      <c r="S11" s="20">
        <v>1427.481</v>
      </c>
      <c r="T11" s="20">
        <v>1520.2370000000001</v>
      </c>
      <c r="U11" s="20">
        <v>1507.3</v>
      </c>
      <c r="V11" s="20">
        <v>1444.989</v>
      </c>
      <c r="W11" s="20">
        <v>1394.1</v>
      </c>
      <c r="X11" s="20">
        <v>1503.9203183799993</v>
      </c>
      <c r="Y11" s="20">
        <v>1459.3</v>
      </c>
      <c r="AN11" s="25"/>
      <c r="AO11" s="24"/>
    </row>
    <row r="12" spans="1:41" x14ac:dyDescent="0.3">
      <c r="A12" s="21" t="s">
        <v>105</v>
      </c>
      <c r="B12" s="22" t="s">
        <v>102</v>
      </c>
      <c r="C12" s="23">
        <f t="shared" ref="C12:Q12" si="4">C11/C10</f>
        <v>2.8904130831947388</v>
      </c>
      <c r="D12" s="23">
        <f t="shared" si="4"/>
        <v>2.8638122705075548</v>
      </c>
      <c r="E12" s="23">
        <f t="shared" si="4"/>
        <v>2.6876583384239057</v>
      </c>
      <c r="F12" s="23">
        <f t="shared" si="4"/>
        <v>2.7165111652710605</v>
      </c>
      <c r="G12" s="23">
        <f t="shared" si="4"/>
        <v>2.7862443880887167</v>
      </c>
      <c r="H12" s="23">
        <f t="shared" si="4"/>
        <v>2.8705031136486223</v>
      </c>
      <c r="I12" s="23">
        <f t="shared" si="4"/>
        <v>2.9844027437272609</v>
      </c>
      <c r="J12" s="23">
        <f t="shared" si="4"/>
        <v>3.1859677555281674</v>
      </c>
      <c r="K12" s="23">
        <f t="shared" si="4"/>
        <v>3.3501635655294479</v>
      </c>
      <c r="L12" s="23">
        <f t="shared" si="4"/>
        <v>3.0685480685868147</v>
      </c>
      <c r="M12" s="23">
        <f t="shared" si="4"/>
        <v>3.1014342749134984</v>
      </c>
      <c r="N12" s="23">
        <f t="shared" si="4"/>
        <v>3.3326290517863288</v>
      </c>
      <c r="O12" s="23">
        <f t="shared" si="4"/>
        <v>3.3289653233024432</v>
      </c>
      <c r="P12" s="23">
        <f t="shared" si="4"/>
        <v>3.4202649753517798</v>
      </c>
      <c r="Q12" s="23">
        <f t="shared" si="4"/>
        <v>3.4384038677444115</v>
      </c>
      <c r="R12" s="23">
        <v>3.2965853368870865</v>
      </c>
      <c r="S12" s="23">
        <f t="shared" ref="S12:Y12" si="5">S11/S10</f>
        <v>3.164676201096511</v>
      </c>
      <c r="T12" s="23">
        <f t="shared" si="5"/>
        <v>3.1857906549341672</v>
      </c>
      <c r="U12" s="23">
        <f t="shared" si="5"/>
        <v>3.3004160280271515</v>
      </c>
      <c r="V12" s="23">
        <f t="shared" si="5"/>
        <v>3.2544723998369376</v>
      </c>
      <c r="W12" s="23">
        <f t="shared" si="5"/>
        <v>3.1264857591388204</v>
      </c>
      <c r="X12" s="23">
        <f t="shared" si="5"/>
        <v>3.3555581001880372</v>
      </c>
      <c r="Y12" s="23">
        <f t="shared" si="5"/>
        <v>3.2889339643903539</v>
      </c>
    </row>
    <row r="13" spans="1:41" x14ac:dyDescent="0.3">
      <c r="A13" s="102" t="s">
        <v>85</v>
      </c>
      <c r="B13" s="103"/>
      <c r="C13" s="104"/>
      <c r="D13" s="104"/>
      <c r="E13" s="104"/>
      <c r="F13" s="104"/>
      <c r="G13" s="104"/>
      <c r="H13" s="104"/>
      <c r="I13" s="104"/>
      <c r="J13" s="104"/>
      <c r="K13" s="104"/>
      <c r="L13" s="104"/>
      <c r="M13" s="104"/>
      <c r="N13" s="104"/>
      <c r="O13" s="104"/>
      <c r="P13" s="104"/>
      <c r="Q13" s="104"/>
      <c r="R13" s="104"/>
      <c r="S13" s="104"/>
      <c r="T13" s="104"/>
      <c r="U13" s="104"/>
      <c r="V13" s="104"/>
      <c r="W13" s="104"/>
      <c r="X13" s="104"/>
      <c r="Y13" s="104"/>
    </row>
    <row r="14" spans="1:41" x14ac:dyDescent="0.3">
      <c r="A14" s="17"/>
      <c r="B14" s="18"/>
      <c r="C14" s="18">
        <v>2000</v>
      </c>
      <c r="D14" s="18">
        <v>2001</v>
      </c>
      <c r="E14" s="18">
        <v>2002</v>
      </c>
      <c r="F14" s="18">
        <v>2003</v>
      </c>
      <c r="G14" s="18">
        <v>2004</v>
      </c>
      <c r="H14" s="18">
        <v>2005</v>
      </c>
      <c r="I14" s="18">
        <v>2006</v>
      </c>
      <c r="J14" s="18">
        <v>2007</v>
      </c>
      <c r="K14" s="18">
        <v>2008</v>
      </c>
      <c r="L14" s="18">
        <v>2009</v>
      </c>
      <c r="M14" s="18">
        <v>2010</v>
      </c>
      <c r="N14" s="18">
        <v>2011</v>
      </c>
      <c r="O14" s="18">
        <v>2012</v>
      </c>
      <c r="P14" s="18">
        <v>2013</v>
      </c>
      <c r="Q14" s="18">
        <v>2014</v>
      </c>
      <c r="R14" s="18">
        <v>2015</v>
      </c>
      <c r="S14" s="18">
        <v>2016</v>
      </c>
      <c r="T14" s="18">
        <v>2017</v>
      </c>
      <c r="U14" s="18">
        <v>2018</v>
      </c>
      <c r="V14" s="18">
        <v>2019</v>
      </c>
      <c r="W14" s="18">
        <v>2020</v>
      </c>
      <c r="X14" s="18">
        <v>2021</v>
      </c>
      <c r="Y14" s="18">
        <v>2022</v>
      </c>
    </row>
    <row r="15" spans="1:41" x14ac:dyDescent="0.3">
      <c r="A15" s="19" t="s">
        <v>106</v>
      </c>
      <c r="B15" s="20" t="s">
        <v>98</v>
      </c>
      <c r="C15" s="20">
        <v>72.910036000000005</v>
      </c>
      <c r="D15" s="20">
        <v>109.110247</v>
      </c>
      <c r="E15" s="20">
        <v>118.40353100519999</v>
      </c>
      <c r="F15" s="20">
        <v>149.88732758360001</v>
      </c>
      <c r="G15" s="20">
        <v>188.22032426440001</v>
      </c>
      <c r="H15" s="20">
        <v>131.14229065469999</v>
      </c>
      <c r="I15" s="20">
        <v>161.83011181999998</v>
      </c>
      <c r="J15" s="20">
        <v>233.30518985</v>
      </c>
      <c r="K15" s="20">
        <v>208.40995900999999</v>
      </c>
      <c r="L15" s="20">
        <v>289.61965530000003</v>
      </c>
      <c r="M15" s="20">
        <v>290.92445788999999</v>
      </c>
      <c r="N15" s="20">
        <v>210.15477798930002</v>
      </c>
      <c r="O15" s="20">
        <v>290.69355034739999</v>
      </c>
      <c r="P15" s="20">
        <v>410.26098474999998</v>
      </c>
      <c r="Q15" s="20">
        <v>329.41743557000001</v>
      </c>
      <c r="R15" s="20">
        <v>385.04199999999997</v>
      </c>
      <c r="S15" s="20">
        <v>401.93400000000003</v>
      </c>
      <c r="T15" s="20">
        <v>393.92899999999997</v>
      </c>
      <c r="U15" s="20">
        <v>319.5</v>
      </c>
      <c r="V15" s="20">
        <v>360.04599999999999</v>
      </c>
      <c r="W15" s="20">
        <v>339.8</v>
      </c>
      <c r="X15" s="20">
        <v>353.08593122000002</v>
      </c>
      <c r="Y15" s="20">
        <v>322.89999999999998</v>
      </c>
    </row>
    <row r="16" spans="1:41" x14ac:dyDescent="0.3">
      <c r="A16" s="19" t="s">
        <v>107</v>
      </c>
      <c r="B16" s="20" t="s">
        <v>100</v>
      </c>
      <c r="C16" s="20">
        <v>66.290965999999997</v>
      </c>
      <c r="D16" s="20">
        <v>69.168778000000003</v>
      </c>
      <c r="E16" s="20">
        <v>54.666370960000002</v>
      </c>
      <c r="F16" s="20">
        <v>74.318585330000005</v>
      </c>
      <c r="G16" s="20">
        <v>116.18971509000001</v>
      </c>
      <c r="H16" s="20">
        <v>114.17217457</v>
      </c>
      <c r="I16" s="20">
        <v>114.31705675000001</v>
      </c>
      <c r="J16" s="20">
        <v>150.5098686</v>
      </c>
      <c r="K16" s="20">
        <v>182.46038066</v>
      </c>
      <c r="L16" s="20">
        <v>211.21099818000002</v>
      </c>
      <c r="M16" s="20">
        <v>243.25538308</v>
      </c>
      <c r="N16" s="20">
        <v>245.24177114</v>
      </c>
      <c r="O16" s="20">
        <v>330.16294305999998</v>
      </c>
      <c r="P16" s="20">
        <v>390.96416416000005</v>
      </c>
      <c r="Q16" s="20">
        <v>296.75839437000002</v>
      </c>
      <c r="R16" s="20">
        <v>292.47399999999999</v>
      </c>
      <c r="S16" s="20">
        <v>303.22699999999998</v>
      </c>
      <c r="T16" s="20">
        <v>340.12900000000002</v>
      </c>
      <c r="U16" s="20">
        <v>327.2</v>
      </c>
      <c r="V16" s="20">
        <v>335.96699999999998</v>
      </c>
      <c r="W16" s="20">
        <v>293.10000000000002</v>
      </c>
      <c r="X16" s="20">
        <v>308.49193701000002</v>
      </c>
      <c r="Y16" s="20">
        <v>299.2</v>
      </c>
      <c r="AN16" s="25"/>
    </row>
    <row r="17" spans="1:40" x14ac:dyDescent="0.3">
      <c r="A17" s="21" t="s">
        <v>108</v>
      </c>
      <c r="B17" s="22" t="s">
        <v>102</v>
      </c>
      <c r="C17" s="23">
        <f t="shared" ref="C17:Q17" si="6">C16/C15</f>
        <v>0.90921592742047186</v>
      </c>
      <c r="D17" s="23">
        <f t="shared" si="6"/>
        <v>0.6339347577501131</v>
      </c>
      <c r="E17" s="23">
        <f t="shared" si="6"/>
        <v>0.46169544519410649</v>
      </c>
      <c r="F17" s="23">
        <f t="shared" si="6"/>
        <v>0.49582967771940983</v>
      </c>
      <c r="G17" s="23">
        <f t="shared" si="6"/>
        <v>0.61730695419897397</v>
      </c>
      <c r="H17" s="23">
        <f t="shared" si="6"/>
        <v>0.87059768439318619</v>
      </c>
      <c r="I17" s="23">
        <f t="shared" si="6"/>
        <v>0.70640164221818191</v>
      </c>
      <c r="J17" s="23">
        <f t="shared" si="6"/>
        <v>0.64512010511539852</v>
      </c>
      <c r="K17" s="23">
        <f t="shared" si="6"/>
        <v>0.87548781990425484</v>
      </c>
      <c r="L17" s="23">
        <f t="shared" si="6"/>
        <v>0.72927024915218175</v>
      </c>
      <c r="M17" s="23">
        <f t="shared" si="6"/>
        <v>0.83614621075267626</v>
      </c>
      <c r="N17" s="23">
        <f t="shared" si="6"/>
        <v>1.1669578654665964</v>
      </c>
      <c r="O17" s="23">
        <f t="shared" si="6"/>
        <v>1.1357766371680114</v>
      </c>
      <c r="P17" s="23">
        <f t="shared" si="6"/>
        <v>0.95296452427286304</v>
      </c>
      <c r="Q17" s="23">
        <f t="shared" si="6"/>
        <v>0.90085818880992397</v>
      </c>
      <c r="R17" s="23">
        <v>0.75958986292404462</v>
      </c>
      <c r="S17" s="23">
        <f t="shared" ref="S17:Y17" si="7">S16/S15</f>
        <v>0.7544198798807763</v>
      </c>
      <c r="T17" s="23">
        <f t="shared" si="7"/>
        <v>0.8634271658090672</v>
      </c>
      <c r="U17" s="23">
        <f t="shared" si="7"/>
        <v>1.0241001564945227</v>
      </c>
      <c r="V17" s="23">
        <f t="shared" si="7"/>
        <v>0.93312243435561004</v>
      </c>
      <c r="W17" s="23">
        <f t="shared" si="7"/>
        <v>0.86256621542083578</v>
      </c>
      <c r="X17" s="23">
        <f t="shared" si="7"/>
        <v>0.8737021493438818</v>
      </c>
      <c r="Y17" s="23">
        <f t="shared" si="7"/>
        <v>0.92660266336327035</v>
      </c>
      <c r="AN17" s="60"/>
    </row>
    <row r="18" spans="1:40" x14ac:dyDescent="0.3">
      <c r="A18" s="102" t="s">
        <v>109</v>
      </c>
      <c r="B18" s="103"/>
      <c r="C18" s="104"/>
      <c r="D18" s="104"/>
      <c r="E18" s="104"/>
      <c r="F18" s="104"/>
      <c r="G18" s="104"/>
      <c r="H18" s="104"/>
      <c r="I18" s="104"/>
      <c r="J18" s="104"/>
      <c r="K18" s="104"/>
      <c r="L18" s="104"/>
      <c r="M18" s="104"/>
      <c r="N18" s="104"/>
      <c r="O18" s="104"/>
      <c r="P18" s="104"/>
      <c r="Q18" s="104"/>
      <c r="R18" s="104"/>
      <c r="S18" s="104"/>
      <c r="T18" s="104"/>
      <c r="U18" s="104"/>
      <c r="V18" s="104"/>
      <c r="W18" s="104"/>
      <c r="X18" s="104"/>
      <c r="Y18" s="104"/>
    </row>
    <row r="19" spans="1:40" x14ac:dyDescent="0.3">
      <c r="A19" s="17"/>
      <c r="B19" s="18"/>
      <c r="C19" s="18">
        <v>2000</v>
      </c>
      <c r="D19" s="18">
        <v>2001</v>
      </c>
      <c r="E19" s="18">
        <v>2002</v>
      </c>
      <c r="F19" s="18">
        <v>2003</v>
      </c>
      <c r="G19" s="18">
        <v>2004</v>
      </c>
      <c r="H19" s="18">
        <v>2005</v>
      </c>
      <c r="I19" s="18">
        <v>2006</v>
      </c>
      <c r="J19" s="18">
        <v>2007</v>
      </c>
      <c r="K19" s="18">
        <v>2008</v>
      </c>
      <c r="L19" s="18">
        <v>2009</v>
      </c>
      <c r="M19" s="18">
        <v>2010</v>
      </c>
      <c r="N19" s="18">
        <v>2011</v>
      </c>
      <c r="O19" s="18">
        <v>2012</v>
      </c>
      <c r="P19" s="18">
        <v>2013</v>
      </c>
      <c r="Q19" s="18">
        <v>2014</v>
      </c>
      <c r="R19" s="18">
        <v>2015</v>
      </c>
      <c r="S19" s="18">
        <v>2016</v>
      </c>
      <c r="T19" s="18">
        <v>2017</v>
      </c>
      <c r="U19" s="18">
        <v>2018</v>
      </c>
      <c r="V19" s="18">
        <v>2019</v>
      </c>
      <c r="W19" s="18">
        <v>2020</v>
      </c>
      <c r="X19" s="18">
        <v>2021</v>
      </c>
      <c r="Y19" s="18">
        <v>2022</v>
      </c>
    </row>
    <row r="20" spans="1:40" x14ac:dyDescent="0.3">
      <c r="A20" s="19" t="s">
        <v>110</v>
      </c>
      <c r="B20" s="20" t="s">
        <v>98</v>
      </c>
      <c r="C20" s="20">
        <v>39.981855000000003</v>
      </c>
      <c r="D20" s="20">
        <v>40.052982999999998</v>
      </c>
      <c r="E20" s="20">
        <v>49.388238392700003</v>
      </c>
      <c r="F20" s="20">
        <v>47.342706783399997</v>
      </c>
      <c r="G20" s="20">
        <v>42.646569212499998</v>
      </c>
      <c r="H20" s="20">
        <v>38.658926530000002</v>
      </c>
      <c r="I20" s="20">
        <v>47.957571909999999</v>
      </c>
      <c r="J20" s="20">
        <v>46.841828729999996</v>
      </c>
      <c r="K20" s="20">
        <v>43.590714210000002</v>
      </c>
      <c r="L20" s="20">
        <v>47.185891670000004</v>
      </c>
      <c r="M20" s="20">
        <v>48.600438652000001</v>
      </c>
      <c r="N20" s="20">
        <v>49.518246762000004</v>
      </c>
      <c r="O20" s="20">
        <v>47.411845679999999</v>
      </c>
      <c r="P20" s="20">
        <v>61.3923323</v>
      </c>
      <c r="Q20" s="20">
        <v>49.354199690000002</v>
      </c>
      <c r="R20" s="20">
        <v>47.796999999999997</v>
      </c>
      <c r="S20" s="20">
        <v>48.23</v>
      </c>
      <c r="T20" s="20">
        <v>43.374000000000002</v>
      </c>
      <c r="U20" s="20">
        <v>43.8</v>
      </c>
      <c r="V20" s="20">
        <v>41.093000000000004</v>
      </c>
      <c r="W20" s="20">
        <v>37.700000000000003</v>
      </c>
      <c r="X20" s="20">
        <v>39.216195233699999</v>
      </c>
      <c r="Y20" s="20">
        <v>40.299999999999997</v>
      </c>
    </row>
    <row r="21" spans="1:40" x14ac:dyDescent="0.3">
      <c r="A21" s="19" t="s">
        <v>111</v>
      </c>
      <c r="B21" s="20" t="s">
        <v>100</v>
      </c>
      <c r="C21" s="20">
        <v>64.322484000000003</v>
      </c>
      <c r="D21" s="20">
        <v>61.564771999999998</v>
      </c>
      <c r="E21" s="20">
        <v>70.012456389999997</v>
      </c>
      <c r="F21" s="20">
        <v>65.760063479999999</v>
      </c>
      <c r="G21" s="20">
        <v>63.218226420000001</v>
      </c>
      <c r="H21" s="20">
        <v>58.501507850000003</v>
      </c>
      <c r="I21" s="20">
        <v>66.993644709999998</v>
      </c>
      <c r="J21" s="20">
        <v>78.070875520000001</v>
      </c>
      <c r="K21" s="20">
        <v>78.936040340000005</v>
      </c>
      <c r="L21" s="20">
        <v>82.32576641</v>
      </c>
      <c r="M21" s="20">
        <v>90.073937659999999</v>
      </c>
      <c r="N21" s="20">
        <v>98.660379769999992</v>
      </c>
      <c r="O21" s="20">
        <v>93.425791289999992</v>
      </c>
      <c r="P21" s="20">
        <v>98.948317870000011</v>
      </c>
      <c r="Q21" s="20">
        <v>98.224757839999995</v>
      </c>
      <c r="R21" s="20">
        <v>89.888999999999996</v>
      </c>
      <c r="S21" s="20">
        <v>92.328000000000003</v>
      </c>
      <c r="T21" s="20">
        <v>87.179000000000002</v>
      </c>
      <c r="U21" s="20">
        <v>90.2</v>
      </c>
      <c r="V21" s="20">
        <v>87.796000000000006</v>
      </c>
      <c r="W21" s="20">
        <v>79.8</v>
      </c>
      <c r="X21" s="20">
        <v>86.390422040000033</v>
      </c>
      <c r="Y21" s="20">
        <v>89.2</v>
      </c>
    </row>
    <row r="22" spans="1:40" x14ac:dyDescent="0.3">
      <c r="A22" s="21" t="s">
        <v>112</v>
      </c>
      <c r="B22" s="22" t="s">
        <v>102</v>
      </c>
      <c r="C22" s="23">
        <f t="shared" ref="C22:Q22" si="8">C21/C20</f>
        <v>1.6087918882202938</v>
      </c>
      <c r="D22" s="23">
        <f t="shared" si="8"/>
        <v>1.53708331786424</v>
      </c>
      <c r="E22" s="23">
        <f t="shared" si="8"/>
        <v>1.4175937160040197</v>
      </c>
      <c r="F22" s="23">
        <f t="shared" si="8"/>
        <v>1.3890220468563865</v>
      </c>
      <c r="G22" s="23">
        <f t="shared" si="8"/>
        <v>1.4823754310691495</v>
      </c>
      <c r="H22" s="23">
        <f t="shared" si="8"/>
        <v>1.5132729514515053</v>
      </c>
      <c r="I22" s="23">
        <f t="shared" si="8"/>
        <v>1.3969357088328871</v>
      </c>
      <c r="J22" s="23">
        <f t="shared" si="8"/>
        <v>1.6666914515657938</v>
      </c>
      <c r="K22" s="23">
        <f t="shared" si="8"/>
        <v>1.810845308928009</v>
      </c>
      <c r="L22" s="23">
        <f t="shared" si="8"/>
        <v>1.7447114698129429</v>
      </c>
      <c r="M22" s="23">
        <f t="shared" si="8"/>
        <v>1.8533564749274807</v>
      </c>
      <c r="N22" s="23">
        <f t="shared" si="8"/>
        <v>1.992404542192139</v>
      </c>
      <c r="O22" s="23">
        <f t="shared" si="8"/>
        <v>1.9705158057031791</v>
      </c>
      <c r="P22" s="23">
        <f t="shared" si="8"/>
        <v>1.6117373972123878</v>
      </c>
      <c r="Q22" s="23">
        <f t="shared" si="8"/>
        <v>1.9902006000900061</v>
      </c>
      <c r="R22" s="23">
        <v>1.8806410444170136</v>
      </c>
      <c r="S22" s="23">
        <f t="shared" ref="S22:Y22" si="9">S21/S20</f>
        <v>1.9143271822517107</v>
      </c>
      <c r="T22" s="23">
        <f t="shared" si="9"/>
        <v>2.0099368285147783</v>
      </c>
      <c r="U22" s="23">
        <f t="shared" si="9"/>
        <v>2.0593607305936077</v>
      </c>
      <c r="V22" s="23">
        <f t="shared" si="9"/>
        <v>2.1365196018786654</v>
      </c>
      <c r="W22" s="23">
        <f t="shared" si="9"/>
        <v>2.1167108753315649</v>
      </c>
      <c r="X22" s="23">
        <f t="shared" si="9"/>
        <v>2.2029271714192555</v>
      </c>
      <c r="Y22" s="23">
        <f t="shared" si="9"/>
        <v>2.2133995037220844</v>
      </c>
    </row>
    <row r="23" spans="1:40" x14ac:dyDescent="0.3">
      <c r="A23" s="102" t="s">
        <v>113</v>
      </c>
      <c r="B23" s="103"/>
      <c r="C23" s="104"/>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40" x14ac:dyDescent="0.3">
      <c r="A24" s="17"/>
      <c r="B24" s="18"/>
      <c r="C24" s="18">
        <v>2000</v>
      </c>
      <c r="D24" s="18">
        <v>2001</v>
      </c>
      <c r="E24" s="18">
        <v>2002</v>
      </c>
      <c r="F24" s="18">
        <v>2003</v>
      </c>
      <c r="G24" s="18">
        <v>2004</v>
      </c>
      <c r="H24" s="18">
        <v>2005</v>
      </c>
      <c r="I24" s="18">
        <v>2006</v>
      </c>
      <c r="J24" s="18">
        <v>2007</v>
      </c>
      <c r="K24" s="18">
        <v>2008</v>
      </c>
      <c r="L24" s="18">
        <v>2009</v>
      </c>
      <c r="M24" s="18">
        <v>2010</v>
      </c>
      <c r="N24" s="18">
        <v>2011</v>
      </c>
      <c r="O24" s="18">
        <v>2012</v>
      </c>
      <c r="P24" s="18">
        <v>2013</v>
      </c>
      <c r="Q24" s="18">
        <v>2014</v>
      </c>
      <c r="R24" s="18">
        <v>2015</v>
      </c>
      <c r="S24" s="18">
        <v>2016</v>
      </c>
      <c r="T24" s="18">
        <v>2017</v>
      </c>
      <c r="U24" s="18">
        <v>2018</v>
      </c>
      <c r="V24" s="18">
        <v>2019</v>
      </c>
      <c r="W24" s="18">
        <v>2020</v>
      </c>
      <c r="X24" s="18">
        <v>2021</v>
      </c>
      <c r="Y24" s="18">
        <v>2022</v>
      </c>
    </row>
    <row r="25" spans="1:40" x14ac:dyDescent="0.3">
      <c r="A25" s="19" t="s">
        <v>114</v>
      </c>
      <c r="B25" s="20" t="s">
        <v>98</v>
      </c>
      <c r="C25" s="20">
        <v>1.4779500000000001</v>
      </c>
      <c r="D25" s="20">
        <v>1.2912380000000001</v>
      </c>
      <c r="E25" s="20">
        <v>0.78024550000000004</v>
      </c>
      <c r="F25" s="20">
        <v>0.79339510000000002</v>
      </c>
      <c r="G25" s="20">
        <v>1.1323433000000001</v>
      </c>
      <c r="H25" s="20">
        <v>1.3746780000000001</v>
      </c>
      <c r="I25" s="20">
        <v>1.5564555</v>
      </c>
      <c r="J25" s="20">
        <v>1.9405427</v>
      </c>
      <c r="K25" s="20">
        <v>2.7278942499999999</v>
      </c>
      <c r="L25" s="20">
        <v>2.4381650000000001</v>
      </c>
      <c r="M25" s="20">
        <v>3.3065371800000003</v>
      </c>
      <c r="N25" s="20">
        <v>3.7969488</v>
      </c>
      <c r="O25" s="20">
        <v>4.0014485999999998</v>
      </c>
      <c r="P25" s="20">
        <v>3.4850324800000001</v>
      </c>
      <c r="Q25" s="20">
        <v>4.0899954695999998</v>
      </c>
      <c r="R25" s="20">
        <v>4.3470000000000004</v>
      </c>
      <c r="S25" s="20">
        <v>5.0970000000000004</v>
      </c>
      <c r="T25" s="20">
        <v>5.444</v>
      </c>
      <c r="U25" s="20">
        <v>4.5999999999999996</v>
      </c>
      <c r="V25" s="20">
        <v>4.6079999999999997</v>
      </c>
      <c r="W25" s="20">
        <v>3.5</v>
      </c>
      <c r="X25" s="20">
        <v>3.5817562599999997</v>
      </c>
      <c r="Y25" s="20">
        <v>3.9</v>
      </c>
    </row>
    <row r="26" spans="1:40" x14ac:dyDescent="0.3">
      <c r="A26" s="19" t="s">
        <v>115</v>
      </c>
      <c r="B26" s="20" t="s">
        <v>100</v>
      </c>
      <c r="C26" s="20">
        <v>3.6506919999999998</v>
      </c>
      <c r="D26" s="20">
        <v>3.1876060000000002</v>
      </c>
      <c r="E26" s="20">
        <v>2.0284767399999999</v>
      </c>
      <c r="F26" s="20">
        <v>2.0935631699999999</v>
      </c>
      <c r="G26" s="20">
        <v>3.0063805000000001</v>
      </c>
      <c r="H26" s="20">
        <v>3.7762350599999999</v>
      </c>
      <c r="I26" s="20">
        <v>4.5938774800000006</v>
      </c>
      <c r="J26" s="20">
        <v>5.7537796200000004</v>
      </c>
      <c r="K26" s="20">
        <v>9.8845079600000005</v>
      </c>
      <c r="L26" s="20">
        <v>9.5663100600000011</v>
      </c>
      <c r="M26" s="20">
        <v>12.871086029999999</v>
      </c>
      <c r="N26" s="20">
        <v>14.653130470000001</v>
      </c>
      <c r="O26" s="20">
        <v>15.92671947</v>
      </c>
      <c r="P26" s="20">
        <v>14.577530269999999</v>
      </c>
      <c r="Q26" s="20">
        <v>17.259489590000001</v>
      </c>
      <c r="R26" s="20">
        <v>17.762</v>
      </c>
      <c r="S26" s="20">
        <v>20.472999999999999</v>
      </c>
      <c r="T26" s="20">
        <v>21.908999999999999</v>
      </c>
      <c r="U26" s="20">
        <f>19.2</f>
        <v>19.2</v>
      </c>
      <c r="V26" s="20">
        <v>18.536999999999999</v>
      </c>
      <c r="W26" s="20">
        <v>14.7</v>
      </c>
      <c r="X26" s="20">
        <v>14.47550646</v>
      </c>
      <c r="Y26" s="20">
        <v>15.5</v>
      </c>
      <c r="AN26" s="25"/>
    </row>
    <row r="27" spans="1:40" x14ac:dyDescent="0.3">
      <c r="A27" s="21" t="s">
        <v>116</v>
      </c>
      <c r="B27" s="22" t="s">
        <v>102</v>
      </c>
      <c r="C27" s="23">
        <f t="shared" ref="C27:Q27" si="10">C26/C25</f>
        <v>2.470105213302209</v>
      </c>
      <c r="D27" s="23">
        <f t="shared" si="10"/>
        <v>2.4686432710313668</v>
      </c>
      <c r="E27" s="23">
        <f t="shared" si="10"/>
        <v>2.5997929369666339</v>
      </c>
      <c r="F27" s="23">
        <f t="shared" si="10"/>
        <v>2.638739727532978</v>
      </c>
      <c r="G27" s="23">
        <f t="shared" si="10"/>
        <v>2.6550079821199102</v>
      </c>
      <c r="H27" s="23">
        <f t="shared" si="10"/>
        <v>2.7469960674427027</v>
      </c>
      <c r="I27" s="23">
        <f t="shared" si="10"/>
        <v>2.951499403612889</v>
      </c>
      <c r="J27" s="23">
        <f t="shared" si="10"/>
        <v>2.9650363375152735</v>
      </c>
      <c r="K27" s="23">
        <f t="shared" si="10"/>
        <v>3.6234938212872443</v>
      </c>
      <c r="L27" s="23">
        <f t="shared" si="10"/>
        <v>3.923569594346568</v>
      </c>
      <c r="M27" s="23">
        <f t="shared" si="10"/>
        <v>3.8926179653603645</v>
      </c>
      <c r="N27" s="23">
        <f t="shared" si="10"/>
        <v>3.8591856887825298</v>
      </c>
      <c r="O27" s="23">
        <f t="shared" si="10"/>
        <v>3.9802384241546926</v>
      </c>
      <c r="P27" s="23">
        <f t="shared" si="10"/>
        <v>4.1828965307089474</v>
      </c>
      <c r="Q27" s="23">
        <f t="shared" si="10"/>
        <v>4.2199287794536291</v>
      </c>
      <c r="R27" s="23">
        <v>4.086036346905912</v>
      </c>
      <c r="S27" s="23">
        <f t="shared" ref="S27:Y27" si="11">S26/S25</f>
        <v>4.0166764763586418</v>
      </c>
      <c r="T27" s="23">
        <f t="shared" si="11"/>
        <v>4.0244305657604702</v>
      </c>
      <c r="U27" s="23">
        <f t="shared" si="11"/>
        <v>4.1739130434782608</v>
      </c>
      <c r="V27" s="23">
        <f t="shared" si="11"/>
        <v>4.022786458333333</v>
      </c>
      <c r="W27" s="23">
        <f t="shared" si="11"/>
        <v>4.2</v>
      </c>
      <c r="X27" s="23">
        <f t="shared" si="11"/>
        <v>4.0414549202183849</v>
      </c>
      <c r="Y27" s="23">
        <f t="shared" si="11"/>
        <v>3.9743589743589745</v>
      </c>
    </row>
    <row r="28" spans="1:40" x14ac:dyDescent="0.3">
      <c r="A28" s="102" t="s">
        <v>117</v>
      </c>
      <c r="B28" s="103"/>
      <c r="C28" s="104"/>
      <c r="D28" s="104"/>
      <c r="E28" s="104"/>
      <c r="F28" s="104"/>
      <c r="G28" s="104"/>
      <c r="H28" s="104"/>
      <c r="I28" s="104"/>
      <c r="J28" s="104"/>
      <c r="K28" s="104"/>
      <c r="L28" s="104"/>
      <c r="M28" s="104"/>
      <c r="N28" s="104"/>
      <c r="O28" s="104"/>
      <c r="P28" s="104"/>
      <c r="Q28" s="104"/>
      <c r="R28" s="104"/>
      <c r="S28" s="104"/>
      <c r="T28" s="104"/>
      <c r="U28" s="104"/>
      <c r="V28" s="104"/>
      <c r="W28" s="104"/>
      <c r="X28" s="104"/>
      <c r="Y28" s="104"/>
    </row>
    <row r="29" spans="1:40" x14ac:dyDescent="0.3">
      <c r="A29" s="17"/>
      <c r="B29" s="18"/>
      <c r="C29" s="18">
        <v>2000</v>
      </c>
      <c r="D29" s="18">
        <v>2001</v>
      </c>
      <c r="E29" s="18">
        <v>2002</v>
      </c>
      <c r="F29" s="18">
        <v>2003</v>
      </c>
      <c r="G29" s="18">
        <v>2004</v>
      </c>
      <c r="H29" s="18">
        <v>2005</v>
      </c>
      <c r="I29" s="18">
        <v>2006</v>
      </c>
      <c r="J29" s="18">
        <v>2007</v>
      </c>
      <c r="K29" s="18">
        <v>2008</v>
      </c>
      <c r="L29" s="18">
        <v>2009</v>
      </c>
      <c r="M29" s="18">
        <v>2010</v>
      </c>
      <c r="N29" s="18">
        <v>2011</v>
      </c>
      <c r="O29" s="18">
        <v>2012</v>
      </c>
      <c r="P29" s="18">
        <v>2013</v>
      </c>
      <c r="Q29" s="18">
        <v>2014</v>
      </c>
      <c r="R29" s="18">
        <v>2015</v>
      </c>
      <c r="S29" s="18">
        <v>2016</v>
      </c>
      <c r="T29" s="18">
        <v>2017</v>
      </c>
      <c r="U29" s="18">
        <v>2018</v>
      </c>
      <c r="V29" s="18">
        <v>2019</v>
      </c>
      <c r="W29" s="18">
        <v>2020</v>
      </c>
      <c r="X29" s="18">
        <v>2021</v>
      </c>
      <c r="Y29" s="18">
        <v>2022</v>
      </c>
    </row>
    <row r="30" spans="1:40" x14ac:dyDescent="0.3">
      <c r="A30" s="19" t="s">
        <v>118</v>
      </c>
      <c r="B30" s="20" t="s">
        <v>98</v>
      </c>
      <c r="C30" s="20"/>
      <c r="D30" s="20"/>
      <c r="E30" s="20"/>
      <c r="F30" s="20"/>
      <c r="G30" s="20"/>
      <c r="H30" s="20"/>
      <c r="I30" s="20"/>
      <c r="J30" s="20"/>
      <c r="K30" s="20"/>
      <c r="L30" s="20"/>
      <c r="M30" s="20"/>
      <c r="N30" s="20"/>
      <c r="O30" s="20"/>
      <c r="P30" s="20"/>
      <c r="Q30" s="20"/>
      <c r="R30" s="20"/>
      <c r="S30" s="20"/>
      <c r="T30" s="20">
        <v>19.600000000000001</v>
      </c>
      <c r="U30" s="20">
        <v>20.100000000000001</v>
      </c>
      <c r="V30" s="20">
        <v>18.007000000000001</v>
      </c>
      <c r="W30" s="20">
        <v>22.4</v>
      </c>
      <c r="X30" s="20">
        <v>21.014181499999999</v>
      </c>
      <c r="Y30" s="20">
        <v>18.399999999999999</v>
      </c>
    </row>
    <row r="31" spans="1:40" x14ac:dyDescent="0.3">
      <c r="A31" s="19" t="s">
        <v>119</v>
      </c>
      <c r="B31" s="20" t="s">
        <v>100</v>
      </c>
      <c r="C31" s="20"/>
      <c r="D31" s="20"/>
      <c r="E31" s="20"/>
      <c r="F31" s="20"/>
      <c r="G31" s="20"/>
      <c r="H31" s="20"/>
      <c r="I31" s="20"/>
      <c r="J31" s="20"/>
      <c r="K31" s="20"/>
      <c r="L31" s="20"/>
      <c r="M31" s="20"/>
      <c r="N31" s="20"/>
      <c r="O31" s="20"/>
      <c r="P31" s="20"/>
      <c r="Q31" s="20"/>
      <c r="S31" s="20"/>
      <c r="T31" s="20">
        <v>36.9</v>
      </c>
      <c r="U31" s="20">
        <v>39.700000000000003</v>
      </c>
      <c r="V31" s="20">
        <v>33.814999999999998</v>
      </c>
      <c r="W31" s="20">
        <v>41.5</v>
      </c>
      <c r="X31" s="20">
        <v>40.267596879999985</v>
      </c>
      <c r="Y31" s="20">
        <v>32.9</v>
      </c>
    </row>
    <row r="32" spans="1:40" x14ac:dyDescent="0.3">
      <c r="A32" s="21" t="s">
        <v>120</v>
      </c>
      <c r="B32" s="22" t="s">
        <v>102</v>
      </c>
      <c r="C32" s="23"/>
      <c r="D32" s="23"/>
      <c r="E32" s="23"/>
      <c r="F32" s="23"/>
      <c r="G32" s="23"/>
      <c r="H32" s="23"/>
      <c r="I32" s="23"/>
      <c r="J32" s="23"/>
      <c r="K32" s="23"/>
      <c r="L32" s="23"/>
      <c r="M32" s="23"/>
      <c r="N32" s="23"/>
      <c r="O32" s="23"/>
      <c r="P32" s="23"/>
      <c r="Q32" s="23"/>
      <c r="R32" s="23"/>
      <c r="S32" s="23"/>
      <c r="T32" s="23">
        <f t="shared" ref="T32:Y32" si="12">T31/T30</f>
        <v>1.8826530612244896</v>
      </c>
      <c r="U32" s="23">
        <f t="shared" si="12"/>
        <v>1.9751243781094527</v>
      </c>
      <c r="V32" s="23">
        <f t="shared" si="12"/>
        <v>1.8778808241239515</v>
      </c>
      <c r="W32" s="23">
        <f t="shared" si="12"/>
        <v>1.8526785714285716</v>
      </c>
      <c r="X32" s="23">
        <f t="shared" si="12"/>
        <v>1.9162105780803305</v>
      </c>
      <c r="Y32" s="23">
        <f t="shared" si="12"/>
        <v>1.7880434782608696</v>
      </c>
    </row>
    <row r="35" spans="1:1" x14ac:dyDescent="0.3">
      <c r="A35" s="239" t="s">
        <v>416</v>
      </c>
    </row>
    <row r="68" spans="1:1" x14ac:dyDescent="0.3">
      <c r="A68" s="239" t="s">
        <v>416</v>
      </c>
    </row>
  </sheetData>
  <hyperlinks>
    <hyperlink ref="A68" location="'Tabla de contenidos'!A1" display="Volver a Tabla de Contenidos" xr:uid="{9F5FE220-CCEB-4BBC-878D-2CADF0D27EA2}"/>
    <hyperlink ref="A35" location="'Tabla de contenidos'!A1" display="Volver a Tabla de Contenidos" xr:uid="{A03F9E7E-6C5A-4571-B576-9BC32101D8D8}"/>
  </hyperlinks>
  <printOptions horizontalCentered="1"/>
  <pageMargins left="0.11811023622047245" right="0.11811023622047245" top="0.15748031496062992" bottom="0.15748031496062992" header="0.11811023622047245" footer="0.19685039370078741"/>
  <pageSetup scale="77" fitToHeight="2" orientation="landscape" r:id="rId1"/>
  <headerFooter>
    <oddFooter>Página &amp;P&amp;R</oddFooter>
  </headerFooter>
  <rowBreaks count="1" manualBreakCount="1">
    <brk id="35" max="2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1"/>
  <sheetViews>
    <sheetView zoomScaleNormal="100" workbookViewId="0">
      <selection sqref="A1:J1"/>
    </sheetView>
  </sheetViews>
  <sheetFormatPr baseColWidth="10" defaultColWidth="11.44140625" defaultRowHeight="14.4" x14ac:dyDescent="0.3"/>
  <cols>
    <col min="1" max="1" width="30.88671875" customWidth="1"/>
    <col min="2" max="2" width="9.44140625" bestFit="1" customWidth="1"/>
    <col min="3" max="3" width="10.44140625" bestFit="1" customWidth="1"/>
    <col min="4" max="4" width="8.88671875" bestFit="1" customWidth="1"/>
    <col min="5" max="5" width="9.44140625" bestFit="1" customWidth="1"/>
    <col min="6" max="6" width="10.44140625" bestFit="1" customWidth="1"/>
    <col min="7" max="7" width="8.88671875" bestFit="1" customWidth="1"/>
    <col min="8" max="8" width="9.44140625" bestFit="1" customWidth="1"/>
    <col min="9" max="9" width="10.44140625" bestFit="1" customWidth="1"/>
    <col min="10" max="10" width="8.88671875" bestFit="1" customWidth="1"/>
    <col min="12" max="12" width="28.33203125" bestFit="1" customWidth="1"/>
    <col min="14" max="14" width="14.44140625" customWidth="1"/>
  </cols>
  <sheetData>
    <row r="1" spans="1:18" ht="29.25" customHeight="1" x14ac:dyDescent="0.3">
      <c r="A1" s="451" t="s">
        <v>121</v>
      </c>
      <c r="B1" s="452"/>
      <c r="C1" s="452"/>
      <c r="D1" s="452"/>
      <c r="E1" s="452"/>
      <c r="F1" s="452"/>
      <c r="G1" s="452"/>
      <c r="H1" s="452"/>
      <c r="I1" s="452"/>
      <c r="J1" s="452"/>
    </row>
    <row r="2" spans="1:18" x14ac:dyDescent="0.3">
      <c r="A2" s="453" t="s">
        <v>408</v>
      </c>
      <c r="B2" s="129" t="s">
        <v>122</v>
      </c>
      <c r="C2" s="130" t="s">
        <v>123</v>
      </c>
      <c r="D2" s="131" t="s">
        <v>124</v>
      </c>
      <c r="E2" s="130" t="s">
        <v>122</v>
      </c>
      <c r="F2" s="130" t="s">
        <v>123</v>
      </c>
      <c r="G2" s="131" t="s">
        <v>124</v>
      </c>
      <c r="H2" s="130" t="s">
        <v>122</v>
      </c>
      <c r="I2" s="130" t="s">
        <v>123</v>
      </c>
      <c r="J2" s="131" t="s">
        <v>124</v>
      </c>
    </row>
    <row r="3" spans="1:18" x14ac:dyDescent="0.3">
      <c r="A3" s="454"/>
      <c r="B3" s="141" t="s">
        <v>125</v>
      </c>
      <c r="C3" s="142" t="s">
        <v>126</v>
      </c>
      <c r="D3" s="126">
        <v>2020</v>
      </c>
      <c r="E3" s="142" t="s">
        <v>127</v>
      </c>
      <c r="F3" s="142" t="s">
        <v>128</v>
      </c>
      <c r="G3" s="126">
        <v>2021</v>
      </c>
      <c r="H3" s="142" t="s">
        <v>129</v>
      </c>
      <c r="I3" s="142" t="s">
        <v>130</v>
      </c>
      <c r="J3" s="126">
        <v>2022</v>
      </c>
      <c r="L3" s="24"/>
      <c r="P3" s="24"/>
      <c r="Q3" s="24"/>
    </row>
    <row r="4" spans="1:18" x14ac:dyDescent="0.3">
      <c r="A4" s="143" t="s">
        <v>131</v>
      </c>
      <c r="B4" s="148">
        <v>243.245497</v>
      </c>
      <c r="C4" s="144">
        <v>14.622400000000001</v>
      </c>
      <c r="D4" s="145">
        <f>B4/(SUM($B$4:$B$9))</f>
        <v>0.17449545294702834</v>
      </c>
      <c r="E4" s="144">
        <v>234.57264577000092</v>
      </c>
      <c r="F4" s="144">
        <v>13.844855222222222</v>
      </c>
      <c r="G4" s="145">
        <f>E4/SUM($E$4:$E$9)</f>
        <v>0.15597411837794706</v>
      </c>
      <c r="H4" s="144">
        <v>260.83426900999712</v>
      </c>
      <c r="I4" s="144">
        <v>14.941840462222219</v>
      </c>
      <c r="J4" s="145">
        <f>H4/SUM($H$4:$H$9)</f>
        <v>0.17872662752773541</v>
      </c>
      <c r="L4" s="71"/>
      <c r="P4" s="24"/>
      <c r="Q4" s="24"/>
      <c r="R4" s="65"/>
    </row>
    <row r="5" spans="1:18" x14ac:dyDescent="0.3">
      <c r="A5" s="146" t="s">
        <v>132</v>
      </c>
      <c r="B5" s="132">
        <v>516.70932500000004</v>
      </c>
      <c r="C5" s="24">
        <v>22.027394999999999</v>
      </c>
      <c r="D5" s="133">
        <f t="shared" ref="D5:D9" si="0">B5/(SUM($B$4:$B$9))</f>
        <v>0.3706684350577239</v>
      </c>
      <c r="E5" s="24">
        <v>501.93888110999256</v>
      </c>
      <c r="F5" s="24">
        <v>21.095279746666527</v>
      </c>
      <c r="G5" s="133">
        <f>E5/SUM($E$4:$E$9)</f>
        <v>0.33375364038613142</v>
      </c>
      <c r="H5" s="24">
        <v>481.15254951999748</v>
      </c>
      <c r="I5" s="24">
        <v>20.53686894444462</v>
      </c>
      <c r="J5" s="133">
        <f t="shared" ref="J5:J9" si="1">H5/SUM($H$4:$H$9)</f>
        <v>0.32969123585055032</v>
      </c>
      <c r="L5" s="72"/>
      <c r="P5" s="24"/>
      <c r="Q5" s="24"/>
      <c r="R5" s="65"/>
    </row>
    <row r="6" spans="1:18" x14ac:dyDescent="0.3">
      <c r="A6" s="146" t="s">
        <v>133</v>
      </c>
      <c r="B6" s="132">
        <v>250.59459200000001</v>
      </c>
      <c r="C6" s="24">
        <v>7.3115259999999997</v>
      </c>
      <c r="D6" s="133">
        <f t="shared" si="0"/>
        <v>0.17976742581637908</v>
      </c>
      <c r="E6" s="24">
        <v>263.23259948000083</v>
      </c>
      <c r="F6" s="24">
        <v>7.6221088911111092</v>
      </c>
      <c r="G6" s="133">
        <f t="shared" ref="G6:G9" si="2">E6/SUM($E$4:$E$9)</f>
        <v>0.17503094829089888</v>
      </c>
      <c r="H6" s="24">
        <v>250.62740806999884</v>
      </c>
      <c r="I6" s="24">
        <v>7.287090544444438</v>
      </c>
      <c r="J6" s="133">
        <f t="shared" si="1"/>
        <v>0.1717327695489721</v>
      </c>
      <c r="L6" s="24"/>
      <c r="P6" s="24"/>
      <c r="Q6" s="24"/>
      <c r="R6" s="65"/>
    </row>
    <row r="7" spans="1:18" x14ac:dyDescent="0.3">
      <c r="A7" s="146" t="s">
        <v>134</v>
      </c>
      <c r="B7" s="132">
        <v>177.58604800000001</v>
      </c>
      <c r="C7" s="24">
        <v>3.835998</v>
      </c>
      <c r="D7" s="133">
        <f t="shared" si="0"/>
        <v>0.12739375760297308</v>
      </c>
      <c r="E7" s="24">
        <v>226.92550004999924</v>
      </c>
      <c r="F7" s="24">
        <v>4.8754200733333324</v>
      </c>
      <c r="G7" s="133">
        <f>E7/SUM($E$4:$E$9)</f>
        <v>0.15088931060818495</v>
      </c>
      <c r="H7" s="24">
        <v>193.69943043000129</v>
      </c>
      <c r="I7" s="24">
        <v>4.1509205366666651</v>
      </c>
      <c r="J7" s="133">
        <f t="shared" si="1"/>
        <v>0.13272506747750415</v>
      </c>
      <c r="L7" s="24"/>
      <c r="P7" s="24"/>
      <c r="Q7" s="24"/>
      <c r="R7" s="65"/>
    </row>
    <row r="8" spans="1:18" x14ac:dyDescent="0.3">
      <c r="A8" s="146" t="s">
        <v>135</v>
      </c>
      <c r="B8" s="132">
        <v>101.86844000000001</v>
      </c>
      <c r="C8" s="24">
        <v>1.349445</v>
      </c>
      <c r="D8" s="133">
        <f t="shared" si="0"/>
        <v>7.3076705624717811E-2</v>
      </c>
      <c r="E8" s="24">
        <v>134.84044649999973</v>
      </c>
      <c r="F8" s="24">
        <v>1.7680794822222223</v>
      </c>
      <c r="G8" s="133">
        <f t="shared" si="2"/>
        <v>8.9659302326102211E-2</v>
      </c>
      <c r="H8" s="24">
        <v>134.19071193000016</v>
      </c>
      <c r="I8" s="24">
        <v>1.7577640499999989</v>
      </c>
      <c r="J8" s="133">
        <f t="shared" si="1"/>
        <v>9.1949012220765944E-2</v>
      </c>
      <c r="L8" s="24"/>
      <c r="P8" s="24"/>
      <c r="Q8" s="24"/>
      <c r="R8" s="65"/>
    </row>
    <row r="9" spans="1:18" x14ac:dyDescent="0.3">
      <c r="A9" s="147" t="s">
        <v>136</v>
      </c>
      <c r="B9" s="134">
        <v>103.989425</v>
      </c>
      <c r="C9" s="135">
        <v>0.40153899999999998</v>
      </c>
      <c r="D9" s="136">
        <f t="shared" si="0"/>
        <v>7.4598222951177726E-2</v>
      </c>
      <c r="E9" s="135">
        <v>142.41024547000029</v>
      </c>
      <c r="F9" s="135">
        <v>0.59290485999999987</v>
      </c>
      <c r="G9" s="136">
        <f t="shared" si="2"/>
        <v>9.469268001073558E-2</v>
      </c>
      <c r="H9" s="135">
        <v>138.89914924000013</v>
      </c>
      <c r="I9" s="135">
        <v>0.59943232888888909</v>
      </c>
      <c r="J9" s="136">
        <f t="shared" si="1"/>
        <v>9.517528737447209E-2</v>
      </c>
      <c r="L9" s="24"/>
      <c r="P9" s="24"/>
      <c r="Q9" s="24"/>
      <c r="R9" s="65"/>
    </row>
    <row r="10" spans="1:18" x14ac:dyDescent="0.3">
      <c r="A10" s="448" t="s">
        <v>137</v>
      </c>
      <c r="B10" s="448"/>
      <c r="C10" s="448"/>
      <c r="D10" s="448"/>
      <c r="E10" s="448"/>
      <c r="F10" s="448"/>
      <c r="G10" s="448"/>
      <c r="H10" s="448"/>
      <c r="I10" s="448"/>
      <c r="J10" s="448"/>
      <c r="L10" s="24"/>
      <c r="P10" s="64"/>
      <c r="Q10" s="69"/>
      <c r="R10" s="65"/>
    </row>
    <row r="11" spans="1:18" x14ac:dyDescent="0.3">
      <c r="A11" s="448" t="s">
        <v>138</v>
      </c>
      <c r="B11" s="448"/>
      <c r="C11" s="448"/>
      <c r="D11" s="448"/>
      <c r="E11" s="448"/>
      <c r="F11" s="448"/>
      <c r="G11" s="448"/>
      <c r="H11" s="448"/>
      <c r="I11" s="448"/>
      <c r="J11" s="448"/>
    </row>
    <row r="33" spans="1:16" ht="30" customHeight="1" x14ac:dyDescent="0.3">
      <c r="A33" s="449" t="s">
        <v>485</v>
      </c>
      <c r="B33" s="450"/>
      <c r="C33" s="450"/>
      <c r="D33" s="450"/>
      <c r="E33" s="450"/>
      <c r="F33" s="450"/>
      <c r="G33" s="450"/>
      <c r="H33" s="450"/>
      <c r="I33" s="450"/>
      <c r="J33" s="450"/>
    </row>
    <row r="34" spans="1:16" x14ac:dyDescent="0.3">
      <c r="A34" s="453" t="s">
        <v>408</v>
      </c>
      <c r="B34" s="129" t="s">
        <v>122</v>
      </c>
      <c r="C34" s="130" t="s">
        <v>98</v>
      </c>
      <c r="D34" s="131" t="s">
        <v>124</v>
      </c>
      <c r="E34" s="129" t="s">
        <v>122</v>
      </c>
      <c r="F34" s="130" t="s">
        <v>98</v>
      </c>
      <c r="G34" s="131" t="s">
        <v>124</v>
      </c>
      <c r="H34" s="129" t="s">
        <v>122</v>
      </c>
      <c r="I34" s="130" t="s">
        <v>98</v>
      </c>
      <c r="J34" s="131" t="s">
        <v>124</v>
      </c>
    </row>
    <row r="35" spans="1:16" x14ac:dyDescent="0.3">
      <c r="A35" s="454"/>
      <c r="B35" s="141" t="s">
        <v>125</v>
      </c>
      <c r="C35" s="142" t="s">
        <v>126</v>
      </c>
      <c r="D35" s="126">
        <v>2020</v>
      </c>
      <c r="E35" s="141" t="s">
        <v>127</v>
      </c>
      <c r="F35" s="142" t="s">
        <v>128</v>
      </c>
      <c r="G35" s="126">
        <v>2021</v>
      </c>
      <c r="H35" s="141" t="s">
        <v>129</v>
      </c>
      <c r="I35" s="142" t="s">
        <v>130</v>
      </c>
      <c r="J35" s="126">
        <v>2022</v>
      </c>
      <c r="O35" s="3"/>
      <c r="P35" s="3"/>
    </row>
    <row r="36" spans="1:16" x14ac:dyDescent="0.3">
      <c r="A36" s="128" t="s">
        <v>139</v>
      </c>
      <c r="B36" s="132">
        <v>135.076401</v>
      </c>
      <c r="C36" s="24">
        <v>200.890736</v>
      </c>
      <c r="D36" s="133">
        <f>B36/SUM($B$36:$B$41)</f>
        <v>0.46049424458222327</v>
      </c>
      <c r="E36" s="132">
        <v>131.64190890999987</v>
      </c>
      <c r="F36" s="24">
        <v>197.34202999999999</v>
      </c>
      <c r="G36" s="133">
        <f>E36/(SUM($E$36:$E$41))</f>
        <v>0.42635547974145205</v>
      </c>
      <c r="H36" s="132">
        <v>99.669625690000061</v>
      </c>
      <c r="I36" s="24">
        <v>152.64111800000001</v>
      </c>
      <c r="J36" s="133">
        <f>H36/(SUM($H$36:$H$41))</f>
        <v>0.3330610558722662</v>
      </c>
      <c r="L36" s="24"/>
      <c r="O36" s="24"/>
      <c r="P36" s="24"/>
    </row>
    <row r="37" spans="1:16" x14ac:dyDescent="0.3">
      <c r="A37" s="140" t="s">
        <v>140</v>
      </c>
      <c r="B37" s="132">
        <v>83.787846000000002</v>
      </c>
      <c r="C37" s="24">
        <v>96.573428000000007</v>
      </c>
      <c r="D37" s="133">
        <f t="shared" ref="D37:D41" si="3">B37/SUM($B$36:$B$41)</f>
        <v>0.28564442466113427</v>
      </c>
      <c r="E37" s="132">
        <v>86.444160560000199</v>
      </c>
      <c r="F37" s="24">
        <v>99.539377999999999</v>
      </c>
      <c r="G37" s="133">
        <f t="shared" ref="G37:G41" si="4">E37/(SUM($E$36:$E$41))</f>
        <v>0.27997118737926718</v>
      </c>
      <c r="H37" s="132">
        <v>65.045665650000004</v>
      </c>
      <c r="I37" s="24">
        <v>74.411051</v>
      </c>
      <c r="J37" s="133">
        <f t="shared" ref="J37:J41" si="5">H37/(SUM($H$36:$H$41))</f>
        <v>0.21735988202348575</v>
      </c>
      <c r="L37" s="24"/>
      <c r="O37" s="24"/>
      <c r="P37" s="24"/>
    </row>
    <row r="38" spans="1:16" x14ac:dyDescent="0.3">
      <c r="A38" s="140" t="s">
        <v>141</v>
      </c>
      <c r="B38" s="132">
        <v>28.767187</v>
      </c>
      <c r="C38" s="24">
        <v>23.634761999999998</v>
      </c>
      <c r="D38" s="133">
        <f t="shared" si="3"/>
        <v>9.8071342945542012E-2</v>
      </c>
      <c r="E38" s="132">
        <v>37.874594289999983</v>
      </c>
      <c r="F38" s="24">
        <v>32.173422729999999</v>
      </c>
      <c r="G38" s="133">
        <f t="shared" si="4"/>
        <v>0.12266641339549243</v>
      </c>
      <c r="H38" s="132">
        <v>76.808309600000115</v>
      </c>
      <c r="I38" s="24">
        <v>67.30323258</v>
      </c>
      <c r="J38" s="133">
        <f t="shared" si="5"/>
        <v>0.25666652721970246</v>
      </c>
      <c r="L38" s="24"/>
      <c r="O38" s="24"/>
      <c r="P38" s="24"/>
    </row>
    <row r="39" spans="1:16" x14ac:dyDescent="0.3">
      <c r="A39" s="140" t="s">
        <v>142</v>
      </c>
      <c r="B39" s="132">
        <v>27.738354999999999</v>
      </c>
      <c r="C39" s="24">
        <v>15.657431000000001</v>
      </c>
      <c r="D39" s="133">
        <f t="shared" si="3"/>
        <v>9.4563911513148288E-2</v>
      </c>
      <c r="E39" s="132">
        <v>40.624077769999921</v>
      </c>
      <c r="F39" s="24">
        <v>21.005174490000002</v>
      </c>
      <c r="G39" s="133">
        <f t="shared" si="4"/>
        <v>0.13157130818061755</v>
      </c>
      <c r="H39" s="132">
        <v>49.966719389999852</v>
      </c>
      <c r="I39" s="24">
        <v>26.533533500000001</v>
      </c>
      <c r="J39" s="133">
        <f t="shared" si="5"/>
        <v>0.16697131350997227</v>
      </c>
      <c r="L39" s="24"/>
      <c r="O39" s="24"/>
      <c r="P39" s="24"/>
    </row>
    <row r="40" spans="1:16" x14ac:dyDescent="0.3">
      <c r="A40" s="140" t="s">
        <v>143</v>
      </c>
      <c r="B40" s="132">
        <v>9.2970079999999999</v>
      </c>
      <c r="C40" s="24">
        <v>2.1593499999999999</v>
      </c>
      <c r="D40" s="133">
        <f t="shared" si="3"/>
        <v>3.1694793791810359E-2</v>
      </c>
      <c r="E40" s="132">
        <v>12.166170699999999</v>
      </c>
      <c r="F40" s="24">
        <v>3.0258180000000001</v>
      </c>
      <c r="G40" s="133">
        <f t="shared" si="4"/>
        <v>3.9403208205991531E-2</v>
      </c>
      <c r="H40" s="132">
        <v>7.4352446899999993</v>
      </c>
      <c r="I40" s="24">
        <v>1.9650920000000001</v>
      </c>
      <c r="J40" s="133">
        <f t="shared" si="5"/>
        <v>2.4845989236704023E-2</v>
      </c>
      <c r="L40" s="24"/>
      <c r="O40" s="24"/>
      <c r="P40" s="24"/>
    </row>
    <row r="41" spans="1:16" x14ac:dyDescent="0.3">
      <c r="A41" s="127" t="s">
        <v>144</v>
      </c>
      <c r="B41" s="134">
        <v>8.6623870000000007</v>
      </c>
      <c r="C41" s="135">
        <v>0.84043800000000002</v>
      </c>
      <c r="D41" s="136">
        <f t="shared" si="3"/>
        <v>2.9531282506141628E-2</v>
      </c>
      <c r="E41" s="137">
        <v>1.0004809999999999E-2</v>
      </c>
      <c r="F41" s="138">
        <v>1.08E-4</v>
      </c>
      <c r="G41" s="136">
        <f t="shared" si="4"/>
        <v>3.240309717924525E-5</v>
      </c>
      <c r="H41" s="134">
        <v>0.32775185000000001</v>
      </c>
      <c r="I41" s="139">
        <v>2.1570000000000001E-3</v>
      </c>
      <c r="J41" s="136">
        <f t="shared" si="5"/>
        <v>1.0952321378692692E-3</v>
      </c>
      <c r="L41" s="24"/>
      <c r="O41" s="24"/>
      <c r="P41" s="24"/>
    </row>
    <row r="42" spans="1:16" x14ac:dyDescent="0.3">
      <c r="A42" s="448" t="s">
        <v>137</v>
      </c>
      <c r="B42" s="448"/>
      <c r="C42" s="448"/>
      <c r="D42" s="448"/>
      <c r="E42" s="448"/>
      <c r="F42" s="448"/>
      <c r="G42" s="448"/>
      <c r="H42" s="448"/>
      <c r="I42" s="448"/>
      <c r="J42" s="448"/>
      <c r="O42" s="24"/>
      <c r="P42" s="24"/>
    </row>
    <row r="61" spans="1:1" x14ac:dyDescent="0.3">
      <c r="A61" s="239" t="s">
        <v>416</v>
      </c>
    </row>
  </sheetData>
  <mergeCells count="7">
    <mergeCell ref="A42:J42"/>
    <mergeCell ref="A33:J33"/>
    <mergeCell ref="A1:J1"/>
    <mergeCell ref="A10:J10"/>
    <mergeCell ref="A11:J11"/>
    <mergeCell ref="A2:A3"/>
    <mergeCell ref="A34:A35"/>
  </mergeCells>
  <phoneticPr fontId="57" type="noConversion"/>
  <hyperlinks>
    <hyperlink ref="A61" location="'Tabla de contenidos'!A1" display="Volver a Tabla de Contenidos" xr:uid="{2378F9DD-A8A0-4A3C-A3F2-449253EFD0D4}"/>
  </hyperlinks>
  <pageMargins left="0.70866141732283472" right="0.70866141732283472" top="0.74803149606299213" bottom="0.74803149606299213" header="0.31496062992125984" footer="0.31496062992125984"/>
  <pageSetup scale="74" orientation="portrait" r:id="rId1"/>
  <headerFooter>
    <oddFooter>Página &amp;P&amp;R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4"/>
  <sheetViews>
    <sheetView zoomScaleNormal="100" workbookViewId="0"/>
  </sheetViews>
  <sheetFormatPr baseColWidth="10" defaultColWidth="11.44140625" defaultRowHeight="14.4" x14ac:dyDescent="0.3"/>
  <cols>
    <col min="1" max="1" width="38.109375" customWidth="1"/>
    <col min="2" max="8" width="11" customWidth="1"/>
  </cols>
  <sheetData>
    <row r="1" spans="1:9" ht="14.4" customHeight="1" x14ac:dyDescent="0.3"/>
    <row r="2" spans="1:9" ht="14.4" customHeight="1" x14ac:dyDescent="0.3">
      <c r="A2" s="455" t="s">
        <v>145</v>
      </c>
      <c r="B2" s="456"/>
      <c r="C2" s="456"/>
      <c r="D2" s="456"/>
      <c r="E2" s="456"/>
      <c r="F2" s="456"/>
      <c r="G2" s="456"/>
      <c r="H2" s="456"/>
      <c r="I2" s="456"/>
    </row>
    <row r="3" spans="1:9" ht="15" customHeight="1" x14ac:dyDescent="0.3">
      <c r="A3" s="457" t="s">
        <v>148</v>
      </c>
      <c r="B3" s="461" t="s">
        <v>146</v>
      </c>
      <c r="C3" s="461"/>
      <c r="D3" s="461"/>
      <c r="E3" s="461"/>
      <c r="F3" s="461" t="s">
        <v>147</v>
      </c>
      <c r="G3" s="461"/>
      <c r="H3" s="461"/>
      <c r="I3" s="461"/>
    </row>
    <row r="4" spans="1:9" x14ac:dyDescent="0.3">
      <c r="A4" s="458"/>
      <c r="B4" s="462">
        <v>2022</v>
      </c>
      <c r="C4" s="461" t="s">
        <v>608</v>
      </c>
      <c r="D4" s="461"/>
      <c r="E4" s="461"/>
      <c r="F4" s="462">
        <v>2022</v>
      </c>
      <c r="G4" s="461" t="s">
        <v>608</v>
      </c>
      <c r="H4" s="461"/>
      <c r="I4" s="461"/>
    </row>
    <row r="5" spans="1:9" x14ac:dyDescent="0.3">
      <c r="A5" s="459"/>
      <c r="B5" s="463"/>
      <c r="C5" s="366">
        <v>2022</v>
      </c>
      <c r="D5" s="366">
        <v>2023</v>
      </c>
      <c r="E5" s="367" t="s">
        <v>398</v>
      </c>
      <c r="F5" s="463"/>
      <c r="G5" s="366">
        <v>2022</v>
      </c>
      <c r="H5" s="366">
        <v>2023</v>
      </c>
      <c r="I5" s="367" t="s">
        <v>398</v>
      </c>
    </row>
    <row r="6" spans="1:9" x14ac:dyDescent="0.3">
      <c r="A6" s="369"/>
      <c r="B6" s="370"/>
      <c r="C6" s="370"/>
      <c r="D6" s="370"/>
      <c r="E6" s="370"/>
      <c r="F6" s="370"/>
      <c r="G6" s="370"/>
      <c r="H6" s="370"/>
      <c r="I6" s="371"/>
    </row>
    <row r="7" spans="1:9" x14ac:dyDescent="0.3">
      <c r="A7" s="368" t="s">
        <v>149</v>
      </c>
      <c r="B7" s="368">
        <v>845336.6544748001</v>
      </c>
      <c r="C7" s="368">
        <v>271008.31655860005</v>
      </c>
      <c r="D7" s="368">
        <v>220015.07521939997</v>
      </c>
      <c r="E7" s="372">
        <v>-18.816116784435962</v>
      </c>
      <c r="F7" s="368">
        <v>1921072.2885599995</v>
      </c>
      <c r="G7" s="368">
        <v>588688.88668999996</v>
      </c>
      <c r="H7" s="368">
        <v>465312.59967999993</v>
      </c>
      <c r="I7" s="372">
        <v>-20.957808071374245</v>
      </c>
    </row>
    <row r="8" spans="1:9" x14ac:dyDescent="0.3">
      <c r="A8" s="369"/>
      <c r="B8" s="373"/>
      <c r="C8" s="373"/>
      <c r="D8" s="373"/>
      <c r="E8" s="373"/>
      <c r="F8" s="373"/>
      <c r="G8" s="373"/>
      <c r="H8" s="373"/>
      <c r="I8" s="374"/>
    </row>
    <row r="9" spans="1:9" x14ac:dyDescent="0.3">
      <c r="A9" s="351" t="s">
        <v>491</v>
      </c>
      <c r="B9" s="375">
        <v>443460.50432350003</v>
      </c>
      <c r="C9" s="375">
        <v>129378.45857040002</v>
      </c>
      <c r="D9" s="375">
        <v>102482.52914659999</v>
      </c>
      <c r="E9" s="376">
        <v>-20.788568453352582</v>
      </c>
      <c r="F9" s="375">
        <v>1459778.5500899996</v>
      </c>
      <c r="G9" s="375">
        <v>429743.75239999994</v>
      </c>
      <c r="H9" s="375">
        <v>334095.39630999992</v>
      </c>
      <c r="I9" s="376">
        <v>-22.257067276913375</v>
      </c>
    </row>
    <row r="10" spans="1:9" x14ac:dyDescent="0.3">
      <c r="A10" s="352" t="s">
        <v>150</v>
      </c>
      <c r="B10" s="377">
        <v>38361.728952100013</v>
      </c>
      <c r="C10" s="377">
        <v>10676.228743399997</v>
      </c>
      <c r="D10" s="377">
        <v>9238.3498295000009</v>
      </c>
      <c r="E10" s="378">
        <v>-13.468041463507305</v>
      </c>
      <c r="F10" s="377">
        <v>117249.09565000009</v>
      </c>
      <c r="G10" s="377">
        <v>33831.302620000009</v>
      </c>
      <c r="H10" s="377">
        <v>28370.167720000001</v>
      </c>
      <c r="I10" s="378">
        <v>-16.142254294316047</v>
      </c>
    </row>
    <row r="11" spans="1:9" x14ac:dyDescent="0.3">
      <c r="A11" s="352" t="s">
        <v>151</v>
      </c>
      <c r="B11" s="377">
        <v>9.4207999999999998</v>
      </c>
      <c r="C11" s="377">
        <v>0.99</v>
      </c>
      <c r="D11" s="377">
        <v>3.5190000000000001</v>
      </c>
      <c r="E11" s="378">
        <v>255.4545454545455</v>
      </c>
      <c r="F11" s="377">
        <v>65.495809999999992</v>
      </c>
      <c r="G11" s="377">
        <v>7.26</v>
      </c>
      <c r="H11" s="377">
        <v>25.998660000000001</v>
      </c>
      <c r="I11" s="378">
        <v>258.10826446280993</v>
      </c>
    </row>
    <row r="12" spans="1:9" x14ac:dyDescent="0.3">
      <c r="A12" s="352" t="s">
        <v>152</v>
      </c>
      <c r="B12" s="377">
        <v>80.077500000000001</v>
      </c>
      <c r="C12" s="377">
        <v>23.233499999999999</v>
      </c>
      <c r="D12" s="377">
        <v>14.706</v>
      </c>
      <c r="E12" s="378">
        <v>-36.703466976564016</v>
      </c>
      <c r="F12" s="377">
        <v>329.70549</v>
      </c>
      <c r="G12" s="377">
        <v>89.600949999999997</v>
      </c>
      <c r="H12" s="377">
        <v>37.92089</v>
      </c>
      <c r="I12" s="378">
        <v>-57.678026851277799</v>
      </c>
    </row>
    <row r="13" spans="1:9" x14ac:dyDescent="0.3">
      <c r="A13" s="352" t="s">
        <v>153</v>
      </c>
      <c r="B13" s="377">
        <v>1834.9105</v>
      </c>
      <c r="C13" s="377">
        <v>379.95299999999997</v>
      </c>
      <c r="D13" s="377">
        <v>620.38350000000003</v>
      </c>
      <c r="E13" s="378">
        <v>63.279010825023107</v>
      </c>
      <c r="F13" s="377">
        <v>5157.0432899999996</v>
      </c>
      <c r="G13" s="377">
        <v>1183.4187099999999</v>
      </c>
      <c r="H13" s="377">
        <v>1635.9913200000001</v>
      </c>
      <c r="I13" s="378">
        <v>38.242813483995064</v>
      </c>
    </row>
    <row r="14" spans="1:9" x14ac:dyDescent="0.3">
      <c r="A14" s="352" t="s">
        <v>154</v>
      </c>
      <c r="B14" s="377">
        <v>2429.8941500000001</v>
      </c>
      <c r="C14" s="377">
        <v>728.21600000000001</v>
      </c>
      <c r="D14" s="377">
        <v>604.24149999999997</v>
      </c>
      <c r="E14" s="378">
        <v>-17.02441308622717</v>
      </c>
      <c r="F14" s="377">
        <v>8118.8514000000005</v>
      </c>
      <c r="G14" s="377">
        <v>2525.8492799999999</v>
      </c>
      <c r="H14" s="377">
        <v>1857.0110500000001</v>
      </c>
      <c r="I14" s="378">
        <v>-26.479736352281463</v>
      </c>
    </row>
    <row r="15" spans="1:9" x14ac:dyDescent="0.3">
      <c r="A15" s="352" t="s">
        <v>155</v>
      </c>
      <c r="B15" s="377">
        <v>42797.064438300004</v>
      </c>
      <c r="C15" s="377">
        <v>12086.671231500002</v>
      </c>
      <c r="D15" s="377">
        <v>9049.3910832999973</v>
      </c>
      <c r="E15" s="378">
        <v>-25.129169893231776</v>
      </c>
      <c r="F15" s="377">
        <v>122576.78735999994</v>
      </c>
      <c r="G15" s="377">
        <v>35241.06203999999</v>
      </c>
      <c r="H15" s="377">
        <v>25601.390200000005</v>
      </c>
      <c r="I15" s="378">
        <v>-27.353522516031376</v>
      </c>
    </row>
    <row r="16" spans="1:9" x14ac:dyDescent="0.3">
      <c r="A16" s="352" t="s">
        <v>156</v>
      </c>
      <c r="B16" s="377">
        <v>4369.2305218000001</v>
      </c>
      <c r="C16" s="377">
        <v>964.33613789999993</v>
      </c>
      <c r="D16" s="377">
        <v>1316.9708237</v>
      </c>
      <c r="E16" s="378">
        <v>36.56761080922675</v>
      </c>
      <c r="F16" s="377">
        <v>12956.582820000003</v>
      </c>
      <c r="G16" s="377">
        <v>2972.8938499999995</v>
      </c>
      <c r="H16" s="377">
        <v>3660.9120300000009</v>
      </c>
      <c r="I16" s="378">
        <v>23.143045622029248</v>
      </c>
    </row>
    <row r="17" spans="1:9" x14ac:dyDescent="0.3">
      <c r="A17" s="352" t="s">
        <v>157</v>
      </c>
      <c r="B17" s="377">
        <v>42103.100162299997</v>
      </c>
      <c r="C17" s="377">
        <v>12248.844613400001</v>
      </c>
      <c r="D17" s="377">
        <v>10870.904052100001</v>
      </c>
      <c r="E17" s="378">
        <v>-11.249555405352766</v>
      </c>
      <c r="F17" s="377">
        <v>113408.11855999997</v>
      </c>
      <c r="G17" s="377">
        <v>33374.023079999984</v>
      </c>
      <c r="H17" s="377">
        <v>29451.453510000007</v>
      </c>
      <c r="I17" s="378">
        <v>-11.753361470977865</v>
      </c>
    </row>
    <row r="18" spans="1:9" x14ac:dyDescent="0.3">
      <c r="A18" s="352" t="s">
        <v>158</v>
      </c>
      <c r="B18" s="377">
        <v>331.17399999999998</v>
      </c>
      <c r="C18" s="377">
        <v>79.650000000000006</v>
      </c>
      <c r="D18" s="377">
        <v>59.109499999999997</v>
      </c>
      <c r="E18" s="378">
        <v>-25.788449466415571</v>
      </c>
      <c r="F18" s="377">
        <v>2115.4791199999995</v>
      </c>
      <c r="G18" s="377">
        <v>513.33231000000001</v>
      </c>
      <c r="H18" s="377">
        <v>393.92663999999996</v>
      </c>
      <c r="I18" s="378">
        <v>-23.260891175932414</v>
      </c>
    </row>
    <row r="19" spans="1:9" x14ac:dyDescent="0.3">
      <c r="A19" s="352" t="s">
        <v>159</v>
      </c>
      <c r="B19" s="377">
        <v>88210.924506199983</v>
      </c>
      <c r="C19" s="377">
        <v>26480.782038799996</v>
      </c>
      <c r="D19" s="377">
        <v>18494.336859200001</v>
      </c>
      <c r="E19" s="378">
        <v>-30.159400760514359</v>
      </c>
      <c r="F19" s="377">
        <v>309955.54726999981</v>
      </c>
      <c r="G19" s="377">
        <v>96411.412630000035</v>
      </c>
      <c r="H19" s="377">
        <v>63991.075949999991</v>
      </c>
      <c r="I19" s="378">
        <v>-33.627073595965456</v>
      </c>
    </row>
    <row r="20" spans="1:9" x14ac:dyDescent="0.3">
      <c r="A20" s="352" t="s">
        <v>160</v>
      </c>
      <c r="B20" s="377">
        <v>29583.539683700008</v>
      </c>
      <c r="C20" s="377">
        <v>8201.701059699999</v>
      </c>
      <c r="D20" s="377">
        <v>6637.720119999999</v>
      </c>
      <c r="E20" s="378">
        <v>-19.068982499067175</v>
      </c>
      <c r="F20" s="377">
        <v>101584.17038000004</v>
      </c>
      <c r="G20" s="377">
        <v>28710.56379</v>
      </c>
      <c r="H20" s="377">
        <v>24107.530179999994</v>
      </c>
      <c r="I20" s="378">
        <v>-16.03254343477316</v>
      </c>
    </row>
    <row r="21" spans="1:9" x14ac:dyDescent="0.3">
      <c r="A21" s="352" t="s">
        <v>161</v>
      </c>
      <c r="B21" s="377">
        <v>4901.9368900000009</v>
      </c>
      <c r="C21" s="377">
        <v>1314.222</v>
      </c>
      <c r="D21" s="377">
        <v>1664.0055</v>
      </c>
      <c r="E21" s="378">
        <v>26.615252217661862</v>
      </c>
      <c r="F21" s="377">
        <v>15469.180880000004</v>
      </c>
      <c r="G21" s="377">
        <v>4625.0485700000017</v>
      </c>
      <c r="H21" s="377">
        <v>4825.853329999999</v>
      </c>
      <c r="I21" s="378">
        <v>4.3416789458709815</v>
      </c>
    </row>
    <row r="22" spans="1:9" x14ac:dyDescent="0.3">
      <c r="A22" s="352" t="s">
        <v>162</v>
      </c>
      <c r="B22" s="377">
        <v>32824.082742700004</v>
      </c>
      <c r="C22" s="377">
        <v>9826.0821142999994</v>
      </c>
      <c r="D22" s="377">
        <v>7112.8827199999987</v>
      </c>
      <c r="E22" s="378">
        <v>-27.612219832271236</v>
      </c>
      <c r="F22" s="377">
        <v>90120.082779999997</v>
      </c>
      <c r="G22" s="377">
        <v>27970.175790000005</v>
      </c>
      <c r="H22" s="377">
        <v>18783.461309999999</v>
      </c>
      <c r="I22" s="378">
        <v>-32.84467909309484</v>
      </c>
    </row>
    <row r="23" spans="1:9" x14ac:dyDescent="0.3">
      <c r="A23" s="352" t="s">
        <v>163</v>
      </c>
      <c r="B23" s="377">
        <v>8479.0666148</v>
      </c>
      <c r="C23" s="377">
        <v>2527.5936148000001</v>
      </c>
      <c r="D23" s="377">
        <v>1752.4540518999997</v>
      </c>
      <c r="E23" s="378">
        <v>-30.667096101258934</v>
      </c>
      <c r="F23" s="377">
        <v>37341.342079999988</v>
      </c>
      <c r="G23" s="377">
        <v>11034.870869999999</v>
      </c>
      <c r="H23" s="377">
        <v>8049.0473400000001</v>
      </c>
      <c r="I23" s="378">
        <v>-27.058074037979196</v>
      </c>
    </row>
    <row r="24" spans="1:9" x14ac:dyDescent="0.3">
      <c r="A24" s="352" t="s">
        <v>164</v>
      </c>
      <c r="B24" s="377">
        <v>6470.7078445000006</v>
      </c>
      <c r="C24" s="377">
        <v>1959.7989169</v>
      </c>
      <c r="D24" s="377">
        <v>1266.0329999999999</v>
      </c>
      <c r="E24" s="378">
        <v>-35.39985204183067</v>
      </c>
      <c r="F24" s="377">
        <v>28452.848529999996</v>
      </c>
      <c r="G24" s="377">
        <v>9054.2514100000026</v>
      </c>
      <c r="H24" s="377">
        <v>5773.0809099999979</v>
      </c>
      <c r="I24" s="378">
        <v>-36.239003661595959</v>
      </c>
    </row>
    <row r="25" spans="1:9" x14ac:dyDescent="0.3">
      <c r="A25" s="353" t="s">
        <v>165</v>
      </c>
      <c r="B25" s="377">
        <v>5397.1462167999998</v>
      </c>
      <c r="C25" s="377">
        <v>1587.8371468</v>
      </c>
      <c r="D25" s="377">
        <v>1811.8763720999998</v>
      </c>
      <c r="E25" s="378">
        <v>14.109710542514421</v>
      </c>
      <c r="F25" s="377">
        <v>21219.871460000006</v>
      </c>
      <c r="G25" s="377">
        <v>6568.5469100000018</v>
      </c>
      <c r="H25" s="377">
        <v>6625.8381900000013</v>
      </c>
      <c r="I25" s="378">
        <v>0.87220630049516501</v>
      </c>
    </row>
    <row r="26" spans="1:9" x14ac:dyDescent="0.3">
      <c r="A26" s="353" t="s">
        <v>166</v>
      </c>
      <c r="B26" s="377">
        <v>122270.09832030002</v>
      </c>
      <c r="C26" s="377">
        <v>36841.806572900008</v>
      </c>
      <c r="D26" s="377">
        <v>28491.444084200004</v>
      </c>
      <c r="E26" s="378">
        <v>-22.665453367974465</v>
      </c>
      <c r="F26" s="377">
        <v>438505.35931999976</v>
      </c>
      <c r="G26" s="377">
        <v>126106.88061000001</v>
      </c>
      <c r="H26" s="377">
        <v>101313.96474999996</v>
      </c>
      <c r="I26" s="378">
        <v>-19.660240377109147</v>
      </c>
    </row>
    <row r="27" spans="1:9" x14ac:dyDescent="0.3">
      <c r="A27" s="352" t="s">
        <v>167</v>
      </c>
      <c r="B27" s="377">
        <v>13006.400479999998</v>
      </c>
      <c r="C27" s="377">
        <v>3450.51188</v>
      </c>
      <c r="D27" s="377">
        <v>3474.2011506000003</v>
      </c>
      <c r="E27" s="378">
        <v>0.68654366145814549</v>
      </c>
      <c r="F27" s="377">
        <v>35152.987890000004</v>
      </c>
      <c r="G27" s="377">
        <v>9523.2589799999969</v>
      </c>
      <c r="H27" s="377">
        <v>9590.772329999998</v>
      </c>
      <c r="I27" s="378">
        <v>0.70893115625425196</v>
      </c>
    </row>
    <row r="28" spans="1:9" x14ac:dyDescent="0.3">
      <c r="A28" s="369"/>
      <c r="B28" s="373"/>
      <c r="C28" s="373"/>
      <c r="D28" s="373"/>
      <c r="E28" s="373"/>
      <c r="F28" s="373"/>
      <c r="G28" s="373"/>
      <c r="H28" s="373"/>
      <c r="I28" s="374"/>
    </row>
    <row r="29" spans="1:9" x14ac:dyDescent="0.3">
      <c r="A29" s="349" t="s">
        <v>168</v>
      </c>
      <c r="B29" s="375">
        <v>63564.169291500002</v>
      </c>
      <c r="C29" s="375">
        <v>19039.848713499996</v>
      </c>
      <c r="D29" s="375">
        <v>16037.153474000001</v>
      </c>
      <c r="E29" s="376">
        <v>-15.770583499284669</v>
      </c>
      <c r="F29" s="375">
        <v>140669.04676999996</v>
      </c>
      <c r="G29" s="375">
        <v>41894.654849999999</v>
      </c>
      <c r="H29" s="375">
        <v>33448.731009999996</v>
      </c>
      <c r="I29" s="376">
        <v>-20.159907917226832</v>
      </c>
    </row>
    <row r="30" spans="1:9" x14ac:dyDescent="0.3">
      <c r="A30" s="350" t="s">
        <v>169</v>
      </c>
      <c r="B30" s="377">
        <v>18357.936750000001</v>
      </c>
      <c r="C30" s="377">
        <v>6019.73</v>
      </c>
      <c r="D30" s="377">
        <v>5518.9375</v>
      </c>
      <c r="E30" s="378">
        <v>-8.3191854119702953</v>
      </c>
      <c r="F30" s="377">
        <v>32909.947140000004</v>
      </c>
      <c r="G30" s="377">
        <v>11116.596059999998</v>
      </c>
      <c r="H30" s="377">
        <v>9233.1650700000009</v>
      </c>
      <c r="I30" s="378">
        <v>-16.942515315250176</v>
      </c>
    </row>
    <row r="31" spans="1:9" x14ac:dyDescent="0.3">
      <c r="A31" s="350" t="s">
        <v>492</v>
      </c>
      <c r="B31" s="377">
        <v>40288.540142099999</v>
      </c>
      <c r="C31" s="377">
        <v>11770.2493801</v>
      </c>
      <c r="D31" s="377">
        <v>9295.5990027000007</v>
      </c>
      <c r="E31" s="378">
        <v>-21.024621462854469</v>
      </c>
      <c r="F31" s="377">
        <v>89221.269069999951</v>
      </c>
      <c r="G31" s="377">
        <v>25987.290130000001</v>
      </c>
      <c r="H31" s="377">
        <v>19707.759279999995</v>
      </c>
      <c r="I31" s="378">
        <v>-24.163854017048308</v>
      </c>
    </row>
    <row r="32" spans="1:9" x14ac:dyDescent="0.3">
      <c r="A32" s="350" t="s">
        <v>493</v>
      </c>
      <c r="B32" s="377">
        <v>1002.447972</v>
      </c>
      <c r="C32" s="377">
        <v>265.79865599999999</v>
      </c>
      <c r="D32" s="377">
        <v>511.947</v>
      </c>
      <c r="E32" s="378">
        <v>92.607068712943374</v>
      </c>
      <c r="F32" s="377">
        <v>3059.1922000000004</v>
      </c>
      <c r="G32" s="377">
        <v>843.79121000000009</v>
      </c>
      <c r="H32" s="377">
        <v>1491.1274700000001</v>
      </c>
      <c r="I32" s="378">
        <v>76.717587517888461</v>
      </c>
    </row>
    <row r="33" spans="1:9" x14ac:dyDescent="0.3">
      <c r="A33" s="350" t="s">
        <v>170</v>
      </c>
      <c r="B33" s="377">
        <v>3915.2444273999999</v>
      </c>
      <c r="C33" s="377">
        <v>984.07067739999991</v>
      </c>
      <c r="D33" s="377">
        <v>710.66997129999993</v>
      </c>
      <c r="E33" s="378">
        <v>-27.782629071150495</v>
      </c>
      <c r="F33" s="377">
        <v>15478.638360000004</v>
      </c>
      <c r="G33" s="377">
        <v>3946.9774499999999</v>
      </c>
      <c r="H33" s="377">
        <v>3016.6791900000003</v>
      </c>
      <c r="I33" s="378">
        <v>-23.569890423366871</v>
      </c>
    </row>
    <row r="34" spans="1:9" x14ac:dyDescent="0.3">
      <c r="A34" s="369"/>
      <c r="B34" s="373"/>
      <c r="C34" s="373"/>
      <c r="D34" s="373"/>
      <c r="E34" s="373"/>
      <c r="F34" s="373"/>
      <c r="G34" s="373"/>
      <c r="H34" s="373"/>
      <c r="I34" s="374"/>
    </row>
    <row r="35" spans="1:9" x14ac:dyDescent="0.3">
      <c r="A35" s="349" t="s">
        <v>494</v>
      </c>
      <c r="B35" s="375">
        <v>322854.39</v>
      </c>
      <c r="C35" s="375">
        <v>117393.463</v>
      </c>
      <c r="D35" s="375">
        <v>97477.985749999993</v>
      </c>
      <c r="E35" s="376">
        <v>-16.964724219780464</v>
      </c>
      <c r="F35" s="375">
        <v>299435.41382999998</v>
      </c>
      <c r="G35" s="375">
        <v>110353.26789</v>
      </c>
      <c r="H35" s="375">
        <v>91608.508310000005</v>
      </c>
      <c r="I35" s="376">
        <v>-16.986139095295982</v>
      </c>
    </row>
    <row r="36" spans="1:9" x14ac:dyDescent="0.3">
      <c r="A36" s="369"/>
      <c r="B36" s="373"/>
      <c r="C36" s="373"/>
      <c r="D36" s="373"/>
      <c r="E36" s="373"/>
      <c r="F36" s="373"/>
      <c r="G36" s="373"/>
      <c r="H36" s="373"/>
      <c r="I36" s="374"/>
    </row>
    <row r="37" spans="1:9" x14ac:dyDescent="0.3">
      <c r="A37" s="349" t="s">
        <v>171</v>
      </c>
      <c r="B37" s="375">
        <v>15457.590859799999</v>
      </c>
      <c r="C37" s="375">
        <v>5196.5462747000001</v>
      </c>
      <c r="D37" s="375">
        <v>4017.4068487999998</v>
      </c>
      <c r="E37" s="376">
        <v>-22.690828938458225</v>
      </c>
      <c r="F37" s="375">
        <v>21189.277869999998</v>
      </c>
      <c r="G37" s="375">
        <v>6697.21155</v>
      </c>
      <c r="H37" s="375">
        <v>6159.9640500000005</v>
      </c>
      <c r="I37" s="376">
        <v>-8.02195803416123</v>
      </c>
    </row>
    <row r="38" spans="1:9" x14ac:dyDescent="0.3">
      <c r="A38" s="350" t="s">
        <v>172</v>
      </c>
      <c r="B38" s="377">
        <v>3389.4698967000004</v>
      </c>
      <c r="C38" s="377">
        <v>2067.01512</v>
      </c>
      <c r="D38" s="377">
        <v>339.91418350000004</v>
      </c>
      <c r="E38" s="378">
        <v>-83.555312188524283</v>
      </c>
      <c r="F38" s="377">
        <v>4506.8549299999995</v>
      </c>
      <c r="G38" s="377">
        <v>2065.3856900000001</v>
      </c>
      <c r="H38" s="377">
        <v>656.32489999999996</v>
      </c>
      <c r="I38" s="378">
        <v>-68.222647073728879</v>
      </c>
    </row>
    <row r="39" spans="1:9" x14ac:dyDescent="0.3">
      <c r="A39" s="350" t="s">
        <v>173</v>
      </c>
      <c r="B39" s="377">
        <v>425.32369999999997</v>
      </c>
      <c r="C39" s="377">
        <v>102.54120000000002</v>
      </c>
      <c r="D39" s="377">
        <v>50.645499999999998</v>
      </c>
      <c r="E39" s="378">
        <v>-50.609608625606107</v>
      </c>
      <c r="F39" s="377">
        <v>2533.4345700000003</v>
      </c>
      <c r="G39" s="377">
        <v>597.39788999999996</v>
      </c>
      <c r="H39" s="377">
        <v>367.67162999999999</v>
      </c>
      <c r="I39" s="378">
        <v>-38.454481317300939</v>
      </c>
    </row>
    <row r="40" spans="1:9" x14ac:dyDescent="0.3">
      <c r="A40" s="350" t="s">
        <v>174</v>
      </c>
      <c r="B40" s="377">
        <v>11642.797263099999</v>
      </c>
      <c r="C40" s="377">
        <v>3026.9899547</v>
      </c>
      <c r="D40" s="377">
        <v>3626.8471652999997</v>
      </c>
      <c r="E40" s="378">
        <v>19.816954121985205</v>
      </c>
      <c r="F40" s="377">
        <v>14148.988369999999</v>
      </c>
      <c r="G40" s="377">
        <v>4034.4279699999997</v>
      </c>
      <c r="H40" s="377">
        <v>5135.9675200000001</v>
      </c>
      <c r="I40" s="378">
        <v>27.303487834980487</v>
      </c>
    </row>
    <row r="41" spans="1:9" x14ac:dyDescent="0.3">
      <c r="A41" s="369"/>
      <c r="B41" s="370"/>
      <c r="C41" s="370"/>
      <c r="D41" s="370"/>
      <c r="E41" s="370"/>
      <c r="F41" s="370"/>
      <c r="G41" s="370"/>
      <c r="H41" s="370"/>
      <c r="I41" s="371"/>
    </row>
    <row r="42" spans="1:9" ht="14.4" customHeight="1" x14ac:dyDescent="0.3">
      <c r="A42" s="460" t="s">
        <v>609</v>
      </c>
      <c r="B42" s="460"/>
      <c r="C42" s="460"/>
      <c r="D42" s="460"/>
      <c r="E42" s="460"/>
      <c r="F42" s="460"/>
      <c r="G42" s="460"/>
      <c r="H42" s="460"/>
      <c r="I42" s="460"/>
    </row>
    <row r="43" spans="1:9" x14ac:dyDescent="0.3">
      <c r="A43" s="322" t="s">
        <v>495</v>
      </c>
      <c r="B43" s="322"/>
      <c r="C43" s="322"/>
      <c r="D43" s="322"/>
      <c r="E43" s="322"/>
      <c r="F43" s="322"/>
      <c r="G43" s="322"/>
      <c r="H43" s="322"/>
    </row>
    <row r="44" spans="1:9" x14ac:dyDescent="0.3">
      <c r="A44" s="239" t="s">
        <v>416</v>
      </c>
      <c r="H44" s="61"/>
    </row>
  </sheetData>
  <mergeCells count="9">
    <mergeCell ref="A2:I2"/>
    <mergeCell ref="A3:A5"/>
    <mergeCell ref="A42:I42"/>
    <mergeCell ref="B3:E3"/>
    <mergeCell ref="F3:I3"/>
    <mergeCell ref="B4:B5"/>
    <mergeCell ref="C4:E4"/>
    <mergeCell ref="F4:F5"/>
    <mergeCell ref="G4:I4"/>
  </mergeCells>
  <phoneticPr fontId="57" type="noConversion"/>
  <hyperlinks>
    <hyperlink ref="A44" location="'Tabla de contenidos'!A1" display="Volver a Tabla de Contenidos" xr:uid="{88FCB263-5F04-439C-88A1-96F33E668D46}"/>
  </hyperlinks>
  <pageMargins left="0.70866141732283472" right="0.70866141732283472" top="0.74803149606299213" bottom="0.74803149606299213" header="0.31496062992125984" footer="0.31496062992125984"/>
  <pageSetup scale="71" orientation="portrait" r:id="rId1"/>
  <headerFooter>
    <oddFooter>Página &amp;P&amp;R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N53"/>
  <sheetViews>
    <sheetView zoomScale="80" zoomScaleNormal="80" workbookViewId="0"/>
  </sheetViews>
  <sheetFormatPr baseColWidth="10" defaultColWidth="11.44140625" defaultRowHeight="14.4" x14ac:dyDescent="0.3"/>
  <cols>
    <col min="1" max="1" width="12" customWidth="1"/>
    <col min="2" max="2" width="5" bestFit="1" customWidth="1"/>
    <col min="3" max="14" width="5.44140625" bestFit="1" customWidth="1"/>
    <col min="15" max="16" width="6" customWidth="1"/>
  </cols>
  <sheetData>
    <row r="3" spans="1:14" x14ac:dyDescent="0.3">
      <c r="A3" s="29"/>
      <c r="B3" s="29"/>
      <c r="C3" s="29" t="s">
        <v>175</v>
      </c>
      <c r="D3" s="29" t="s">
        <v>176</v>
      </c>
      <c r="E3" s="29" t="s">
        <v>177</v>
      </c>
      <c r="F3" s="29" t="s">
        <v>178</v>
      </c>
      <c r="G3" s="29" t="s">
        <v>179</v>
      </c>
      <c r="H3" s="29" t="s">
        <v>180</v>
      </c>
      <c r="I3" s="29" t="s">
        <v>181</v>
      </c>
      <c r="J3" s="29" t="s">
        <v>182</v>
      </c>
      <c r="K3" s="29" t="s">
        <v>183</v>
      </c>
      <c r="L3" s="29" t="s">
        <v>184</v>
      </c>
      <c r="M3" s="29" t="s">
        <v>185</v>
      </c>
      <c r="N3" s="29" t="s">
        <v>186</v>
      </c>
    </row>
    <row r="4" spans="1:14" x14ac:dyDescent="0.3">
      <c r="A4" s="29" t="s">
        <v>187</v>
      </c>
      <c r="B4" s="29">
        <v>2016</v>
      </c>
      <c r="C4" s="31">
        <v>34.801410075999996</v>
      </c>
      <c r="D4" s="31">
        <v>26.140552266</v>
      </c>
      <c r="E4" s="31">
        <v>32.888241957699996</v>
      </c>
      <c r="F4" s="31">
        <v>35.9801589534</v>
      </c>
      <c r="G4" s="31">
        <v>42.5120744305</v>
      </c>
      <c r="H4" s="31">
        <v>38.111397738200004</v>
      </c>
      <c r="I4" s="31">
        <v>42.937277578</v>
      </c>
      <c r="J4" s="31">
        <v>41.387071516999995</v>
      </c>
      <c r="K4" s="31">
        <v>37.850101860000002</v>
      </c>
      <c r="L4" s="31">
        <v>39.7293095725</v>
      </c>
      <c r="M4" s="31">
        <v>41.125384937999996</v>
      </c>
      <c r="N4" s="31">
        <v>37.6041943492</v>
      </c>
    </row>
    <row r="5" spans="1:14" x14ac:dyDescent="0.3">
      <c r="A5" s="29" t="s">
        <v>187</v>
      </c>
      <c r="B5" s="29">
        <v>2017</v>
      </c>
      <c r="C5" s="31">
        <v>41.430986299999994</v>
      </c>
      <c r="D5" s="31">
        <v>26.5902872572</v>
      </c>
      <c r="E5" s="31">
        <v>34.837152175999996</v>
      </c>
      <c r="F5" s="31">
        <v>34.6453459401</v>
      </c>
      <c r="G5" s="31">
        <v>44.328769652000005</v>
      </c>
      <c r="H5" s="31">
        <v>37.6972178141</v>
      </c>
      <c r="I5" s="31">
        <v>44.722713240000004</v>
      </c>
      <c r="J5" s="31">
        <v>45.201829379000003</v>
      </c>
      <c r="K5" s="31">
        <v>39.950192773999994</v>
      </c>
      <c r="L5" s="31">
        <v>45.723674291000002</v>
      </c>
      <c r="M5" s="31">
        <v>45.345576005300003</v>
      </c>
      <c r="N5" s="31">
        <v>36.719468314000004</v>
      </c>
    </row>
    <row r="6" spans="1:14" x14ac:dyDescent="0.3">
      <c r="A6" s="29" t="s">
        <v>187</v>
      </c>
      <c r="B6" s="29">
        <v>2018</v>
      </c>
      <c r="C6" s="31">
        <v>41.037711785999996</v>
      </c>
      <c r="D6" s="31">
        <v>28.094427338199999</v>
      </c>
      <c r="E6" s="31">
        <v>32.963878584299998</v>
      </c>
      <c r="F6" s="31">
        <v>35.862025062299999</v>
      </c>
      <c r="G6" s="31">
        <v>38.360108749700004</v>
      </c>
      <c r="H6" s="31">
        <v>37.873266823999998</v>
      </c>
      <c r="I6" s="31">
        <v>42.167649539099997</v>
      </c>
      <c r="J6" s="31">
        <v>46.494701373700003</v>
      </c>
      <c r="K6" s="31">
        <v>29.001395629999998</v>
      </c>
      <c r="L6" s="31">
        <v>46.059151196000002</v>
      </c>
      <c r="M6" s="31">
        <v>43.903375814</v>
      </c>
      <c r="N6" s="26">
        <v>34.816315384000006</v>
      </c>
    </row>
    <row r="7" spans="1:14" x14ac:dyDescent="0.3">
      <c r="A7" s="29" t="s">
        <v>187</v>
      </c>
      <c r="B7" s="29">
        <v>2019</v>
      </c>
      <c r="C7" s="31">
        <v>42.095000903099994</v>
      </c>
      <c r="D7" s="31">
        <v>25.172279372000009</v>
      </c>
      <c r="E7" s="31">
        <v>33.305171635999997</v>
      </c>
      <c r="F7" s="31">
        <v>36.379859439000008</v>
      </c>
      <c r="G7" s="31">
        <v>43.185207500299995</v>
      </c>
      <c r="H7" s="31">
        <v>35.531951164600002</v>
      </c>
      <c r="I7" s="31">
        <v>41.567747095199991</v>
      </c>
      <c r="J7" s="31">
        <v>40.428672739999968</v>
      </c>
      <c r="K7" s="31">
        <v>35.232458317999999</v>
      </c>
      <c r="L7" s="31">
        <v>38.682632199999993</v>
      </c>
      <c r="M7" s="31">
        <v>35.877963109999996</v>
      </c>
      <c r="N7" s="26">
        <v>36.541598913000001</v>
      </c>
    </row>
    <row r="8" spans="1:14" x14ac:dyDescent="0.3">
      <c r="A8" s="29" t="s">
        <v>187</v>
      </c>
      <c r="B8" s="29">
        <v>2020</v>
      </c>
      <c r="C8" s="31">
        <v>46.286531138999983</v>
      </c>
      <c r="D8" s="31">
        <v>27.059052421999997</v>
      </c>
      <c r="E8" s="31">
        <v>30.9734761721</v>
      </c>
      <c r="F8" s="31">
        <v>31.315166036000008</v>
      </c>
      <c r="G8" s="31">
        <v>35.299459751999997</v>
      </c>
      <c r="H8" s="31">
        <v>36.857106589000004</v>
      </c>
      <c r="I8" s="31">
        <v>40.307092363999999</v>
      </c>
      <c r="J8" s="31">
        <v>45.896043757999983</v>
      </c>
      <c r="K8" s="31">
        <v>42.198566559999996</v>
      </c>
      <c r="L8" s="31">
        <v>38.572012273300004</v>
      </c>
      <c r="M8" s="31">
        <v>40.995729459800003</v>
      </c>
      <c r="N8" s="26">
        <v>30.132281592100004</v>
      </c>
    </row>
    <row r="9" spans="1:14" x14ac:dyDescent="0.3">
      <c r="A9" s="29" t="s">
        <v>187</v>
      </c>
      <c r="B9" s="29">
        <v>2021</v>
      </c>
      <c r="C9" s="31">
        <v>36.188217527999988</v>
      </c>
      <c r="D9" s="31">
        <v>26.500213594000002</v>
      </c>
      <c r="E9" s="31">
        <v>33.510164059999994</v>
      </c>
      <c r="F9" s="31">
        <v>40.647690953200005</v>
      </c>
      <c r="G9" s="31">
        <v>40.901139038300002</v>
      </c>
      <c r="H9" s="31">
        <v>38.234656273999995</v>
      </c>
      <c r="I9" s="31">
        <v>36.475415379999987</v>
      </c>
      <c r="J9" s="31">
        <v>37.119260229999988</v>
      </c>
      <c r="K9" s="31">
        <v>35.46951836689999</v>
      </c>
      <c r="L9" s="31">
        <v>38.228549748399992</v>
      </c>
      <c r="M9" s="65">
        <v>42.417588961999989</v>
      </c>
      <c r="N9" s="26">
        <v>42.492720380199991</v>
      </c>
    </row>
    <row r="10" spans="1:14" x14ac:dyDescent="0.3">
      <c r="A10" s="29" t="s">
        <v>187</v>
      </c>
      <c r="B10" s="29">
        <v>2022</v>
      </c>
      <c r="C10" s="31">
        <v>34.224779176200002</v>
      </c>
      <c r="D10" s="31">
        <v>26.722582182199993</v>
      </c>
      <c r="E10" s="31">
        <v>35.306282281999998</v>
      </c>
      <c r="F10" s="31">
        <v>33.124814929999999</v>
      </c>
      <c r="G10" s="31">
        <v>41.7108329</v>
      </c>
      <c r="H10" s="31">
        <v>47.442593983999991</v>
      </c>
      <c r="I10" s="31">
        <v>42.969696545999987</v>
      </c>
      <c r="J10" s="31">
        <v>46.651159084100001</v>
      </c>
      <c r="K10" s="31">
        <v>35.758780219999998</v>
      </c>
      <c r="L10" s="31">
        <v>33.498006890000006</v>
      </c>
      <c r="M10" s="65">
        <v>35.103470126000005</v>
      </c>
      <c r="N10" s="26">
        <v>31.147296999999995</v>
      </c>
    </row>
    <row r="11" spans="1:14" x14ac:dyDescent="0.3">
      <c r="A11" s="29" t="s">
        <v>187</v>
      </c>
      <c r="B11" s="29">
        <v>2023</v>
      </c>
      <c r="C11" s="31">
        <v>28.014323750000003</v>
      </c>
      <c r="D11" s="31">
        <v>22.6</v>
      </c>
      <c r="E11" s="31">
        <v>28.6</v>
      </c>
      <c r="F11" s="31">
        <v>23.226147745100004</v>
      </c>
      <c r="G11" s="31"/>
      <c r="H11" s="31"/>
      <c r="I11" s="31"/>
      <c r="J11" s="31"/>
      <c r="K11" s="31"/>
      <c r="L11" s="31"/>
      <c r="M11" s="65"/>
      <c r="N11" s="26"/>
    </row>
    <row r="22" spans="1:14" x14ac:dyDescent="0.3">
      <c r="A22" s="29" t="s">
        <v>119</v>
      </c>
      <c r="B22" s="29">
        <v>2016</v>
      </c>
      <c r="C22" s="31">
        <v>112.48470791</v>
      </c>
      <c r="D22" s="31">
        <v>79.543988720000002</v>
      </c>
      <c r="E22" s="31">
        <v>102.96589181</v>
      </c>
      <c r="F22" s="31">
        <v>112.81199322000001</v>
      </c>
      <c r="G22" s="31">
        <v>134.05393566999987</v>
      </c>
      <c r="H22" s="31">
        <v>117.32233557000002</v>
      </c>
      <c r="I22" s="31">
        <v>137.58070494000023</v>
      </c>
      <c r="J22" s="31">
        <v>134.1769355600002</v>
      </c>
      <c r="K22" s="31">
        <v>118.92014871000011</v>
      </c>
      <c r="L22" s="31">
        <v>125.01281818999996</v>
      </c>
      <c r="M22" s="31">
        <v>130.12666156000009</v>
      </c>
      <c r="N22" s="31">
        <v>122.48152439999986</v>
      </c>
    </row>
    <row r="23" spans="1:14" x14ac:dyDescent="0.3">
      <c r="A23" s="29" t="s">
        <v>119</v>
      </c>
      <c r="B23" s="29">
        <v>2017</v>
      </c>
      <c r="C23" s="31">
        <v>129.07611224999999</v>
      </c>
      <c r="D23" s="31">
        <v>86.463323619999969</v>
      </c>
      <c r="E23" s="31">
        <v>109.21013975000001</v>
      </c>
      <c r="F23" s="31">
        <v>104.72312508</v>
      </c>
      <c r="G23" s="31">
        <v>134.77716662</v>
      </c>
      <c r="H23" s="31">
        <v>115.48450059999999</v>
      </c>
      <c r="I23" s="31">
        <v>145.91260536000001</v>
      </c>
      <c r="J23" s="31">
        <v>151.76711933999999</v>
      </c>
      <c r="K23" s="31">
        <v>127.22659048999999</v>
      </c>
      <c r="L23" s="31">
        <v>149.92767350999998</v>
      </c>
      <c r="M23" s="31">
        <v>148.21174729000001</v>
      </c>
      <c r="N23" s="31">
        <v>117.457036</v>
      </c>
    </row>
    <row r="24" spans="1:14" x14ac:dyDescent="0.3">
      <c r="A24" s="29" t="s">
        <v>119</v>
      </c>
      <c r="B24" s="29">
        <v>2018</v>
      </c>
      <c r="C24" s="31">
        <v>135.10198268000002</v>
      </c>
      <c r="D24" s="31">
        <v>96.207256610000002</v>
      </c>
      <c r="E24" s="31">
        <v>110.57148223999999</v>
      </c>
      <c r="F24" s="31">
        <v>119.68703724</v>
      </c>
      <c r="G24" s="31">
        <v>125.61629812999999</v>
      </c>
      <c r="H24" s="31">
        <v>121.42985643999999</v>
      </c>
      <c r="I24" s="31">
        <v>144.56778700999999</v>
      </c>
      <c r="J24" s="31">
        <v>162.99841541999999</v>
      </c>
      <c r="K24" s="31">
        <v>92.92487281999999</v>
      </c>
      <c r="L24" s="31">
        <v>147.9696802</v>
      </c>
      <c r="M24" s="31">
        <v>138.99379403999998</v>
      </c>
      <c r="N24" s="26">
        <v>111.87502506</v>
      </c>
    </row>
    <row r="25" spans="1:14" x14ac:dyDescent="0.3">
      <c r="A25" s="29" t="s">
        <v>119</v>
      </c>
      <c r="B25" s="29">
        <v>2019</v>
      </c>
      <c r="C25" s="31">
        <v>137.17319391000007</v>
      </c>
      <c r="D25" s="31">
        <v>80.893906529999995</v>
      </c>
      <c r="E25" s="31">
        <v>106.44436442</v>
      </c>
      <c r="F25" s="31">
        <v>118.04222776</v>
      </c>
      <c r="G25" s="31">
        <v>139.47221017999993</v>
      </c>
      <c r="H25" s="31">
        <v>120.06454914999992</v>
      </c>
      <c r="I25" s="31">
        <v>147.54996655000011</v>
      </c>
      <c r="J25" s="31">
        <v>134.10636505000002</v>
      </c>
      <c r="K25" s="31">
        <v>106.82647494000004</v>
      </c>
      <c r="L25" s="31">
        <v>119.44239338999996</v>
      </c>
      <c r="M25" s="31">
        <v>113.06739105999986</v>
      </c>
      <c r="N25" s="26">
        <v>121.95716122999993</v>
      </c>
    </row>
    <row r="26" spans="1:14" x14ac:dyDescent="0.3">
      <c r="A26" s="29" t="s">
        <v>119</v>
      </c>
      <c r="B26" s="29">
        <v>2020</v>
      </c>
      <c r="C26" s="31">
        <v>148.84024203999996</v>
      </c>
      <c r="D26" s="31">
        <v>86.149106549999928</v>
      </c>
      <c r="E26" s="31">
        <v>92.933572240000117</v>
      </c>
      <c r="F26" s="31">
        <v>92.610893879999978</v>
      </c>
      <c r="G26" s="31">
        <v>109.11765342999988</v>
      </c>
      <c r="H26" s="31">
        <v>109.38166709000014</v>
      </c>
      <c r="I26" s="31">
        <v>129.75182523000004</v>
      </c>
      <c r="J26" s="31">
        <v>151.1459449100002</v>
      </c>
      <c r="K26" s="31">
        <v>129.85000419000002</v>
      </c>
      <c r="L26" s="31">
        <v>121.01523300999997</v>
      </c>
      <c r="M26" s="31">
        <v>130.92315162000003</v>
      </c>
      <c r="N26" s="26">
        <v>92.176386789999839</v>
      </c>
    </row>
    <row r="27" spans="1:14" x14ac:dyDescent="0.3">
      <c r="A27" s="29" t="s">
        <v>119</v>
      </c>
      <c r="B27" s="29">
        <v>2021</v>
      </c>
      <c r="C27" s="31">
        <v>123.96358521999989</v>
      </c>
      <c r="D27" s="31">
        <v>88.567648300000201</v>
      </c>
      <c r="E27" s="31">
        <v>113.43742796000001</v>
      </c>
      <c r="F27" s="31">
        <v>131.79903696999986</v>
      </c>
      <c r="G27" s="31">
        <v>135.01716335999981</v>
      </c>
      <c r="H27" s="30">
        <v>135.89779417999998</v>
      </c>
      <c r="I27" s="30">
        <v>128.20914245999992</v>
      </c>
      <c r="J27" s="30">
        <v>128.69093210999992</v>
      </c>
      <c r="K27" s="30">
        <v>124.00225447999995</v>
      </c>
      <c r="L27" s="30">
        <v>122.74885842000009</v>
      </c>
      <c r="M27" s="30">
        <v>134.15769622999989</v>
      </c>
      <c r="N27" s="30">
        <v>139.06249076000003</v>
      </c>
    </row>
    <row r="28" spans="1:14" x14ac:dyDescent="0.3">
      <c r="A28" s="29" t="s">
        <v>119</v>
      </c>
      <c r="B28" s="29">
        <v>2022</v>
      </c>
      <c r="C28" s="31">
        <v>111.83098552000004</v>
      </c>
      <c r="D28" s="69">
        <v>90.314870030000179</v>
      </c>
      <c r="E28" s="31">
        <v>117.75252244999993</v>
      </c>
      <c r="F28" s="31">
        <v>109.86793983000007</v>
      </c>
      <c r="G28" s="31">
        <v>136.76232897999969</v>
      </c>
      <c r="H28" s="30">
        <v>158.98308953999958</v>
      </c>
      <c r="I28" s="30">
        <v>137.99545454999978</v>
      </c>
      <c r="J28" s="30">
        <v>152.08641545000009</v>
      </c>
      <c r="K28" s="30">
        <v>116.58665430999989</v>
      </c>
      <c r="L28" s="30">
        <v>108.65476733000001</v>
      </c>
      <c r="M28" s="30">
        <v>115.22389479</v>
      </c>
      <c r="N28" s="30">
        <v>103.22717089999993</v>
      </c>
    </row>
    <row r="29" spans="1:14" x14ac:dyDescent="0.3">
      <c r="A29" s="29" t="s">
        <v>119</v>
      </c>
      <c r="B29" s="29">
        <v>2023</v>
      </c>
      <c r="C29" s="31">
        <v>94.023433479999838</v>
      </c>
      <c r="D29" s="69">
        <v>71.599999999999994</v>
      </c>
      <c r="E29" s="31">
        <v>91.4</v>
      </c>
      <c r="F29" s="31">
        <v>77.038073069999982</v>
      </c>
      <c r="G29" s="31"/>
      <c r="H29" s="30"/>
      <c r="I29" s="30"/>
      <c r="J29" s="30"/>
      <c r="K29" s="30"/>
      <c r="L29" s="30"/>
      <c r="M29" s="30"/>
      <c r="N29" s="30"/>
    </row>
    <row r="37" spans="1:14" x14ac:dyDescent="0.3">
      <c r="A37" s="29" t="s">
        <v>188</v>
      </c>
      <c r="B37" s="29"/>
      <c r="C37" s="13"/>
      <c r="D37" s="29"/>
      <c r="E37" s="29"/>
      <c r="F37" s="29"/>
      <c r="G37" s="29"/>
      <c r="H37" s="29"/>
      <c r="I37" s="29"/>
      <c r="J37" s="29"/>
      <c r="K37" s="29"/>
      <c r="L37" s="30"/>
      <c r="M37" s="30"/>
      <c r="N37" s="29"/>
    </row>
    <row r="38" spans="1:14" x14ac:dyDescent="0.3">
      <c r="A38" s="30"/>
      <c r="B38" s="29"/>
      <c r="C38" s="29" t="s">
        <v>175</v>
      </c>
      <c r="D38" s="29" t="s">
        <v>176</v>
      </c>
      <c r="E38" s="29" t="s">
        <v>177</v>
      </c>
      <c r="F38" s="29" t="s">
        <v>178</v>
      </c>
      <c r="G38" s="29" t="s">
        <v>179</v>
      </c>
      <c r="H38" s="29" t="s">
        <v>180</v>
      </c>
      <c r="I38" s="29" t="s">
        <v>181</v>
      </c>
      <c r="J38" s="29" t="s">
        <v>182</v>
      </c>
      <c r="K38" s="29" t="s">
        <v>183</v>
      </c>
      <c r="L38" s="29" t="s">
        <v>184</v>
      </c>
      <c r="M38" s="29" t="s">
        <v>185</v>
      </c>
      <c r="N38" s="29" t="s">
        <v>186</v>
      </c>
    </row>
    <row r="39" spans="1:14" x14ac:dyDescent="0.3">
      <c r="A39" s="32"/>
      <c r="B39" s="29">
        <v>2016</v>
      </c>
      <c r="C39" s="32">
        <f t="shared" ref="C39:N39" si="0">C22/C4</f>
        <v>3.2321882264067376</v>
      </c>
      <c r="D39" s="32">
        <f t="shared" si="0"/>
        <v>3.042934514564934</v>
      </c>
      <c r="E39" s="32">
        <f t="shared" si="0"/>
        <v>3.1307812665216965</v>
      </c>
      <c r="F39" s="32">
        <f t="shared" si="0"/>
        <v>3.1353945202440432</v>
      </c>
      <c r="G39" s="32">
        <f t="shared" si="0"/>
        <v>3.1533143810508522</v>
      </c>
      <c r="H39" s="32">
        <f t="shared" si="0"/>
        <v>3.0784054779603354</v>
      </c>
      <c r="I39" s="32">
        <f t="shared" si="0"/>
        <v>3.2042251558699935</v>
      </c>
      <c r="J39" s="32">
        <f t="shared" si="0"/>
        <v>3.2420012009036734</v>
      </c>
      <c r="K39" s="32">
        <f t="shared" si="0"/>
        <v>3.1418712993128017</v>
      </c>
      <c r="L39" s="32">
        <f t="shared" si="0"/>
        <v>3.1466144147778459</v>
      </c>
      <c r="M39" s="32">
        <f t="shared" si="0"/>
        <v>3.1641445242683335</v>
      </c>
      <c r="N39" s="32">
        <f t="shared" si="0"/>
        <v>3.2571240128856944</v>
      </c>
    </row>
    <row r="40" spans="1:14" x14ac:dyDescent="0.3">
      <c r="A40" s="33"/>
      <c r="B40" s="29">
        <v>2017</v>
      </c>
      <c r="C40" s="32">
        <f t="shared" ref="C40:N40" si="1">C23/C5</f>
        <v>3.1154486961851551</v>
      </c>
      <c r="D40" s="32">
        <f t="shared" si="1"/>
        <v>3.2516882117017301</v>
      </c>
      <c r="E40" s="32">
        <f t="shared" si="1"/>
        <v>3.1348756407602409</v>
      </c>
      <c r="F40" s="32">
        <f t="shared" si="1"/>
        <v>3.0227184124834787</v>
      </c>
      <c r="G40" s="32">
        <f t="shared" si="1"/>
        <v>3.0403994443802298</v>
      </c>
      <c r="H40" s="32">
        <f t="shared" si="1"/>
        <v>3.0634754312506582</v>
      </c>
      <c r="I40" s="32">
        <f t="shared" si="1"/>
        <v>3.2626062863622449</v>
      </c>
      <c r="J40" s="32">
        <f t="shared" si="1"/>
        <v>3.3575437415926443</v>
      </c>
      <c r="K40" s="32">
        <f t="shared" si="1"/>
        <v>3.1846302021551294</v>
      </c>
      <c r="L40" s="32">
        <f t="shared" si="1"/>
        <v>3.278994434170198</v>
      </c>
      <c r="M40" s="32">
        <f t="shared" si="1"/>
        <v>3.2684940924044494</v>
      </c>
      <c r="N40" s="32">
        <f t="shared" si="1"/>
        <v>3.1987673404088275</v>
      </c>
    </row>
    <row r="41" spans="1:14" x14ac:dyDescent="0.3">
      <c r="A41" s="27"/>
      <c r="B41" s="29">
        <v>2018</v>
      </c>
      <c r="C41" s="32">
        <f t="shared" ref="C41:N41" si="2">C24/C6</f>
        <v>3.2921421979987202</v>
      </c>
      <c r="D41" s="32">
        <f t="shared" si="2"/>
        <v>3.4244249029125777</v>
      </c>
      <c r="E41" s="32">
        <f t="shared" si="2"/>
        <v>3.3543225794025</v>
      </c>
      <c r="F41" s="32">
        <f t="shared" si="2"/>
        <v>3.3374310857258629</v>
      </c>
      <c r="G41" s="32">
        <f t="shared" si="2"/>
        <v>3.2746595936327312</v>
      </c>
      <c r="H41" s="32">
        <f t="shared" si="2"/>
        <v>3.2062155346749974</v>
      </c>
      <c r="I41" s="32">
        <f t="shared" si="2"/>
        <v>3.4284051539545586</v>
      </c>
      <c r="J41" s="32">
        <f t="shared" si="2"/>
        <v>3.505741742696749</v>
      </c>
      <c r="K41" s="32">
        <f t="shared" si="2"/>
        <v>3.204151758954505</v>
      </c>
      <c r="L41" s="32">
        <f t="shared" si="2"/>
        <v>3.2126011087423252</v>
      </c>
      <c r="M41" s="32">
        <f t="shared" si="2"/>
        <v>3.1659021991579368</v>
      </c>
      <c r="N41" s="32">
        <f t="shared" si="2"/>
        <v>3.2132930732645151</v>
      </c>
    </row>
    <row r="42" spans="1:14" x14ac:dyDescent="0.3">
      <c r="A42" s="28"/>
      <c r="B42" s="29">
        <v>2019</v>
      </c>
      <c r="C42" s="32">
        <f t="shared" ref="C42:N42" si="3">C25/C7</f>
        <v>3.258657583254696</v>
      </c>
      <c r="D42" s="32">
        <f t="shared" si="3"/>
        <v>3.2136107078161968</v>
      </c>
      <c r="E42" s="32">
        <f t="shared" si="3"/>
        <v>3.1960311024172259</v>
      </c>
      <c r="F42" s="32">
        <f t="shared" si="3"/>
        <v>3.2447136844475035</v>
      </c>
      <c r="G42" s="32">
        <f t="shared" si="3"/>
        <v>3.2296292701391112</v>
      </c>
      <c r="H42" s="32">
        <f t="shared" si="3"/>
        <v>3.379058712363046</v>
      </c>
      <c r="I42" s="32">
        <f t="shared" si="3"/>
        <v>3.5496262573979704</v>
      </c>
      <c r="J42" s="32">
        <f t="shared" si="3"/>
        <v>3.3171102576740226</v>
      </c>
      <c r="K42" s="32">
        <f t="shared" si="3"/>
        <v>3.0320471531054984</v>
      </c>
      <c r="L42" s="32">
        <f t="shared" si="3"/>
        <v>3.0877524769371818</v>
      </c>
      <c r="M42" s="32">
        <f t="shared" si="3"/>
        <v>3.1514439856393475</v>
      </c>
      <c r="N42" s="32">
        <f t="shared" si="3"/>
        <v>3.337488365529965</v>
      </c>
    </row>
    <row r="43" spans="1:14" x14ac:dyDescent="0.3">
      <c r="A43" s="29"/>
      <c r="B43" s="29">
        <v>2020</v>
      </c>
      <c r="C43" s="32">
        <f t="shared" ref="C43:N43" si="4">C26/C8</f>
        <v>3.2156274920025396</v>
      </c>
      <c r="D43" s="32">
        <f t="shared" si="4"/>
        <v>3.1837443974925583</v>
      </c>
      <c r="E43" s="32">
        <f t="shared" si="4"/>
        <v>3.0004243541676461</v>
      </c>
      <c r="F43" s="32">
        <f t="shared" si="4"/>
        <v>2.9573815375442756</v>
      </c>
      <c r="G43" s="32">
        <f t="shared" si="4"/>
        <v>3.091198964420907</v>
      </c>
      <c r="H43" s="32">
        <f t="shared" si="4"/>
        <v>2.9677225700252086</v>
      </c>
      <c r="I43" s="32">
        <f t="shared" si="4"/>
        <v>3.2190817451741318</v>
      </c>
      <c r="J43" s="32">
        <f t="shared" si="4"/>
        <v>3.2932238278959383</v>
      </c>
      <c r="K43" s="32">
        <f t="shared" si="4"/>
        <v>3.0771188401713339</v>
      </c>
      <c r="L43" s="32">
        <f t="shared" si="4"/>
        <v>3.1373844888504334</v>
      </c>
      <c r="M43" s="32">
        <f t="shared" si="4"/>
        <v>3.193580242263574</v>
      </c>
      <c r="N43" s="32">
        <f t="shared" si="4"/>
        <v>3.0590576590843486</v>
      </c>
    </row>
    <row r="44" spans="1:14" x14ac:dyDescent="0.3">
      <c r="A44" s="29"/>
      <c r="B44" s="29">
        <v>2021</v>
      </c>
      <c r="C44" s="32">
        <f t="shared" ref="C44:N44" si="5">C27/C9</f>
        <v>3.4255233799256697</v>
      </c>
      <c r="D44" s="32">
        <f t="shared" si="5"/>
        <v>3.3421484693260393</v>
      </c>
      <c r="E44" s="32">
        <f t="shared" si="5"/>
        <v>3.3851648042334301</v>
      </c>
      <c r="F44" s="32">
        <f t="shared" si="5"/>
        <v>3.2424729149251696</v>
      </c>
      <c r="G44" s="32">
        <f t="shared" si="5"/>
        <v>3.301061205986688</v>
      </c>
      <c r="H44" s="32">
        <f t="shared" si="5"/>
        <v>3.554309294848089</v>
      </c>
      <c r="I44" s="32">
        <f t="shared" si="5"/>
        <v>3.51494674219115</v>
      </c>
      <c r="J44" s="32">
        <f t="shared" si="5"/>
        <v>3.4669584283899928</v>
      </c>
      <c r="K44" s="32">
        <f t="shared" si="5"/>
        <v>3.4960230696483983</v>
      </c>
      <c r="L44" s="32">
        <f t="shared" si="5"/>
        <v>3.210921136895537</v>
      </c>
      <c r="M44" s="32">
        <f t="shared" si="5"/>
        <v>3.162784578590399</v>
      </c>
      <c r="N44" s="32">
        <f t="shared" si="5"/>
        <v>3.272619157252119</v>
      </c>
    </row>
    <row r="45" spans="1:14" x14ac:dyDescent="0.3">
      <c r="A45" s="29"/>
      <c r="B45" s="29">
        <v>2022</v>
      </c>
      <c r="C45" s="32">
        <f t="shared" ref="C45:N45" si="6">C28/C10</f>
        <v>3.2675443994615336</v>
      </c>
      <c r="D45" s="32">
        <f t="shared" si="6"/>
        <v>3.3797209197155818</v>
      </c>
      <c r="E45" s="32">
        <f t="shared" si="6"/>
        <v>3.3351719535203803</v>
      </c>
      <c r="F45" s="32">
        <f t="shared" si="6"/>
        <v>3.3167865258168274</v>
      </c>
      <c r="G45" s="32">
        <f t="shared" si="6"/>
        <v>3.2788203800169069</v>
      </c>
      <c r="H45" s="32">
        <f t="shared" si="6"/>
        <v>3.3510623300575979</v>
      </c>
      <c r="I45" s="32">
        <f t="shared" si="6"/>
        <v>3.2114598343107374</v>
      </c>
      <c r="J45" s="32">
        <f t="shared" si="6"/>
        <v>3.2600779581023382</v>
      </c>
      <c r="K45" s="32">
        <f t="shared" si="6"/>
        <v>3.2603644082018381</v>
      </c>
      <c r="L45" s="32">
        <f t="shared" si="6"/>
        <v>3.2436188722152357</v>
      </c>
      <c r="M45" s="32">
        <f t="shared" si="6"/>
        <v>3.2824075333981693</v>
      </c>
      <c r="N45" s="32">
        <f t="shared" si="6"/>
        <v>3.3141614471393761</v>
      </c>
    </row>
    <row r="46" spans="1:14" x14ac:dyDescent="0.3">
      <c r="A46" s="29"/>
      <c r="B46" s="29">
        <v>2023</v>
      </c>
      <c r="C46" s="32">
        <f>C29/C11</f>
        <v>3.3562628289394216</v>
      </c>
      <c r="D46" s="32">
        <v>3.2</v>
      </c>
      <c r="E46" s="32">
        <v>3.1928424348358724</v>
      </c>
      <c r="F46" s="32">
        <v>3.3168682949695185</v>
      </c>
      <c r="G46" s="32"/>
      <c r="H46" s="32"/>
      <c r="I46" s="32"/>
      <c r="J46" s="32"/>
      <c r="K46" s="32"/>
      <c r="L46" s="32"/>
      <c r="M46" s="32"/>
      <c r="N46" s="32"/>
    </row>
    <row r="53" spans="1:1" x14ac:dyDescent="0.3">
      <c r="A53" s="239" t="s">
        <v>416</v>
      </c>
    </row>
  </sheetData>
  <phoneticPr fontId="57" type="noConversion"/>
  <hyperlinks>
    <hyperlink ref="A53" location="'Tabla de contenidos'!A1" display="Volver a Tabla de Contenidos" xr:uid="{F31EEF83-0BE2-4234-B9AF-4F8D08AB1948}"/>
  </hyperlinks>
  <pageMargins left="0.70866141732283472" right="0.70866141732283472" top="0.74803149606299213" bottom="0.74803149606299213" header="0.31496062992125984" footer="0.31496062992125984"/>
  <pageSetup scale="89" orientation="portrait" r:id="rId1"/>
  <headerFooter>
    <oddFooter>Página &amp;P&amp;R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55012462804540A231446C87A831D2" ma:contentTypeVersion="2" ma:contentTypeDescription="Crear nuevo documento." ma:contentTypeScope="" ma:versionID="14d4d7e2de5bac8655a99203a40b5d98">
  <xsd:schema xmlns:xsd="http://www.w3.org/2001/XMLSchema" xmlns:xs="http://www.w3.org/2001/XMLSchema" xmlns:p="http://schemas.microsoft.com/office/2006/metadata/properties" xmlns:ns2="b0ce9076-ea8c-4194-a247-2ca5e26e9974" targetNamespace="http://schemas.microsoft.com/office/2006/metadata/properties" ma:root="true" ma:fieldsID="50a578af9c6253a4540fcb8cbabe597c" ns2:_="">
    <xsd:import namespace="b0ce9076-ea8c-4194-a247-2ca5e26e997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ce9076-ea8c-4194-a247-2ca5e26e99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797E31-A8EC-4CD6-88B8-14916451DC22}">
  <ds:schemaRefs>
    <ds:schemaRef ds:uri="http://schemas.microsoft.com/sharepoint/v3/contenttype/forms"/>
  </ds:schemaRefs>
</ds:datastoreItem>
</file>

<file path=customXml/itemProps2.xml><?xml version="1.0" encoding="utf-8"?>
<ds:datastoreItem xmlns:ds="http://schemas.openxmlformats.org/officeDocument/2006/customXml" ds:itemID="{BC3A4B87-425F-4E2A-BC88-AB3DDC7CF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ce9076-ea8c-4194-a247-2ca5e26e9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740348-7E20-42AE-AD34-1C73E28B0282}">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elements/1.1/"/>
    <ds:schemaRef ds:uri="http://schemas.openxmlformats.org/package/2006/metadata/core-properties"/>
    <ds:schemaRef ds:uri="b0ce9076-ea8c-4194-a247-2ca5e26e99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27</vt:i4>
      </vt:variant>
    </vt:vector>
  </HeadingPairs>
  <TitlesOfParts>
    <vt:vector size="54" baseType="lpstr">
      <vt:lpstr>Portada</vt:lpstr>
      <vt:lpstr>Colofón</vt:lpstr>
      <vt:lpstr>Tabla de contenidos</vt:lpstr>
      <vt:lpstr>Comentarios</vt:lpstr>
      <vt:lpstr>Exportaciones</vt:lpstr>
      <vt:lpstr>Evol export</vt:lpstr>
      <vt:lpstr>expo anual rango precios</vt:lpstr>
      <vt:lpstr>Expo var DO</vt:lpstr>
      <vt:lpstr>Graficos vinos DO</vt:lpstr>
      <vt:lpstr>Gráficos vino DO org</vt:lpstr>
      <vt:lpstr>Gráficos vino granel</vt:lpstr>
      <vt:lpstr>Gráficos vino granel org</vt:lpstr>
      <vt:lpstr>Gráfico vino entre 2 y 10 lts</vt:lpstr>
      <vt:lpstr>Gráficos vino espumoso</vt:lpstr>
      <vt:lpstr>Gráficos vino espum org</vt:lpstr>
      <vt:lpstr>Expo vinos por mercado</vt:lpstr>
      <vt:lpstr>Valor granel exp</vt:lpstr>
      <vt:lpstr>Precio uva</vt:lpstr>
      <vt:lpstr>Precio vino Nac.</vt:lpstr>
      <vt:lpstr>Prod vino </vt:lpstr>
      <vt:lpstr>Evol. prod. vino DO por cepa</vt:lpstr>
      <vt:lpstr>Prod vino graf</vt:lpstr>
      <vt:lpstr>Existencias</vt:lpstr>
      <vt:lpstr>Sup plantada vides</vt:lpstr>
      <vt:lpstr>Sup plantada vides (2)</vt:lpstr>
      <vt:lpstr>Estadisticas</vt:lpstr>
      <vt:lpstr>Pisco x mercado</vt:lpstr>
      <vt:lpstr>Comentarios!Área_de_impresión</vt:lpstr>
      <vt:lpstr>Estadisticas!Área_de_impresión</vt:lpstr>
      <vt:lpstr>'Evol export'!Área_de_impresión</vt:lpstr>
      <vt:lpstr>Existencias!Área_de_impresión</vt:lpstr>
      <vt:lpstr>'Expo var DO'!Área_de_impresión</vt:lpstr>
      <vt:lpstr>'Expo vinos por mercado'!Área_de_impresión</vt:lpstr>
      <vt:lpstr>'Gráfico vino entre 2 y 10 lts'!Área_de_impresión</vt:lpstr>
      <vt:lpstr>'Gráficos vino DO org'!Área_de_impresión</vt:lpstr>
      <vt:lpstr>'Gráficos vino espum org'!Área_de_impresión</vt:lpstr>
      <vt:lpstr>'Gráficos vino espumoso'!Área_de_impresión</vt:lpstr>
      <vt:lpstr>'Gráficos vino granel'!Área_de_impresión</vt:lpstr>
      <vt:lpstr>'Gráficos vino granel org'!Área_de_impresión</vt:lpstr>
      <vt:lpstr>'Graficos vinos DO'!Área_de_impresión</vt:lpstr>
      <vt:lpstr>'Pisco x mercado'!Área_de_impresión</vt:lpstr>
      <vt:lpstr>'Precio uva'!Área_de_impresión</vt:lpstr>
      <vt:lpstr>'Prod vino graf'!Área_de_impresión</vt:lpstr>
      <vt:lpstr>'Sup plantada vides'!Área_de_impresión</vt:lpstr>
      <vt:lpstr>'Tabla de contenidos'!Área_de_impresión</vt:lpstr>
      <vt:lpstr>'Valor granel exp'!Área_de_impresión</vt:lpstr>
      <vt:lpstr>'Evol export'!Print_Area</vt:lpstr>
      <vt:lpstr>Existencias!Print_Area</vt:lpstr>
      <vt:lpstr>Exportaciones!Print_Area</vt:lpstr>
      <vt:lpstr>'Gráfico vino entre 2 y 10 lts'!Print_Area</vt:lpstr>
      <vt:lpstr>'Gráficos vino espumoso'!Print_Area</vt:lpstr>
      <vt:lpstr>'Gráficos vino granel'!Print_Area</vt:lpstr>
      <vt:lpstr>'Graficos vinos DO'!Print_Area</vt:lpstr>
      <vt:lpstr>'Prod vino graf'!Print_Area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Adriana Abigail Valenzuela Palma</cp:lastModifiedBy>
  <cp:revision/>
  <cp:lastPrinted>2023-05-16T19:20:46Z</cp:lastPrinted>
  <dcterms:created xsi:type="dcterms:W3CDTF">2020-01-07T17:53:19Z</dcterms:created>
  <dcterms:modified xsi:type="dcterms:W3CDTF">2023-05-16T19:21:26Z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0x010100D855012462804540A231446C87A831D2</vt:lpwstr>
  </property>
</Properties>
</file>