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cagonzalez_odepa_gob_cl/Documents/TRANSPARENCIA DE MERCADOS/7. Solicitudes/2023 Reconstrucción precios internacionales/Boletín precios futuros internacionales trigo y maíz/Boletín final mejorado/"/>
    </mc:Choice>
  </mc:AlternateContent>
  <xr:revisionPtr revIDLastSave="0" documentId="13_ncr:4000b_{08395B9E-8B7B-41F5-B033-BC5857690D05}" xr6:coauthVersionLast="47" xr6:coauthVersionMax="47" xr10:uidLastSave="{00000000-0000-0000-0000-000000000000}"/>
  <bookViews>
    <workbookView xWindow="-28920" yWindow="-120" windowWidth="29040" windowHeight="15840" tabRatio="583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1" sheetId="8" state="hidden" r:id="rId7"/>
    <sheet name="Hoja4" sheetId="7" state="hidden" r:id="rId8"/>
  </sheets>
  <definedNames>
    <definedName name="_xlnm.Print_Area" localSheetId="5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U13" i="6"/>
  <c r="L29" i="1"/>
  <c r="J28" i="2" s="1"/>
  <c r="T13" i="6"/>
  <c r="S13" i="6"/>
  <c r="R13" i="6"/>
  <c r="Q13" i="6"/>
  <c r="U12" i="6"/>
  <c r="L27" i="1" s="1"/>
  <c r="J26" i="2" s="1"/>
  <c r="T12" i="6"/>
  <c r="S12" i="6"/>
  <c r="R12" i="6"/>
  <c r="Q12" i="6"/>
  <c r="U11" i="6"/>
  <c r="L23" i="1"/>
  <c r="J22" i="2" s="1"/>
  <c r="T11" i="6"/>
  <c r="S11" i="6"/>
  <c r="R11" i="6"/>
  <c r="Q11" i="6"/>
  <c r="U10" i="6"/>
  <c r="L22" i="1"/>
  <c r="J21" i="2"/>
  <c r="T10" i="6"/>
  <c r="S10" i="6"/>
  <c r="R10" i="6"/>
  <c r="Q10" i="6"/>
  <c r="U9" i="6"/>
  <c r="L21" i="1"/>
  <c r="J20" i="2"/>
  <c r="T9" i="6"/>
  <c r="S9" i="6"/>
  <c r="R9" i="6"/>
  <c r="Q9" i="6"/>
  <c r="U8" i="6"/>
  <c r="L20" i="1" s="1"/>
  <c r="J19" i="2" s="1"/>
  <c r="T8" i="6"/>
  <c r="S8" i="6"/>
  <c r="R8" i="6"/>
  <c r="Q8" i="6"/>
  <c r="U7" i="6"/>
  <c r="L19" i="1"/>
  <c r="J18" i="2" s="1"/>
  <c r="T7" i="6"/>
  <c r="S7" i="6"/>
  <c r="R7" i="6"/>
  <c r="Q7" i="6"/>
  <c r="U6" i="6"/>
  <c r="L17" i="1" s="1"/>
  <c r="J16" i="2" s="1"/>
  <c r="T6" i="6"/>
  <c r="S6" i="6"/>
  <c r="R6" i="6"/>
  <c r="Q6" i="6"/>
  <c r="U5" i="6"/>
  <c r="L14" i="1"/>
  <c r="J13" i="2" s="1"/>
  <c r="T5" i="6"/>
  <c r="S5" i="6"/>
  <c r="R5" i="6"/>
  <c r="Q5" i="6"/>
  <c r="U4" i="6"/>
  <c r="L12" i="1" s="1"/>
  <c r="T4" i="6"/>
  <c r="S4" i="6"/>
  <c r="R4" i="6"/>
  <c r="Q4" i="6"/>
  <c r="U3" i="6"/>
  <c r="L10" i="1"/>
  <c r="J9" i="2" s="1"/>
  <c r="T3" i="6"/>
  <c r="S3" i="6"/>
  <c r="R3" i="6"/>
  <c r="Q3" i="6"/>
  <c r="N14" i="6"/>
  <c r="M14" i="6"/>
  <c r="L14" i="6"/>
  <c r="E27" i="1" s="1"/>
  <c r="D26" i="2" s="1"/>
  <c r="K14" i="6"/>
  <c r="J14" i="6"/>
  <c r="N13" i="6"/>
  <c r="M13" i="6"/>
  <c r="L13" i="6"/>
  <c r="E26" i="1"/>
  <c r="D25" i="2" s="1"/>
  <c r="K13" i="6"/>
  <c r="J13" i="6"/>
  <c r="N12" i="6"/>
  <c r="M12" i="6"/>
  <c r="L12" i="6"/>
  <c r="E25" i="1"/>
  <c r="D24" i="2"/>
  <c r="K12" i="6"/>
  <c r="J12" i="6"/>
  <c r="N11" i="6"/>
  <c r="M11" i="6"/>
  <c r="L11" i="6"/>
  <c r="E23" i="1"/>
  <c r="D22" i="2"/>
  <c r="K11" i="6"/>
  <c r="J11" i="6"/>
  <c r="N10" i="6"/>
  <c r="M10" i="6"/>
  <c r="L10" i="6"/>
  <c r="E22" i="1" s="1"/>
  <c r="D21" i="2" s="1"/>
  <c r="K10" i="6"/>
  <c r="J10" i="6"/>
  <c r="N9" i="6"/>
  <c r="M9" i="6"/>
  <c r="L9" i="6"/>
  <c r="E21" i="1" s="1"/>
  <c r="D20" i="2" s="1"/>
  <c r="K9" i="6"/>
  <c r="J9" i="6"/>
  <c r="N8" i="6"/>
  <c r="M8" i="6"/>
  <c r="L8" i="6"/>
  <c r="E20" i="1" s="1"/>
  <c r="D19" i="2" s="1"/>
  <c r="K8" i="6"/>
  <c r="J8" i="6"/>
  <c r="N7" i="6"/>
  <c r="M7" i="6"/>
  <c r="L7" i="6"/>
  <c r="E19" i="1"/>
  <c r="D18" i="2" s="1"/>
  <c r="K7" i="6"/>
  <c r="J7" i="6"/>
  <c r="N6" i="6"/>
  <c r="M6" i="6"/>
  <c r="L6" i="6"/>
  <c r="E17" i="1" s="1"/>
  <c r="D16" i="2" s="1"/>
  <c r="K6" i="6"/>
  <c r="J6" i="6"/>
  <c r="N5" i="6"/>
  <c r="M5" i="6"/>
  <c r="L5" i="6"/>
  <c r="E14" i="1"/>
  <c r="D13" i="2" s="1"/>
  <c r="K5" i="6"/>
  <c r="J5" i="6"/>
  <c r="N4" i="6"/>
  <c r="M4" i="6"/>
  <c r="L4" i="6"/>
  <c r="E12" i="1"/>
  <c r="J11" i="1" s="1"/>
  <c r="H10" i="2" s="1"/>
  <c r="I12" i="1"/>
  <c r="G11" i="2" s="1"/>
  <c r="K4" i="6"/>
  <c r="J4" i="6"/>
  <c r="N3" i="6"/>
  <c r="M3" i="6"/>
  <c r="L3" i="6"/>
  <c r="E10" i="1"/>
  <c r="I9" i="1" s="1"/>
  <c r="G8" i="2" s="1"/>
  <c r="K3" i="6"/>
  <c r="J3" i="6"/>
  <c r="G14" i="6"/>
  <c r="F14" i="6"/>
  <c r="E14" i="6"/>
  <c r="B27" i="1" s="1"/>
  <c r="B26" i="2" s="1"/>
  <c r="D14" i="6"/>
  <c r="C14" i="6"/>
  <c r="G13" i="6"/>
  <c r="F13" i="6"/>
  <c r="E13" i="6"/>
  <c r="B26" i="1" s="1"/>
  <c r="B25" i="2" s="1"/>
  <c r="D13" i="6"/>
  <c r="C13" i="6"/>
  <c r="G12" i="6"/>
  <c r="F12" i="6"/>
  <c r="E12" i="6"/>
  <c r="B25" i="1" s="1"/>
  <c r="B24" i="2" s="1"/>
  <c r="D12" i="6"/>
  <c r="C12" i="6"/>
  <c r="G11" i="6"/>
  <c r="F11" i="6"/>
  <c r="E11" i="6"/>
  <c r="B23" i="1"/>
  <c r="B22" i="2" s="1"/>
  <c r="D11" i="6"/>
  <c r="C11" i="6"/>
  <c r="G10" i="6"/>
  <c r="F10" i="6"/>
  <c r="E10" i="6"/>
  <c r="B22" i="1" s="1"/>
  <c r="B21" i="2" s="1"/>
  <c r="D10" i="6"/>
  <c r="C10" i="6"/>
  <c r="G9" i="6"/>
  <c r="F9" i="6"/>
  <c r="E9" i="6"/>
  <c r="B21" i="1"/>
  <c r="B20" i="2" s="1"/>
  <c r="D9" i="6"/>
  <c r="C9" i="6"/>
  <c r="G8" i="6"/>
  <c r="F8" i="6"/>
  <c r="E8" i="6"/>
  <c r="B20" i="1"/>
  <c r="B19" i="2"/>
  <c r="D8" i="6"/>
  <c r="C8" i="6"/>
  <c r="G7" i="6"/>
  <c r="F7" i="6"/>
  <c r="E7" i="6"/>
  <c r="B19" i="1"/>
  <c r="B18" i="2"/>
  <c r="D7" i="6"/>
  <c r="C7" i="6"/>
  <c r="G6" i="6"/>
  <c r="F6" i="6"/>
  <c r="E6" i="6"/>
  <c r="B17" i="1" s="1"/>
  <c r="B16" i="2" s="1"/>
  <c r="D6" i="6"/>
  <c r="C6" i="6"/>
  <c r="G5" i="6"/>
  <c r="F5" i="6"/>
  <c r="E5" i="6"/>
  <c r="B14" i="1" s="1"/>
  <c r="D5" i="6"/>
  <c r="C5" i="6"/>
  <c r="G4" i="6"/>
  <c r="F4" i="6"/>
  <c r="E4" i="6"/>
  <c r="B12" i="1" s="1"/>
  <c r="D4" i="6"/>
  <c r="C4" i="6"/>
  <c r="G3" i="6"/>
  <c r="F3" i="6"/>
  <c r="E3" i="6"/>
  <c r="B10" i="1" s="1"/>
  <c r="D3" i="6"/>
  <c r="C3" i="6"/>
  <c r="F12" i="1"/>
  <c r="G12" i="1"/>
  <c r="K10" i="1"/>
  <c r="I9" i="2" s="1"/>
  <c r="J9" i="1"/>
  <c r="H8" i="2" s="1"/>
  <c r="D9" i="2"/>
  <c r="J10" i="1"/>
  <c r="H9" i="2" s="1"/>
  <c r="K9" i="1"/>
  <c r="I8" i="2"/>
  <c r="J12" i="1"/>
  <c r="H11" i="2" s="1"/>
  <c r="K12" i="1"/>
  <c r="I11" i="2" s="1"/>
  <c r="M13" i="1"/>
  <c r="N13" i="1" s="1"/>
  <c r="K12" i="2" s="1"/>
  <c r="M10" i="1"/>
  <c r="N10" i="1"/>
  <c r="K9" i="2" s="1"/>
  <c r="M9" i="1"/>
  <c r="N9" i="1" s="1"/>
  <c r="K8" i="2" s="1"/>
  <c r="F11" i="1"/>
  <c r="G11" i="1" s="1"/>
  <c r="I11" i="1"/>
  <c r="G10" i="2" s="1"/>
  <c r="D11" i="2"/>
  <c r="Q2" i="8"/>
  <c r="F2" i="8"/>
  <c r="G2" i="8"/>
  <c r="N2" i="8"/>
  <c r="C2" i="8"/>
  <c r="T2" i="8"/>
  <c r="K2" i="8"/>
  <c r="D2" i="8"/>
  <c r="R2" i="8"/>
  <c r="E2" i="8"/>
  <c r="U2" i="8"/>
  <c r="S2" i="8"/>
  <c r="J2" i="8"/>
  <c r="M2" i="8"/>
  <c r="L2" i="8"/>
  <c r="C12" i="1" l="1"/>
  <c r="D12" i="1" s="1"/>
  <c r="C11" i="1"/>
  <c r="D11" i="1" s="1"/>
  <c r="B11" i="2"/>
  <c r="M12" i="1"/>
  <c r="N12" i="1" s="1"/>
  <c r="K11" i="2" s="1"/>
  <c r="M11" i="1"/>
  <c r="N11" i="1" s="1"/>
  <c r="K10" i="2" s="1"/>
  <c r="J11" i="2"/>
  <c r="D9" i="1"/>
  <c r="D10" i="1"/>
  <c r="B9" i="2"/>
  <c r="C13" i="1"/>
  <c r="D13" i="1" s="1"/>
  <c r="B13" i="2"/>
  <c r="I10" i="1"/>
  <c r="G9" i="2" s="1"/>
  <c r="F9" i="1"/>
  <c r="G9" i="1" s="1"/>
  <c r="K11" i="1"/>
  <c r="I10" i="2" s="1"/>
  <c r="F10" i="1"/>
  <c r="G10" i="1" s="1"/>
</calcChain>
</file>

<file path=xl/sharedStrings.xml><?xml version="1.0" encoding="utf-8"?>
<sst xmlns="http://schemas.openxmlformats.org/spreadsheetml/2006/main" count="322" uniqueCount="153">
  <si>
    <t>Solo informativo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</si>
  <si>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</si>
  <si>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</si>
  <si>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</si>
  <si>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</si>
  <si>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</si>
  <si>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</si>
  <si>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</si>
  <si>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</si>
  <si>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</si>
  <si>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</si>
  <si>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</si>
  <si>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</si>
  <si>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</si>
  <si>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</si>
  <si>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</si>
  <si>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</si>
  <si>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</si>
  <si>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</si>
  <si>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</si>
  <si>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</si>
  <si>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</si>
  <si>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</si>
  <si>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</si>
  <si>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</si>
  <si>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</si>
  <si>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</si>
  <si>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</si>
  <si>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</si>
  <si>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</si>
  <si>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</si>
  <si>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</si>
  <si>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</si>
  <si>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>Abril</t>
  </si>
  <si>
    <t xml:space="preserve"> +K</t>
  </si>
  <si>
    <t>Mayo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</si>
  <si>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</si>
  <si>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</si>
  <si>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</si>
  <si>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</si>
  <si>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</si>
  <si>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</si>
  <si>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</si>
  <si>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</si>
  <si>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</si>
  <si>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</si>
  <si>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</si>
  <si>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</si>
  <si>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</si>
  <si>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</si>
  <si>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</si>
  <si>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</si>
  <si>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</si>
  <si>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</si>
  <si>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</si>
  <si>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</si>
  <si>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</si>
  <si>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</si>
  <si>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</si>
  <si>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</si>
  <si>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</si>
  <si>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</si>
  <si>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</si>
  <si>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</si>
  <si>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</si>
  <si>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</si>
  <si>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</si>
  <si>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</si>
  <si>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</si>
  <si>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</si>
  <si>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</si>
  <si>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</si>
  <si>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</si>
  <si>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</si>
  <si>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</si>
  <si>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</si>
  <si>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</si>
  <si>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</si>
  <si>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</si>
  <si>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</si>
  <si>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</si>
  <si>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</si>
  <si>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</si>
  <si>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</si>
  <si>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</si>
  <si>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</si>
  <si>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</si>
  <si>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</si>
  <si>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</si>
  <si>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</si>
  <si>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</si>
  <si>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</si>
  <si>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</si>
  <si>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</si>
  <si>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</si>
  <si>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</si>
  <si>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</si>
  <si>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</si>
  <si>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</si>
  <si>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</si>
  <si>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</si>
  <si>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</si>
  <si>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</si>
  <si>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</si>
  <si>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</si>
  <si>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</si>
  <si>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</si>
  <si>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</si>
  <si>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</si>
  <si>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</si>
  <si>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</si>
  <si>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</si>
  <si>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</si>
  <si>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</si>
  <si>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</si>
  <si>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</si>
  <si>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</si>
  <si>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</si>
  <si>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</si>
  <si>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</si>
  <si>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</si>
  <si>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</si>
  <si>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</si>
  <si>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</si>
  <si>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</si>
  <si>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</si>
  <si>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</si>
  <si>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</si>
  <si>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</si>
  <si>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</si>
  <si>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</si>
  <si>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TRIGO Hard Red Winter</t>
  </si>
  <si>
    <t>srw</t>
  </si>
  <si>
    <t>Solo informativo, no se aplican al cálculo.</t>
  </si>
  <si>
    <t xml:space="preserve">      </t>
  </si>
  <si>
    <t>0#/W:</t>
  </si>
  <si>
    <t>0#/KW:</t>
  </si>
  <si>
    <t>0#/C:</t>
  </si>
  <si>
    <t>/CH25</t>
  </si>
  <si>
    <t>CORN MAR25/d</t>
  </si>
  <si>
    <t>/CK25</t>
  </si>
  <si>
    <t>CORN MAY25/d</t>
  </si>
  <si>
    <t>/CU25</t>
  </si>
  <si>
    <t>CORN SEP25/d</t>
  </si>
  <si>
    <t>/CN26</t>
  </si>
  <si>
    <t>CORN JUL26/d</t>
  </si>
  <si>
    <t>/CZ26</t>
  </si>
  <si>
    <t>CORN DEC26/d</t>
  </si>
  <si>
    <t xml:space="preserve"> +U</t>
  </si>
  <si>
    <t xml:space="preserve">*Primas USWheat.org del 24 de marzo de 2023. </t>
  </si>
  <si>
    <t>0#/W: is a chain. It must be requested separately.</t>
  </si>
  <si>
    <t>0#/KW: is a chain. It must be requested separately.</t>
  </si>
  <si>
    <t>0#/C: is a chain. It must be requested separately.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</si>
</sst>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[$-340A]dddd\ d&quot; de &quot;mmmm&quot; de &quot;yyyy;@"/>
  </numFmts>
  <fonts count="39" x14ac:knownFonts="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" applyNumberFormat="0" applyAlignment="0" applyProtection="0"/>
    <xf numFmtId="0" fontId="25" fillId="22" borderId="4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35">
    <xf numFmtId="0" fontId="0" fillId="0" borderId="0" xfId="0"/>
    <xf numFmtId="0" fontId="0" fillId="0" borderId="0" xfId="0" applyAlignment="1">
      <alignment horizontal="center" vertical="center"/>
    </xf>
    <xf numFmtId="12" fontId="0" fillId="0" borderId="0" xfId="0" applyNumberFormat="1"/>
    <xf numFmtId="0" fontId="0" fillId="0" borderId="0" xfId="0" applyAlignment="1">
      <alignment horizontal="left" vertical="center"/>
    </xf>
    <xf numFmtId="0" fontId="24" fillId="0" borderId="0" xfId="31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9" fontId="21" fillId="0" borderId="10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6" borderId="10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2" fillId="0" borderId="0" xfId="0" applyNumberFormat="1" applyFont="1" applyAlignment="1">
      <alignment horizontal="center" vertical="center" wrapText="1"/>
    </xf>
    <xf numFmtId="0" fontId="0" fillId="27" borderId="10" xfId="0" applyFill="1" applyBorder="1" applyAlignment="1">
      <alignment horizontal="center"/>
    </xf>
    <xf numFmtId="0" fontId="0" fillId="27" borderId="10" xfId="0" applyFill="1" applyBorder="1"/>
    <xf numFmtId="0" fontId="0" fillId="27" borderId="10" xfId="0" applyFill="1" applyBorder="1" applyAlignment="1">
      <alignment horizontal="center" vertical="center"/>
    </xf>
    <xf numFmtId="0" fontId="26" fillId="0" borderId="0" xfId="31" applyFont="1" applyAlignment="1">
      <alignment vertical="top"/>
    </xf>
    <xf numFmtId="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" fontId="33" fillId="23" borderId="16" xfId="0" applyNumberFormat="1" applyFont="1" applyFill="1" applyBorder="1" applyAlignment="1">
      <alignment horizontal="center" vertical="center"/>
    </xf>
    <xf numFmtId="4" fontId="21" fillId="23" borderId="16" xfId="0" applyNumberFormat="1" applyFont="1" applyFill="1" applyBorder="1" applyAlignment="1">
      <alignment horizontal="right" vertical="center"/>
    </xf>
    <xf numFmtId="4" fontId="33" fillId="23" borderId="17" xfId="0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right" vertical="center"/>
    </xf>
    <xf numFmtId="4" fontId="21" fillId="0" borderId="20" xfId="0" applyNumberFormat="1" applyFont="1" applyBorder="1" applyAlignment="1">
      <alignment horizontal="right" vertical="center"/>
    </xf>
    <xf numFmtId="0" fontId="21" fillId="28" borderId="18" xfId="0" applyFont="1" applyFill="1" applyBorder="1" applyAlignment="1">
      <alignment horizontal="center" vertical="center"/>
    </xf>
    <xf numFmtId="4" fontId="21" fillId="28" borderId="19" xfId="0" applyNumberFormat="1" applyFont="1" applyFill="1" applyBorder="1" applyAlignment="1">
      <alignment horizontal="right" vertical="center"/>
    </xf>
    <xf numFmtId="4" fontId="21" fillId="29" borderId="19" xfId="0" applyNumberFormat="1" applyFont="1" applyFill="1" applyBorder="1" applyAlignment="1">
      <alignment horizontal="right" vertical="center"/>
    </xf>
    <xf numFmtId="4" fontId="34" fillId="28" borderId="19" xfId="0" applyNumberFormat="1" applyFont="1" applyFill="1" applyBorder="1" applyAlignment="1">
      <alignment horizontal="right" vertical="center"/>
    </xf>
    <xf numFmtId="4" fontId="21" fillId="28" borderId="20" xfId="0" applyNumberFormat="1" applyFont="1" applyFill="1" applyBorder="1" applyAlignment="1">
      <alignment horizontal="right" vertical="center"/>
    </xf>
    <xf numFmtId="4" fontId="21" fillId="23" borderId="19" xfId="0" applyNumberFormat="1" applyFont="1" applyFill="1" applyBorder="1" applyAlignment="1">
      <alignment horizontal="right" vertical="center"/>
    </xf>
    <xf numFmtId="4" fontId="21" fillId="23" borderId="20" xfId="0" applyNumberFormat="1" applyFont="1" applyFill="1" applyBorder="1" applyAlignment="1">
      <alignment horizontal="right" vertical="center"/>
    </xf>
    <xf numFmtId="4" fontId="21" fillId="24" borderId="19" xfId="0" applyNumberFormat="1" applyFont="1" applyFill="1" applyBorder="1" applyAlignment="1">
      <alignment horizontal="right" vertical="center"/>
    </xf>
    <xf numFmtId="0" fontId="21" fillId="25" borderId="18" xfId="0" applyFont="1" applyFill="1" applyBorder="1" applyAlignment="1">
      <alignment horizontal="center" vertical="center"/>
    </xf>
    <xf numFmtId="4" fontId="21" fillId="25" borderId="19" xfId="0" applyNumberFormat="1" applyFont="1" applyFill="1" applyBorder="1" applyAlignment="1">
      <alignment horizontal="right" vertical="center"/>
    </xf>
    <xf numFmtId="4" fontId="21" fillId="30" borderId="19" xfId="0" applyNumberFormat="1" applyFont="1" applyFill="1" applyBorder="1" applyAlignment="1">
      <alignment horizontal="right" vertical="center"/>
    </xf>
    <xf numFmtId="4" fontId="21" fillId="30" borderId="20" xfId="0" applyNumberFormat="1" applyFont="1" applyFill="1" applyBorder="1" applyAlignment="1">
      <alignment horizontal="right" vertical="center"/>
    </xf>
    <xf numFmtId="4" fontId="21" fillId="29" borderId="20" xfId="0" applyNumberFormat="1" applyFont="1" applyFill="1" applyBorder="1" applyAlignment="1">
      <alignment horizontal="right" vertical="center"/>
    </xf>
    <xf numFmtId="4" fontId="21" fillId="25" borderId="20" xfId="0" applyNumberFormat="1" applyFont="1" applyFill="1" applyBorder="1" applyAlignment="1">
      <alignment horizontal="right" vertical="center"/>
    </xf>
    <xf numFmtId="0" fontId="21" fillId="25" borderId="21" xfId="0" applyFont="1" applyFill="1" applyBorder="1" applyAlignment="1">
      <alignment horizontal="center" vertical="center"/>
    </xf>
    <xf numFmtId="4" fontId="21" fillId="25" borderId="22" xfId="0" applyNumberFormat="1" applyFont="1" applyFill="1" applyBorder="1" applyAlignment="1">
      <alignment horizontal="right" vertical="center"/>
    </xf>
    <xf numFmtId="4" fontId="21" fillId="25" borderId="23" xfId="0" applyNumberFormat="1" applyFont="1" applyFill="1" applyBorder="1" applyAlignment="1">
      <alignment horizontal="right" vertical="center"/>
    </xf>
    <xf numFmtId="49" fontId="21" fillId="25" borderId="0" xfId="0" applyNumberFormat="1" applyFont="1" applyFill="1" applyAlignment="1">
      <alignment horizontal="center" vertical="center"/>
    </xf>
    <xf numFmtId="2" fontId="21" fillId="28" borderId="2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21" fillId="28" borderId="20" xfId="0" applyNumberFormat="1" applyFont="1" applyFill="1" applyBorder="1" applyAlignment="1">
      <alignment vertical="center"/>
    </xf>
    <xf numFmtId="4" fontId="21" fillId="28" borderId="22" xfId="0" applyNumberFormat="1" applyFont="1" applyFill="1" applyBorder="1" applyAlignment="1">
      <alignment horizontal="right" vertical="center"/>
    </xf>
    <xf numFmtId="4" fontId="34" fillId="28" borderId="22" xfId="0" applyNumberFormat="1" applyFont="1" applyFill="1" applyBorder="1" applyAlignment="1">
      <alignment horizontal="right" vertical="center"/>
    </xf>
    <xf numFmtId="4" fontId="21" fillId="28" borderId="23" xfId="0" applyNumberFormat="1" applyFont="1" applyFill="1" applyBorder="1" applyAlignment="1">
      <alignment horizontal="right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4" fontId="21" fillId="23" borderId="18" xfId="0" applyNumberFormat="1" applyFont="1" applyFill="1" applyBorder="1" applyAlignment="1">
      <alignment horizontal="right" vertical="center"/>
    </xf>
    <xf numFmtId="4" fontId="21" fillId="28" borderId="18" xfId="0" applyNumberFormat="1" applyFont="1" applyFill="1" applyBorder="1" applyAlignment="1">
      <alignment horizontal="right" vertical="center"/>
    </xf>
    <xf numFmtId="2" fontId="21" fillId="0" borderId="18" xfId="0" applyNumberFormat="1" applyFont="1" applyBorder="1" applyAlignment="1">
      <alignment horizontal="right" vertical="center"/>
    </xf>
    <xf numFmtId="2" fontId="21" fillId="28" borderId="18" xfId="0" applyNumberFormat="1" applyFont="1" applyFill="1" applyBorder="1" applyAlignment="1">
      <alignment horizontal="right" vertical="center"/>
    </xf>
    <xf numFmtId="2" fontId="21" fillId="25" borderId="18" xfId="0" applyNumberFormat="1" applyFont="1" applyFill="1" applyBorder="1" applyAlignment="1">
      <alignment horizontal="right" vertical="center"/>
    </xf>
    <xf numFmtId="4" fontId="21" fillId="25" borderId="18" xfId="0" applyNumberFormat="1" applyFont="1" applyFill="1" applyBorder="1" applyAlignment="1">
      <alignment horizontal="right" vertical="center"/>
    </xf>
    <xf numFmtId="4" fontId="21" fillId="28" borderId="21" xfId="0" applyNumberFormat="1" applyFont="1" applyFill="1" applyBorder="1" applyAlignment="1">
      <alignment horizontal="right" vertical="center"/>
    </xf>
    <xf numFmtId="4" fontId="34" fillId="28" borderId="20" xfId="0" applyNumberFormat="1" applyFont="1" applyFill="1" applyBorder="1" applyAlignment="1">
      <alignment horizontal="right" vertical="center"/>
    </xf>
    <xf numFmtId="4" fontId="34" fillId="28" borderId="23" xfId="0" applyNumberFormat="1" applyFont="1" applyFill="1" applyBorder="1" applyAlignment="1">
      <alignment horizontal="right" vertical="center"/>
    </xf>
    <xf numFmtId="2" fontId="21" fillId="28" borderId="21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25" borderId="25" xfId="0" applyFont="1" applyFill="1" applyBorder="1" applyAlignment="1">
      <alignment horizontal="center" vertical="center"/>
    </xf>
    <xf numFmtId="0" fontId="21" fillId="25" borderId="26" xfId="0" applyFont="1" applyFill="1" applyBorder="1" applyAlignment="1">
      <alignment horizontal="center" vertical="center"/>
    </xf>
    <xf numFmtId="0" fontId="21" fillId="25" borderId="2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25" borderId="0" xfId="0" applyFont="1" applyFill="1" applyAlignment="1">
      <alignment vertical="top"/>
    </xf>
    <xf numFmtId="0" fontId="27" fillId="25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/>
    <xf numFmtId="2" fontId="0" fillId="0" borderId="12" xfId="0" applyNumberFormat="1" applyBorder="1"/>
    <xf numFmtId="4" fontId="33" fillId="23" borderId="28" xfId="0" applyNumberFormat="1" applyFont="1" applyFill="1" applyBorder="1" applyAlignment="1">
      <alignment horizontal="center" vertical="center"/>
    </xf>
    <xf numFmtId="4" fontId="33" fillId="23" borderId="29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5" fillId="25" borderId="30" xfId="0" applyFont="1" applyFill="1" applyBorder="1" applyAlignment="1">
      <alignment vertical="top"/>
    </xf>
    <xf numFmtId="0" fontId="28" fillId="25" borderId="30" xfId="0" applyFont="1" applyFill="1" applyBorder="1" applyAlignment="1">
      <alignment horizontal="center" vertical="top"/>
    </xf>
    <xf numFmtId="0" fontId="36" fillId="25" borderId="30" xfId="0" applyFont="1" applyFill="1" applyBorder="1" applyAlignment="1">
      <alignment vertical="top"/>
    </xf>
    <xf numFmtId="0" fontId="22" fillId="0" borderId="1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right" vertical="center"/>
    </xf>
    <xf numFmtId="4" fontId="21" fillId="0" borderId="32" xfId="0" applyNumberFormat="1" applyFont="1" applyBorder="1" applyAlignment="1">
      <alignment horizontal="right" vertical="center"/>
    </xf>
    <xf numFmtId="4" fontId="21" fillId="28" borderId="32" xfId="0" applyNumberFormat="1" applyFont="1" applyFill="1" applyBorder="1" applyAlignment="1">
      <alignment horizontal="right" vertical="center"/>
    </xf>
    <xf numFmtId="4" fontId="21" fillId="23" borderId="32" xfId="0" applyNumberFormat="1" applyFont="1" applyFill="1" applyBorder="1" applyAlignment="1">
      <alignment horizontal="right" vertical="center"/>
    </xf>
    <xf numFmtId="4" fontId="21" fillId="25" borderId="32" xfId="0" applyNumberFormat="1" applyFont="1" applyFill="1" applyBorder="1" applyAlignment="1">
      <alignment horizontal="right" vertical="center"/>
    </xf>
    <xf numFmtId="4" fontId="21" fillId="25" borderId="21" xfId="0" applyNumberFormat="1" applyFont="1" applyFill="1" applyBorder="1" applyAlignment="1">
      <alignment horizontal="right" vertical="center"/>
    </xf>
    <xf numFmtId="4" fontId="21" fillId="25" borderId="33" xfId="0" applyNumberFormat="1" applyFont="1" applyFill="1" applyBorder="1" applyAlignment="1">
      <alignment horizontal="right" vertical="center"/>
    </xf>
    <xf numFmtId="0" fontId="27" fillId="25" borderId="0" xfId="0" applyFont="1" applyFill="1" applyAlignment="1">
      <alignment vertical="center"/>
    </xf>
    <xf numFmtId="0" fontId="22" fillId="25" borderId="31" xfId="0" applyFont="1" applyFill="1" applyBorder="1" applyAlignment="1">
      <alignment horizontal="center" vertical="center"/>
    </xf>
    <xf numFmtId="1" fontId="33" fillId="23" borderId="25" xfId="0" applyNumberFormat="1" applyFont="1" applyFill="1" applyBorder="1" applyAlignment="1">
      <alignment horizontal="center" vertical="center"/>
    </xf>
    <xf numFmtId="0" fontId="21" fillId="28" borderId="26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right" vertical="center"/>
    </xf>
    <xf numFmtId="2" fontId="21" fillId="28" borderId="32" xfId="0" applyNumberFormat="1" applyFont="1" applyFill="1" applyBorder="1" applyAlignment="1">
      <alignment horizontal="right" vertical="center"/>
    </xf>
    <xf numFmtId="2" fontId="21" fillId="25" borderId="32" xfId="0" applyNumberFormat="1" applyFont="1" applyFill="1" applyBorder="1" applyAlignment="1">
      <alignment horizontal="right" vertical="center"/>
    </xf>
    <xf numFmtId="0" fontId="21" fillId="28" borderId="27" xfId="0" applyFont="1" applyFill="1" applyBorder="1" applyAlignment="1">
      <alignment horizontal="center" vertical="center"/>
    </xf>
    <xf numFmtId="4" fontId="21" fillId="28" borderId="33" xfId="0" applyNumberFormat="1" applyFont="1" applyFill="1" applyBorder="1" applyAlignment="1">
      <alignment horizontal="right" vertical="center"/>
    </xf>
    <xf numFmtId="4" fontId="21" fillId="30" borderId="22" xfId="0" applyNumberFormat="1" applyFont="1" applyFill="1" applyBorder="1" applyAlignment="1">
      <alignment horizontal="right" vertical="center"/>
    </xf>
    <xf numFmtId="4" fontId="21" fillId="23" borderId="17" xfId="0" applyNumberFormat="1" applyFont="1" applyFill="1" applyBorder="1" applyAlignment="1">
      <alignment horizontal="right" vertical="center"/>
    </xf>
    <xf numFmtId="4" fontId="21" fillId="23" borderId="29" xfId="0" applyNumberFormat="1" applyFont="1" applyFill="1" applyBorder="1" applyAlignment="1">
      <alignment horizontal="right" vertical="center"/>
    </xf>
    <xf numFmtId="4" fontId="21" fillId="23" borderId="28" xfId="0" applyNumberFormat="1" applyFont="1" applyFill="1" applyBorder="1" applyAlignment="1">
      <alignment horizontal="right" vertical="center"/>
    </xf>
    <xf numFmtId="0" fontId="33" fillId="31" borderId="18" xfId="0" applyFont="1" applyFill="1" applyBorder="1" applyAlignment="1">
      <alignment horizontal="center" vertical="center"/>
    </xf>
    <xf numFmtId="4" fontId="34" fillId="30" borderId="19" xfId="0" applyNumberFormat="1" applyFont="1" applyFill="1" applyBorder="1" applyAlignment="1">
      <alignment horizontal="right" vertical="center"/>
    </xf>
    <xf numFmtId="0" fontId="21" fillId="0" borderId="34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 applyAlignment="1">
      <alignment horizontal="center" vertical="center"/>
    </xf>
    <xf numFmtId="0" fontId="0" fillId="27" borderId="34" xfId="0" applyFill="1" applyBorder="1"/>
    <xf numFmtId="0" fontId="0" fillId="27" borderId="35" xfId="0" applyFill="1" applyBorder="1" applyAlignment="1">
      <alignment horizontal="center" vertical="center"/>
    </xf>
    <xf numFmtId="0" fontId="0" fillId="6" borderId="34" xfId="0" applyFill="1" applyBorder="1"/>
    <xf numFmtId="0" fontId="0" fillId="6" borderId="35" xfId="0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35" xfId="0" applyFont="1" applyBorder="1" applyAlignment="1">
      <alignment horizontal="center"/>
    </xf>
    <xf numFmtId="0" fontId="0" fillId="26" borderId="34" xfId="0" applyFill="1" applyBorder="1"/>
    <xf numFmtId="0" fontId="0" fillId="26" borderId="35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29" fillId="0" borderId="0" xfId="31" applyFont="1" applyAlignment="1">
      <alignment vertical="top"/>
    </xf>
    <xf numFmtId="0" fontId="38" fillId="0" borderId="0" xfId="0" applyFont="1" applyAlignment="1">
      <alignment vertical="center"/>
    </xf>
    <xf numFmtId="0" fontId="21" fillId="25" borderId="36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15" fontId="0" fillId="0" borderId="0" xfId="0" applyNumberFormat="1"/>
    <xf numFmtId="0" fontId="0" fillId="6" borderId="37" xfId="0" applyFill="1" applyBorder="1"/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4" fillId="29" borderId="20" xfId="0" applyNumberFormat="1" applyFont="1" applyFill="1" applyBorder="1" applyAlignment="1">
      <alignment horizontal="right" vertical="center"/>
    </xf>
    <xf numFmtId="4" fontId="34" fillId="30" borderId="20" xfId="0" applyNumberFormat="1" applyFont="1" applyFill="1" applyBorder="1" applyAlignment="1">
      <alignment horizontal="right" vertical="center"/>
    </xf>
    <xf numFmtId="4" fontId="21" fillId="28" borderId="40" xfId="0" applyNumberFormat="1" applyFont="1" applyFill="1" applyBorder="1" applyAlignment="1">
      <alignment horizontal="right" vertical="center"/>
    </xf>
    <xf numFmtId="4" fontId="21" fillId="30" borderId="40" xfId="0" applyNumberFormat="1" applyFont="1" applyFill="1" applyBorder="1" applyAlignment="1">
      <alignment horizontal="right" vertical="center"/>
    </xf>
    <xf numFmtId="4" fontId="21" fillId="29" borderId="40" xfId="0" applyNumberFormat="1" applyFont="1" applyFill="1" applyBorder="1" applyAlignment="1">
      <alignment horizontal="right" vertical="center"/>
    </xf>
    <xf numFmtId="4" fontId="21" fillId="0" borderId="41" xfId="0" applyNumberFormat="1" applyFont="1" applyBorder="1" applyAlignment="1">
      <alignment horizontal="right" vertical="center"/>
    </xf>
    <xf numFmtId="4" fontId="21" fillId="28" borderId="41" xfId="0" applyNumberFormat="1" applyFont="1" applyFill="1" applyBorder="1" applyAlignment="1">
      <alignment horizontal="right" vertical="center"/>
    </xf>
    <xf numFmtId="4" fontId="21" fillId="25" borderId="41" xfId="0" applyNumberFormat="1" applyFont="1" applyFill="1" applyBorder="1" applyAlignment="1">
      <alignment horizontal="right" vertical="center"/>
    </xf>
    <xf numFmtId="4" fontId="21" fillId="29" borderId="41" xfId="0" applyNumberFormat="1" applyFont="1" applyFill="1" applyBorder="1" applyAlignment="1">
      <alignment horizontal="right" vertical="center"/>
    </xf>
    <xf numFmtId="4" fontId="21" fillId="30" borderId="41" xfId="0" applyNumberFormat="1" applyFont="1" applyFill="1" applyBorder="1" applyAlignment="1">
      <alignment horizontal="right" vertical="center"/>
    </xf>
    <xf numFmtId="4" fontId="33" fillId="23" borderId="42" xfId="0" applyNumberFormat="1" applyFont="1" applyFill="1" applyBorder="1" applyAlignment="1">
      <alignment horizontal="center" vertical="center"/>
    </xf>
    <xf numFmtId="2" fontId="21" fillId="0" borderId="43" xfId="0" applyNumberFormat="1" applyFont="1" applyBorder="1" applyAlignment="1">
      <alignment horizontal="right" vertical="center"/>
    </xf>
    <xf numFmtId="2" fontId="21" fillId="28" borderId="43" xfId="0" applyNumberFormat="1" applyFont="1" applyFill="1" applyBorder="1" applyAlignment="1">
      <alignment horizontal="right" vertical="center"/>
    </xf>
    <xf numFmtId="2" fontId="21" fillId="25" borderId="43" xfId="0" applyNumberFormat="1" applyFont="1" applyFill="1" applyBorder="1" applyAlignment="1">
      <alignment horizontal="right" vertical="center"/>
    </xf>
    <xf numFmtId="4" fontId="21" fillId="25" borderId="43" xfId="0" applyNumberFormat="1" applyFont="1" applyFill="1" applyBorder="1" applyAlignment="1">
      <alignment horizontal="right" vertical="center"/>
    </xf>
    <xf numFmtId="4" fontId="21" fillId="25" borderId="44" xfId="0" applyNumberFormat="1" applyFont="1" applyFill="1" applyBorder="1" applyAlignment="1">
      <alignment horizontal="right" vertical="center"/>
    </xf>
    <xf numFmtId="2" fontId="21" fillId="0" borderId="20" xfId="0" applyNumberFormat="1" applyFont="1" applyBorder="1" applyAlignment="1">
      <alignment horizontal="right" vertical="center"/>
    </xf>
    <xf numFmtId="2" fontId="21" fillId="25" borderId="20" xfId="0" applyNumberFormat="1" applyFont="1" applyFill="1" applyBorder="1" applyAlignment="1">
      <alignment horizontal="right" vertical="center"/>
    </xf>
    <xf numFmtId="2" fontId="34" fillId="25" borderId="32" xfId="0" applyNumberFormat="1" applyFont="1" applyFill="1" applyBorder="1" applyAlignment="1">
      <alignment horizontal="right" vertical="center"/>
    </xf>
    <xf numFmtId="2" fontId="34" fillId="28" borderId="32" xfId="0" applyNumberFormat="1" applyFont="1" applyFill="1" applyBorder="1" applyAlignment="1">
      <alignment horizontal="right" vertical="center"/>
    </xf>
    <xf numFmtId="2" fontId="34" fillId="0" borderId="32" xfId="0" applyNumberFormat="1" applyFont="1" applyBorder="1" applyAlignment="1">
      <alignment horizontal="right" vertical="center"/>
    </xf>
    <xf numFmtId="2" fontId="34" fillId="25" borderId="19" xfId="0" applyNumberFormat="1" applyFont="1" applyFill="1" applyBorder="1" applyAlignment="1">
      <alignment horizontal="right" vertical="center"/>
    </xf>
    <xf numFmtId="2" fontId="34" fillId="28" borderId="19" xfId="0" applyNumberFormat="1" applyFont="1" applyFill="1" applyBorder="1" applyAlignment="1">
      <alignment horizontal="right" vertical="center"/>
    </xf>
    <xf numFmtId="2" fontId="34" fillId="0" borderId="19" xfId="0" applyNumberFormat="1" applyFont="1" applyBorder="1" applyAlignment="1">
      <alignment horizontal="right" vertical="center"/>
    </xf>
    <xf numFmtId="2" fontId="21" fillId="28" borderId="19" xfId="0" applyNumberFormat="1" applyFont="1" applyFill="1" applyBorder="1" applyAlignment="1">
      <alignment horizontal="right" vertical="center"/>
    </xf>
    <xf numFmtId="2" fontId="21" fillId="25" borderId="19" xfId="0" applyNumberFormat="1" applyFont="1" applyFill="1" applyBorder="1" applyAlignment="1">
      <alignment horizontal="right" vertical="center"/>
    </xf>
    <xf numFmtId="2" fontId="21" fillId="25" borderId="44" xfId="0" applyNumberFormat="1" applyFont="1" applyFill="1" applyBorder="1" applyAlignment="1">
      <alignment horizontal="right" vertical="center"/>
    </xf>
    <xf numFmtId="2" fontId="21" fillId="25" borderId="23" xfId="0" applyNumberFormat="1" applyFont="1" applyFill="1" applyBorder="1" applyAlignment="1">
      <alignment horizontal="right" vertical="center"/>
    </xf>
    <xf numFmtId="4" fontId="34" fillId="24" borderId="19" xfId="0" applyNumberFormat="1" applyFont="1" applyFill="1" applyBorder="1" applyAlignment="1">
      <alignment horizontal="right" vertical="center"/>
    </xf>
    <xf numFmtId="4" fontId="34" fillId="24" borderId="20" xfId="0" applyNumberFormat="1" applyFont="1" applyFill="1" applyBorder="1" applyAlignment="1">
      <alignment horizontal="right" vertical="center"/>
    </xf>
    <xf numFmtId="0" fontId="0" fillId="0" borderId="45" xfId="0" applyBorder="1"/>
    <xf numFmtId="0" fontId="0" fillId="0" borderId="0" xfId="0" applyBorder="1"/>
    <xf numFmtId="15" fontId="0" fillId="0" borderId="0" xfId="0" applyNumberFormat="1" applyBorder="1"/>
    <xf numFmtId="2" fontId="0" fillId="0" borderId="0" xfId="0" applyNumberFormat="1" applyBorder="1"/>
    <xf numFmtId="2" fontId="0" fillId="0" borderId="46" xfId="0" applyNumberFormat="1" applyBorder="1"/>
    <xf numFmtId="0" fontId="0" fillId="0" borderId="47" xfId="0" applyBorder="1"/>
    <xf numFmtId="0" fontId="0" fillId="0" borderId="48" xfId="0" applyBorder="1"/>
    <xf numFmtId="15" fontId="0" fillId="0" borderId="48" xfId="0" applyNumberFormat="1" applyBorder="1"/>
    <xf numFmtId="2" fontId="0" fillId="0" borderId="48" xfId="0" applyNumberFormat="1" applyBorder="1"/>
    <xf numFmtId="2" fontId="0" fillId="0" borderId="49" xfId="0" applyNumberFormat="1" applyBorder="1"/>
    <xf numFmtId="0" fontId="0" fillId="0" borderId="12" xfId="0" applyBorder="1" applyAlignment="1">
      <alignment horizontal="center"/>
    </xf>
    <xf numFmtId="14" fontId="0" fillId="0" borderId="0" xfId="0" applyNumberFormat="1" applyBorder="1"/>
    <xf numFmtId="14" fontId="0" fillId="0" borderId="48" xfId="0" applyNumberFormat="1" applyBorder="1"/>
    <xf numFmtId="14" fontId="0" fillId="0" borderId="0" xfId="0" applyNumberFormat="1"/>
    <xf numFmtId="0" fontId="0" fillId="0" borderId="50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27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27" borderId="15" xfId="0" applyFill="1" applyBorder="1"/>
    <xf numFmtId="0" fontId="0" fillId="27" borderId="1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65" fontId="21" fillId="25" borderId="0" xfId="0" applyNumberFormat="1" applyFont="1" applyFill="1" applyAlignment="1">
      <alignment horizontal="right" vertical="top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0" fontId="22" fillId="25" borderId="56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1" fillId="25" borderId="30" xfId="0" applyFont="1" applyFill="1" applyBorder="1" applyAlignment="1">
      <alignment horizontal="center" vertical="top"/>
    </xf>
    <xf numFmtId="0" fontId="21" fillId="25" borderId="52" xfId="0" applyFont="1" applyFill="1" applyBorder="1" applyAlignment="1">
      <alignment horizontal="center" vertical="center"/>
    </xf>
    <xf numFmtId="0" fontId="21" fillId="25" borderId="54" xfId="0" applyFont="1" applyFill="1" applyBorder="1" applyAlignment="1">
      <alignment horizontal="center" vertical="center"/>
    </xf>
    <xf numFmtId="0" fontId="21" fillId="25" borderId="55" xfId="0" applyFont="1" applyFill="1" applyBorder="1" applyAlignment="1">
      <alignment horizontal="center" vertical="center"/>
    </xf>
    <xf numFmtId="0" fontId="21" fillId="25" borderId="53" xfId="0" applyFont="1" applyFill="1" applyBorder="1" applyAlignment="1">
      <alignment horizontal="center" vertical="center"/>
    </xf>
    <xf numFmtId="14" fontId="21" fillId="0" borderId="57" xfId="0" applyNumberFormat="1" applyFont="1" applyBorder="1" applyAlignment="1">
      <alignment horizontal="center"/>
    </xf>
    <xf numFmtId="14" fontId="21" fillId="0" borderId="58" xfId="0" applyNumberFormat="1" applyFont="1" applyBorder="1" applyAlignment="1">
      <alignment horizontal="center"/>
    </xf>
    <xf numFmtId="14" fontId="21" fillId="0" borderId="59" xfId="0" applyNumberFormat="1" applyFont="1" applyBorder="1" applyAlignment="1">
      <alignment horizontal="center"/>
    </xf>
    <xf numFmtId="0" fontId="34" fillId="32" borderId="60" xfId="0" applyFont="1" applyFill="1" applyBorder="1" applyAlignment="1">
      <alignment horizontal="center"/>
    </xf>
    <xf numFmtId="0" fontId="34" fillId="32" borderId="61" xfId="0" applyFont="1" applyFill="1" applyBorder="1" applyAlignment="1">
      <alignment horizontal="center"/>
    </xf>
    <xf numFmtId="0" fontId="34" fillId="32" borderId="62" xfId="0" applyFont="1" applyFill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9" fontId="21" fillId="0" borderId="63" xfId="0" applyNumberFormat="1" applyFont="1" applyBorder="1" applyAlignment="1">
      <alignment horizontal="center" vertical="center"/>
    </xf>
    <xf numFmtId="9" fontId="21" fillId="0" borderId="6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14" fontId="0" fillId="0" borderId="48" xfId="0" applyNumberFormat="1" applyBorder="1" applyAlignment="1">
      <alignment horizontal="left"/>
    </xf>
  </cellXfs>
  <cellStyles count="56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Neutral 2" xfId="33"/>
    <cellStyle name="No-definido" xfId="34"/>
    <cellStyle name="Normal" xfId="0" builtinId="0"/>
    <cellStyle name="Normal 10" xfId="35"/>
    <cellStyle name="Normal 2" xfId="36"/>
    <cellStyle name="Normal 2 2" xfId="37"/>
    <cellStyle name="Normal 3" xfId="38"/>
    <cellStyle name="Normal 3 2" xfId="39"/>
    <cellStyle name="Normal 4" xfId="40"/>
    <cellStyle name="Normal 5" xfId="41"/>
    <cellStyle name="Normal 6" xfId="42"/>
    <cellStyle name="Normal 7" xfId="43"/>
    <cellStyle name="Normal 8" xfId="44"/>
    <cellStyle name="Normal 9" xfId="45"/>
    <cellStyle name="Notas 2" xfId="46"/>
    <cellStyle name="Notas 3" xfId="47"/>
    <cellStyle name="Salida 2" xfId="48"/>
    <cellStyle name="Texto de advertencia 2" xfId="49"/>
    <cellStyle name="Texto explicativo 2" xfId="50"/>
    <cellStyle name="Título 1 2" xfId="51"/>
    <cellStyle name="Título 2 2" xfId="52"/>
    <cellStyle name="Título 3 2" xfId="53"/>
    <cellStyle name="Título 4" xfId="54"/>
    <cellStyle name="Total 2" xfId="55"/>
  </cellStyles>
  <dxfs count="0"/>
  <tableStyles count="1" defaultTableStyle="TableStyleMedium2" defaultPivotStyle="PivotStyleLight16">
    <tableStyle name="Invisible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pldatasource.rdatartdserver">
      <tp t="s">
        <v>Settle</v>
        <stp/>
        <stp>{20773953-5550-4E64-A6FC-2EF1631B2C57}</stp>
        <tr r="G2" s="8"/>
      </tp>
      <tp t="s">
        <v>Set Date</v>
        <stp/>
        <stp>{FA2EE97C-6E30-409C-B437-24A1DD350F25}</stp>
        <tr r="F2" s="8"/>
      </tp>
      <tp t="s">
        <v>Close</v>
        <stp/>
        <stp>{201747A0-B58D-4A51-BB4F-770A39243A49}</stp>
        <tr r="E2" s="8"/>
      </tp>
      <tp t="s">
        <v>Cls.Dat</v>
        <stp/>
        <stp>{966A167C-3D69-4B92-848B-2C5357879602}</stp>
        <tr r="K2" s="8"/>
      </tp>
      <tp t="s">
        <v>Close</v>
        <stp/>
        <stp>{5FFBD9B5-E22F-425F-AAD3-A5D7C68BF8B6}</stp>
        <tr r="L2" s="8"/>
      </tp>
      <tp t="s">
        <v>Settle</v>
        <stp/>
        <stp>{F8DD77D3-C292-4D0B-9C4A-5F6964D70388}</stp>
        <tr r="N2" s="8"/>
      </tp>
      <tp t="s">
        <v>Settle</v>
        <stp/>
        <stp>{8B1A35E7-6F51-4661-AA5E-DBBF3EA47136}</stp>
        <tr r="U2" s="8"/>
      </tp>
      <tp t="s">
        <v>Set Date</v>
        <stp/>
        <stp>{3F421257-8B65-4D5D-8840-D750EE537C7E}</stp>
        <tr r="M2" s="8"/>
      </tp>
      <tp t="s">
        <v>Close</v>
        <stp/>
        <stp>{8EBFFFD7-22CD-4484-94AF-7FD9121FBBCE}</stp>
        <tr r="S2" s="8"/>
      </tp>
      <tp t="s">
        <v>Cls.Dat</v>
        <stp/>
        <stp>{FB4B409C-3AFE-4168-9985-B73D0868D781}</stp>
        <tr r="R2" s="8"/>
      </tp>
      <tp t="s">
        <v>Name</v>
        <stp/>
        <stp>{FC62C226-EA3B-463A-8676-2D16F6C2C1A9}</stp>
        <tr r="Q2" s="8"/>
      </tp>
      <tp t="s">
        <v>Cls.Dat</v>
        <stp/>
        <stp>{D53CA0BD-36FB-4C1C-A1DE-43B7E5D9FAEB}</stp>
        <tr r="D2" s="8"/>
      </tp>
      <tp t="s">
        <v>Name</v>
        <stp/>
        <stp>{424D94A3-1963-4544-B547-E959C791698A}</stp>
        <tr r="J2" s="8"/>
      </tp>
      <tp t="s">
        <v>Name</v>
        <stp/>
        <stp>{98C85DEF-FF33-46C5-810F-E9D3148C7A73}</stp>
        <tr r="C2" s="8"/>
      </tp>
      <tp t="s">
        <v>Set Date</v>
        <stp/>
        <stp>{325E2FE5-8DBA-4D38-B478-5A1C7DEDAB06}</stp>
        <tr r="T2" s="8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696276</xdr:colOff>
      <xdr:row>1</xdr:row>
      <xdr:rowOff>59055</xdr:rowOff>
    </xdr:to>
    <xdr:pic>
      <xdr:nvPicPr>
        <xdr:cNvPr id="1152" name="Imagen 2">
          <a:extLst>
            <a:ext uri="{FF2B5EF4-FFF2-40B4-BE49-F238E27FC236}">
              <a16:creationId xmlns:a16="http://schemas.microsoft.com/office/drawing/2014/main" id="{B25C7EFE-A90C-C3C3-8DA8-EE58ABA6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0" y="38100"/>
          <a:ext cx="1500186" cy="1143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2</xdr:col>
      <xdr:colOff>15240</xdr:colOff>
      <xdr:row>1</xdr:row>
      <xdr:rowOff>91440</xdr:rowOff>
    </xdr:to>
    <xdr:pic>
      <xdr:nvPicPr>
        <xdr:cNvPr id="2176" name="Imagen 2">
          <a:extLst>
            <a:ext uri="{FF2B5EF4-FFF2-40B4-BE49-F238E27FC236}">
              <a16:creationId xmlns:a16="http://schemas.microsoft.com/office/drawing/2014/main" id="{14EEA0A3-AB60-B9FD-698D-986E517B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15240" y="38100"/>
          <a:ext cx="153162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swheat.org/market-information/price-report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33"/>
  <sheetViews>
    <sheetView tabSelected="1" zoomScale="80" zoomScaleNormal="80" workbookViewId="0">
      <selection activeCell="L3" sqref="L3:N3"/>
    </sheetView>
  </sheetViews>
  <sheetFormatPr baseColWidth="10" defaultColWidth="9.6328125" defaultRowHeight="15" x14ac:dyDescent="0.25"/>
  <cols>
    <col min="1" max="1" width="9.6328125" style="1"/>
    <col min="2" max="2" width="9.1796875" style="1" customWidth="1"/>
    <col min="3" max="4" width="10" style="1" customWidth="1"/>
    <col min="5" max="5" width="9" style="1" customWidth="1"/>
    <col min="6" max="8" width="12.08984375" style="1" customWidth="1"/>
    <col min="9" max="9" width="15.1796875" style="1" customWidth="1"/>
    <col min="10" max="10" width="13.54296875" style="1" customWidth="1"/>
    <col min="11" max="11" width="13" style="1" customWidth="1"/>
    <col min="12" max="12" width="10.453125" style="1" customWidth="1"/>
    <col min="13" max="13" width="9.36328125" style="1" customWidth="1"/>
    <col min="14" max="14" width="9.6328125" style="1"/>
    <col min="15" max="15" width="1.6328125" style="1" customWidth="1"/>
    <col min="16" max="16" width="8.08984375" style="1" bestFit="1" customWidth="1"/>
    <col min="17" max="17" width="11.81640625" style="1" customWidth="1"/>
    <col min="18" max="16384" width="9.6328125" style="1"/>
  </cols>
  <sheetData>
    <row r="1" spans="1:17" ht="87.75" customHeight="1" x14ac:dyDescent="0.25">
      <c r="A1" s="12"/>
      <c r="B1" s="12"/>
      <c r="C1" s="12"/>
      <c r="D1" s="12"/>
      <c r="E1" s="12"/>
      <c r="F1" s="12"/>
      <c r="G1" s="12"/>
      <c r="H1" s="82" t="s">
        <v>121</v>
      </c>
      <c r="I1" s="12"/>
      <c r="J1" s="12"/>
      <c r="K1" s="12"/>
      <c r="L1" s="12"/>
      <c r="M1" s="12"/>
      <c r="N1" s="12"/>
    </row>
    <row r="2" spans="1:17" ht="18.75" customHeight="1" x14ac:dyDescent="0.25">
      <c r="A2" s="11"/>
      <c r="B2" s="11"/>
      <c r="C2" s="11"/>
      <c r="D2" s="11"/>
      <c r="E2" s="11"/>
      <c r="F2" s="11"/>
      <c r="G2" s="11"/>
      <c r="H2" s="11" t="s">
        <v>0</v>
      </c>
      <c r="I2" s="11"/>
      <c r="J2" s="11"/>
      <c r="K2" s="11"/>
      <c r="L2" s="11"/>
      <c r="M2" s="11"/>
      <c r="N2" s="12"/>
    </row>
    <row r="3" spans="1:17" ht="22.5" customHeight="1" thickBot="1" x14ac:dyDescent="0.3">
      <c r="B3" s="51"/>
      <c r="C3" s="51"/>
      <c r="D3" s="51"/>
      <c r="E3" s="51"/>
      <c r="F3" s="51"/>
      <c r="G3" s="90"/>
      <c r="H3" s="91" t="s">
        <v>1</v>
      </c>
      <c r="I3" s="92"/>
      <c r="J3" s="51"/>
      <c r="K3" s="51"/>
      <c r="L3" s="197">
        <v>45014</v>
      </c>
      <c r="M3" s="197"/>
      <c r="N3" s="197"/>
    </row>
    <row r="4" spans="1:17" ht="15.6" x14ac:dyDescent="0.25">
      <c r="A4" s="198" t="s">
        <v>2</v>
      </c>
      <c r="B4" s="199"/>
      <c r="C4" s="199"/>
      <c r="D4" s="200"/>
      <c r="E4" s="198" t="s">
        <v>2</v>
      </c>
      <c r="F4" s="199"/>
      <c r="G4" s="199"/>
      <c r="H4" s="199"/>
      <c r="I4" s="199"/>
      <c r="J4" s="199"/>
      <c r="K4" s="200"/>
      <c r="L4" s="201" t="s">
        <v>3</v>
      </c>
      <c r="M4" s="199"/>
      <c r="N4" s="200"/>
    </row>
    <row r="5" spans="1:17" ht="17.25" customHeight="1" x14ac:dyDescent="0.25">
      <c r="A5" s="202" t="s">
        <v>119</v>
      </c>
      <c r="B5" s="203"/>
      <c r="C5" s="203"/>
      <c r="D5" s="204"/>
      <c r="E5" s="202" t="s">
        <v>120</v>
      </c>
      <c r="F5" s="203"/>
      <c r="G5" s="203"/>
      <c r="H5" s="203"/>
      <c r="I5" s="203"/>
      <c r="J5" s="203"/>
      <c r="K5" s="204"/>
      <c r="L5" s="205" t="s">
        <v>125</v>
      </c>
      <c r="M5" s="203"/>
      <c r="N5" s="204"/>
    </row>
    <row r="6" spans="1:17" ht="16.2" thickBot="1" x14ac:dyDescent="0.3">
      <c r="A6" s="26"/>
      <c r="B6" s="27" t="s">
        <v>4</v>
      </c>
      <c r="C6" s="195" t="s">
        <v>5</v>
      </c>
      <c r="D6" s="196"/>
      <c r="E6" s="93" t="s">
        <v>6</v>
      </c>
      <c r="F6" s="195" t="s">
        <v>7</v>
      </c>
      <c r="G6" s="195"/>
      <c r="H6" s="27" t="s">
        <v>8</v>
      </c>
      <c r="I6" s="27" t="s">
        <v>9</v>
      </c>
      <c r="J6" s="27" t="s">
        <v>10</v>
      </c>
      <c r="K6" s="89" t="s">
        <v>11</v>
      </c>
      <c r="L6" s="94" t="s">
        <v>4</v>
      </c>
      <c r="M6" s="195" t="s">
        <v>5</v>
      </c>
      <c r="N6" s="196"/>
    </row>
    <row r="7" spans="1:17" ht="19.5" customHeight="1" x14ac:dyDescent="0.25">
      <c r="A7" s="116">
        <v>2023</v>
      </c>
      <c r="B7" s="28" t="s">
        <v>12</v>
      </c>
      <c r="C7" s="28" t="s">
        <v>13</v>
      </c>
      <c r="D7" s="30" t="s">
        <v>14</v>
      </c>
      <c r="E7" s="87" t="s">
        <v>12</v>
      </c>
      <c r="F7" s="28" t="s">
        <v>13</v>
      </c>
      <c r="G7" s="28" t="s">
        <v>14</v>
      </c>
      <c r="H7" s="29"/>
      <c r="I7" s="28" t="s">
        <v>13</v>
      </c>
      <c r="J7" s="28" t="s">
        <v>13</v>
      </c>
      <c r="K7" s="30" t="s">
        <v>13</v>
      </c>
      <c r="L7" s="88" t="s">
        <v>12</v>
      </c>
      <c r="M7" s="28" t="s">
        <v>13</v>
      </c>
      <c r="N7" s="30" t="s">
        <v>14</v>
      </c>
      <c r="O7"/>
      <c r="P7"/>
      <c r="Q7"/>
    </row>
    <row r="8" spans="1:17" ht="19.5" customHeight="1" x14ac:dyDescent="0.25">
      <c r="A8" s="31" t="s">
        <v>19</v>
      </c>
      <c r="B8" s="32"/>
      <c r="C8" s="148"/>
      <c r="D8" s="96"/>
      <c r="E8" s="95"/>
      <c r="F8" s="41"/>
      <c r="G8" s="41"/>
      <c r="H8" s="41"/>
      <c r="I8" s="171"/>
      <c r="J8" s="171"/>
      <c r="K8" s="172"/>
      <c r="L8" s="96"/>
      <c r="M8" s="96"/>
      <c r="N8" s="33"/>
      <c r="O8" s="21"/>
      <c r="P8" s="21"/>
      <c r="Q8" s="21"/>
    </row>
    <row r="9" spans="1:17" ht="19.5" customHeight="1" x14ac:dyDescent="0.25">
      <c r="A9" s="34" t="s">
        <v>20</v>
      </c>
      <c r="B9" s="35"/>
      <c r="C9" s="149">
        <f>$B$10+'Primas SRW'!B6</f>
        <v>813.75</v>
      </c>
      <c r="D9" s="97">
        <f>C9*$B$31</f>
        <v>299.0043</v>
      </c>
      <c r="E9" s="66"/>
      <c r="F9" s="36">
        <f>$E$10+'Primas HRW'!B6</f>
        <v>1055.5</v>
      </c>
      <c r="G9" s="36">
        <f>F9*$B$31</f>
        <v>387.83292</v>
      </c>
      <c r="H9" s="36"/>
      <c r="I9" s="142">
        <f>$E$10+'Primas HRW'!E6</f>
        <v>1060.5</v>
      </c>
      <c r="J9" s="142">
        <f>$E$10+'Primas HRW'!F6</f>
        <v>1055.5</v>
      </c>
      <c r="K9" s="143">
        <f>$E$10+'Primas HRW'!G6</f>
        <v>1055.5</v>
      </c>
      <c r="L9" s="97"/>
      <c r="M9" s="97">
        <f>L10+'Primas maíz'!B6</f>
        <v>754.5</v>
      </c>
      <c r="N9" s="38">
        <f>M9*$F$31</f>
        <v>297.03155999999996</v>
      </c>
      <c r="O9" s="21"/>
      <c r="P9" s="21"/>
      <c r="Q9" s="21"/>
    </row>
    <row r="10" spans="1:17" ht="19.5" customHeight="1" x14ac:dyDescent="0.25">
      <c r="A10" s="42" t="s">
        <v>21</v>
      </c>
      <c r="B10" s="43">
        <f>Datos!E3</f>
        <v>704.75</v>
      </c>
      <c r="C10" s="150">
        <f>$B$10+'Primas SRW'!B7</f>
        <v>801.75</v>
      </c>
      <c r="D10" s="99">
        <f>C10*$B$31</f>
        <v>294.59501999999998</v>
      </c>
      <c r="E10" s="70">
        <f>Datos!L3</f>
        <v>870.5</v>
      </c>
      <c r="F10" s="44">
        <f>$E$10+'Primas HRW'!B7</f>
        <v>1045.5</v>
      </c>
      <c r="G10" s="44">
        <f>F10*$B$31</f>
        <v>384.15852000000001</v>
      </c>
      <c r="H10" s="44"/>
      <c r="I10" s="117">
        <f>$E$10+'Primas HRW'!E7</f>
        <v>1055.5</v>
      </c>
      <c r="J10" s="117">
        <f>$E$10+'Primas HRW'!F7</f>
        <v>1050.5</v>
      </c>
      <c r="K10" s="144">
        <f>$E$10+'Primas HRW'!G7</f>
        <v>1050.5</v>
      </c>
      <c r="L10" s="99">
        <f>+Datos!U3</f>
        <v>650.5</v>
      </c>
      <c r="M10" s="99">
        <f>L10+'Primas maíz'!B7</f>
        <v>750.5</v>
      </c>
      <c r="N10" s="47">
        <f>M10*$F$31</f>
        <v>295.45684</v>
      </c>
      <c r="O10" s="21"/>
      <c r="P10"/>
      <c r="Q10" s="21"/>
    </row>
    <row r="11" spans="1:17" ht="19.5" customHeight="1" x14ac:dyDescent="0.25">
      <c r="A11" s="34" t="s">
        <v>22</v>
      </c>
      <c r="B11" s="35"/>
      <c r="C11" s="149">
        <f>$B$12+'Primas SRW'!B8</f>
        <v>796.25</v>
      </c>
      <c r="D11" s="97">
        <f>C11*$B$31</f>
        <v>292.57409999999999</v>
      </c>
      <c r="E11" s="66"/>
      <c r="F11" s="36">
        <f>$E$12+'Primas HRW'!B8</f>
        <v>1032</v>
      </c>
      <c r="G11" s="36">
        <f>F11*$B$31</f>
        <v>379.19808</v>
      </c>
      <c r="H11" s="36"/>
      <c r="I11" s="142">
        <f>$E$12+'Primas HRW'!E8</f>
        <v>1037</v>
      </c>
      <c r="J11" s="142">
        <f>$E$12+'Primas HRW'!F8</f>
        <v>1032</v>
      </c>
      <c r="K11" s="143">
        <f>$E$12+'Primas HRW'!G8</f>
        <v>1032</v>
      </c>
      <c r="L11" s="97"/>
      <c r="M11" s="97">
        <f>L12+'Primas maíz'!B8</f>
        <v>741.5</v>
      </c>
      <c r="N11" s="38">
        <f>M11*$F$31</f>
        <v>291.91371999999996</v>
      </c>
      <c r="O11"/>
      <c r="P11"/>
      <c r="Q11" s="21"/>
    </row>
    <row r="12" spans="1:17" ht="19.5" customHeight="1" x14ac:dyDescent="0.25">
      <c r="A12" s="31" t="s">
        <v>23</v>
      </c>
      <c r="B12" s="32">
        <f>Datos!E4</f>
        <v>716.25</v>
      </c>
      <c r="C12" s="148">
        <f>$B$12+'Primas SRW'!B9</f>
        <v>774.25</v>
      </c>
      <c r="D12" s="148">
        <f>C12*$B$31</f>
        <v>284.49041999999997</v>
      </c>
      <c r="E12" s="95">
        <f>Datos!L4</f>
        <v>857</v>
      </c>
      <c r="F12" s="44">
        <f>$E$12+'Primas HRW'!B9</f>
        <v>1023</v>
      </c>
      <c r="G12" s="44">
        <f>F12*$B$31</f>
        <v>375.89112</v>
      </c>
      <c r="H12" s="41"/>
      <c r="I12" s="171">
        <f>$E$12+'Primas HRW'!E9</f>
        <v>1032</v>
      </c>
      <c r="J12" s="171">
        <f>$E$12+'Primas HRW'!F9</f>
        <v>1027</v>
      </c>
      <c r="K12" s="144">
        <f>$E$12+'Primas HRW'!G9</f>
        <v>1027</v>
      </c>
      <c r="L12" s="96">
        <f>+Datos!U4</f>
        <v>630.5</v>
      </c>
      <c r="M12" s="96">
        <f>L12+'Primas maíz'!B9</f>
        <v>732.5</v>
      </c>
      <c r="N12" s="33">
        <f>M12*$F$31</f>
        <v>288.37059999999997</v>
      </c>
      <c r="O12"/>
      <c r="P12"/>
      <c r="Q12"/>
    </row>
    <row r="13" spans="1:17" ht="19.5" customHeight="1" x14ac:dyDescent="0.25">
      <c r="A13" s="34" t="s">
        <v>24</v>
      </c>
      <c r="B13" s="35"/>
      <c r="C13" s="149">
        <f>$B$14+'Primas SRW'!B10</f>
        <v>779.5</v>
      </c>
      <c r="D13" s="147">
        <f>C13*$B$31</f>
        <v>286.41947999999996</v>
      </c>
      <c r="E13" s="66"/>
      <c r="F13" s="36"/>
      <c r="G13" s="36"/>
      <c r="H13" s="36"/>
      <c r="I13" s="36"/>
      <c r="J13" s="36"/>
      <c r="K13" s="46"/>
      <c r="L13" s="97"/>
      <c r="M13" s="97">
        <f>L14+'Primas maíz'!B10</f>
        <v>720.25</v>
      </c>
      <c r="N13" s="38">
        <f>M13*$F$31</f>
        <v>283.54802000000001</v>
      </c>
      <c r="O13"/>
      <c r="P13"/>
      <c r="Q13"/>
    </row>
    <row r="14" spans="1:17" ht="19.5" customHeight="1" x14ac:dyDescent="0.25">
      <c r="A14" s="42" t="s">
        <v>15</v>
      </c>
      <c r="B14" s="43">
        <f>Datos!E5</f>
        <v>727.5</v>
      </c>
      <c r="C14" s="152"/>
      <c r="D14" s="146"/>
      <c r="E14" s="70">
        <f>Datos!L5</f>
        <v>852.75</v>
      </c>
      <c r="F14" s="44"/>
      <c r="G14" s="44"/>
      <c r="H14" s="44"/>
      <c r="I14" s="44"/>
      <c r="J14" s="44"/>
      <c r="K14" s="45"/>
      <c r="L14" s="99">
        <f>+Datos!U5</f>
        <v>579.25</v>
      </c>
      <c r="M14" s="99"/>
      <c r="N14" s="47"/>
      <c r="O14"/>
      <c r="P14"/>
      <c r="Q14"/>
    </row>
    <row r="15" spans="1:17" ht="19.5" customHeight="1" x14ac:dyDescent="0.25">
      <c r="A15" s="34" t="s">
        <v>16</v>
      </c>
      <c r="B15" s="35"/>
      <c r="C15" s="151"/>
      <c r="D15" s="147"/>
      <c r="E15" s="66"/>
      <c r="F15" s="36"/>
      <c r="G15" s="36"/>
      <c r="H15" s="36"/>
      <c r="I15" s="36"/>
      <c r="J15" s="36"/>
      <c r="K15" s="46"/>
      <c r="L15" s="97"/>
      <c r="M15" s="97"/>
      <c r="N15" s="38"/>
      <c r="O15"/>
      <c r="P15"/>
      <c r="Q15"/>
    </row>
    <row r="16" spans="1:17" ht="19.5" customHeight="1" x14ac:dyDescent="0.25">
      <c r="A16" s="42" t="s">
        <v>17</v>
      </c>
      <c r="B16" s="43"/>
      <c r="C16" s="152"/>
      <c r="D16" s="146"/>
      <c r="E16" s="70"/>
      <c r="F16" s="44"/>
      <c r="G16" s="44"/>
      <c r="H16" s="44"/>
      <c r="I16" s="44"/>
      <c r="J16" s="44"/>
      <c r="K16" s="45"/>
      <c r="L16" s="99"/>
      <c r="M16" s="99"/>
      <c r="N16" s="47"/>
      <c r="O16"/>
      <c r="P16"/>
      <c r="Q16"/>
    </row>
    <row r="17" spans="1:17" ht="19.5" customHeight="1" x14ac:dyDescent="0.25">
      <c r="A17" s="34" t="s">
        <v>18</v>
      </c>
      <c r="B17" s="35">
        <f>Datos!E6</f>
        <v>744.5</v>
      </c>
      <c r="C17" s="149"/>
      <c r="D17" s="145"/>
      <c r="E17" s="66">
        <f>Datos!L6</f>
        <v>852.75</v>
      </c>
      <c r="F17" s="35"/>
      <c r="G17" s="35"/>
      <c r="H17" s="35"/>
      <c r="I17" s="35"/>
      <c r="J17" s="35"/>
      <c r="K17" s="38"/>
      <c r="L17" s="97">
        <f>+Datos!U6</f>
        <v>570.5</v>
      </c>
      <c r="M17" s="97"/>
      <c r="N17" s="38"/>
      <c r="O17"/>
      <c r="P17"/>
      <c r="Q17"/>
    </row>
    <row r="18" spans="1:17" ht="19.5" customHeight="1" x14ac:dyDescent="0.25">
      <c r="A18" s="116">
        <v>2024</v>
      </c>
      <c r="B18" s="39"/>
      <c r="C18" s="39"/>
      <c r="D18" s="40"/>
      <c r="E18" s="65"/>
      <c r="F18" s="39"/>
      <c r="G18" s="39"/>
      <c r="H18" s="39"/>
      <c r="I18" s="39"/>
      <c r="J18" s="39"/>
      <c r="K18" s="40"/>
      <c r="L18" s="98"/>
      <c r="M18" s="39"/>
      <c r="N18" s="40"/>
      <c r="O18"/>
      <c r="P18"/>
      <c r="Q18"/>
    </row>
    <row r="19" spans="1:17" ht="19.5" customHeight="1" x14ac:dyDescent="0.25">
      <c r="A19" s="42" t="s">
        <v>19</v>
      </c>
      <c r="B19" s="43">
        <f>Datos!E7</f>
        <v>755.5</v>
      </c>
      <c r="C19" s="44"/>
      <c r="D19" s="45"/>
      <c r="E19" s="70">
        <f>Datos!L7</f>
        <v>849.25</v>
      </c>
      <c r="F19" s="44"/>
      <c r="G19" s="44"/>
      <c r="H19" s="44"/>
      <c r="I19" s="44"/>
      <c r="J19" s="44"/>
      <c r="K19" s="45"/>
      <c r="L19" s="99">
        <f>Datos!U7</f>
        <v>578.5</v>
      </c>
      <c r="M19" s="44"/>
      <c r="N19" s="45"/>
      <c r="O19"/>
      <c r="P19"/>
      <c r="Q19"/>
    </row>
    <row r="20" spans="1:17" ht="19.5" customHeight="1" x14ac:dyDescent="0.25">
      <c r="A20" s="34" t="s">
        <v>21</v>
      </c>
      <c r="B20" s="35">
        <f>Datos!E8</f>
        <v>757.5</v>
      </c>
      <c r="C20" s="36"/>
      <c r="D20" s="46"/>
      <c r="E20" s="66">
        <f>Datos!L8</f>
        <v>839.75</v>
      </c>
      <c r="F20" s="36"/>
      <c r="G20" s="36"/>
      <c r="H20" s="36"/>
      <c r="I20" s="36"/>
      <c r="J20" s="36"/>
      <c r="K20" s="46"/>
      <c r="L20" s="97">
        <f>Datos!U8</f>
        <v>583.25</v>
      </c>
      <c r="M20" s="36"/>
      <c r="N20" s="46"/>
      <c r="O20"/>
      <c r="P20"/>
      <c r="Q20"/>
    </row>
    <row r="21" spans="1:17" ht="19.5" customHeight="1" x14ac:dyDescent="0.25">
      <c r="A21" s="42" t="s">
        <v>23</v>
      </c>
      <c r="B21" s="43">
        <f>Datos!E9</f>
        <v>736.5</v>
      </c>
      <c r="C21" s="44"/>
      <c r="D21" s="45"/>
      <c r="E21" s="70">
        <f>Datos!L9</f>
        <v>800.75</v>
      </c>
      <c r="F21" s="44"/>
      <c r="G21" s="44"/>
      <c r="H21" s="44"/>
      <c r="I21" s="44"/>
      <c r="J21" s="44"/>
      <c r="K21" s="45"/>
      <c r="L21" s="99">
        <f>Datos!U9</f>
        <v>584.25</v>
      </c>
      <c r="M21" s="44"/>
      <c r="N21" s="45"/>
      <c r="O21"/>
      <c r="P21"/>
      <c r="Q21"/>
    </row>
    <row r="22" spans="1:17" ht="19.5" customHeight="1" x14ac:dyDescent="0.25">
      <c r="A22" s="34" t="s">
        <v>15</v>
      </c>
      <c r="B22" s="35">
        <f>Datos!E10</f>
        <v>736.75</v>
      </c>
      <c r="C22" s="36"/>
      <c r="D22" s="46"/>
      <c r="E22" s="66">
        <f>Datos!L10</f>
        <v>796.5</v>
      </c>
      <c r="F22" s="36"/>
      <c r="G22" s="36"/>
      <c r="H22" s="36"/>
      <c r="I22" s="36"/>
      <c r="J22" s="36"/>
      <c r="K22" s="46"/>
      <c r="L22" s="97">
        <f>Datos!U10</f>
        <v>554</v>
      </c>
      <c r="M22" s="36"/>
      <c r="N22" s="46"/>
      <c r="O22"/>
      <c r="P22"/>
      <c r="Q22"/>
    </row>
    <row r="23" spans="1:17" ht="19.5" customHeight="1" x14ac:dyDescent="0.25">
      <c r="A23" s="42" t="s">
        <v>18</v>
      </c>
      <c r="B23" s="43">
        <f>Datos!E11</f>
        <v>742.75</v>
      </c>
      <c r="C23" s="43"/>
      <c r="D23" s="47"/>
      <c r="E23" s="70">
        <f>Datos!L11</f>
        <v>797.25</v>
      </c>
      <c r="F23" s="43"/>
      <c r="G23" s="43"/>
      <c r="H23" s="43"/>
      <c r="I23" s="43"/>
      <c r="J23" s="43"/>
      <c r="K23" s="47"/>
      <c r="L23" s="99">
        <f>Datos!U11</f>
        <v>542.75</v>
      </c>
      <c r="M23" s="43"/>
      <c r="N23" s="47"/>
      <c r="O23"/>
      <c r="P23"/>
      <c r="Q23"/>
    </row>
    <row r="24" spans="1:17" ht="19.5" customHeight="1" x14ac:dyDescent="0.25">
      <c r="A24" s="116">
        <v>2025</v>
      </c>
      <c r="B24" s="39"/>
      <c r="C24" s="39"/>
      <c r="D24" s="40"/>
      <c r="E24" s="65"/>
      <c r="F24" s="39"/>
      <c r="G24" s="39"/>
      <c r="H24" s="39"/>
      <c r="I24" s="39"/>
      <c r="J24" s="39"/>
      <c r="K24" s="40"/>
      <c r="L24" s="98"/>
      <c r="M24" s="39"/>
      <c r="N24" s="40"/>
      <c r="O24"/>
      <c r="P24"/>
      <c r="Q24"/>
    </row>
    <row r="25" spans="1:17" ht="19.5" customHeight="1" x14ac:dyDescent="0.25">
      <c r="A25" s="42" t="s">
        <v>19</v>
      </c>
      <c r="B25" s="43">
        <f>Datos!E12</f>
        <v>747</v>
      </c>
      <c r="C25" s="44"/>
      <c r="D25" s="45"/>
      <c r="E25" s="70">
        <f>Datos!L12</f>
        <v>803.75</v>
      </c>
      <c r="F25" s="44"/>
      <c r="G25" s="44"/>
      <c r="H25" s="44"/>
      <c r="I25" s="44"/>
      <c r="J25" s="44"/>
      <c r="K25" s="45"/>
      <c r="L25" s="99"/>
      <c r="M25" s="44"/>
      <c r="N25" s="45"/>
      <c r="O25"/>
      <c r="P25"/>
      <c r="Q25"/>
    </row>
    <row r="26" spans="1:17" ht="19.5" customHeight="1" x14ac:dyDescent="0.25">
      <c r="A26" s="34" t="s">
        <v>21</v>
      </c>
      <c r="B26" s="35">
        <f>Datos!E13</f>
        <v>740.5</v>
      </c>
      <c r="C26" s="36"/>
      <c r="D26" s="46"/>
      <c r="E26" s="66">
        <f>Datos!L13</f>
        <v>776</v>
      </c>
      <c r="F26" s="36"/>
      <c r="G26" s="36"/>
      <c r="H26" s="36"/>
      <c r="I26" s="36"/>
      <c r="J26" s="36"/>
      <c r="K26" s="46"/>
      <c r="L26" s="97"/>
      <c r="M26" s="36"/>
      <c r="N26" s="46"/>
      <c r="O26"/>
      <c r="P26"/>
      <c r="Q26"/>
    </row>
    <row r="27" spans="1:17" ht="19.5" customHeight="1" x14ac:dyDescent="0.25">
      <c r="A27" s="42" t="s">
        <v>23</v>
      </c>
      <c r="B27" s="43">
        <f>Datos!E14</f>
        <v>735</v>
      </c>
      <c r="C27" s="44"/>
      <c r="D27" s="45"/>
      <c r="E27" s="70">
        <f>Datos!L14</f>
        <v>725.75</v>
      </c>
      <c r="F27" s="44"/>
      <c r="G27" s="44"/>
      <c r="H27" s="44"/>
      <c r="I27" s="44"/>
      <c r="J27" s="44"/>
      <c r="K27" s="45"/>
      <c r="L27" s="99">
        <f>Datos!U12</f>
        <v>551.5</v>
      </c>
      <c r="M27" s="44"/>
      <c r="N27" s="45"/>
      <c r="O27"/>
      <c r="P27"/>
      <c r="Q27"/>
    </row>
    <row r="28" spans="1:17" ht="19.5" customHeight="1" x14ac:dyDescent="0.25">
      <c r="A28" s="34" t="s">
        <v>15</v>
      </c>
      <c r="B28" s="35"/>
      <c r="C28" s="36"/>
      <c r="D28" s="46"/>
      <c r="E28" s="66"/>
      <c r="F28" s="36"/>
      <c r="G28" s="36"/>
      <c r="H28" s="36"/>
      <c r="I28" s="36"/>
      <c r="J28" s="36"/>
      <c r="K28" s="46"/>
      <c r="L28" s="97"/>
      <c r="M28" s="36"/>
      <c r="N28" s="46"/>
      <c r="O28"/>
      <c r="P28"/>
      <c r="Q28"/>
    </row>
    <row r="29" spans="1:17" ht="19.5" customHeight="1" thickBot="1" x14ac:dyDescent="0.3">
      <c r="A29" s="48" t="s">
        <v>18</v>
      </c>
      <c r="B29" s="49"/>
      <c r="C29" s="49"/>
      <c r="D29" s="50"/>
      <c r="E29" s="100"/>
      <c r="F29" s="49"/>
      <c r="G29" s="49"/>
      <c r="H29" s="49"/>
      <c r="I29" s="49"/>
      <c r="J29" s="49"/>
      <c r="K29" s="50"/>
      <c r="L29" s="100">
        <f>Datos!U13</f>
        <v>493.25</v>
      </c>
      <c r="M29" s="49"/>
      <c r="N29" s="50"/>
      <c r="O29"/>
      <c r="P29"/>
      <c r="Q29"/>
    </row>
    <row r="30" spans="1:17" ht="19.5" customHeight="1" x14ac:dyDescent="0.25">
      <c r="A30" s="3" t="s">
        <v>25</v>
      </c>
      <c r="O30"/>
      <c r="P30"/>
      <c r="Q30" s="2"/>
    </row>
    <row r="31" spans="1:17" ht="19.5" customHeight="1" x14ac:dyDescent="0.25">
      <c r="A31" s="6" t="s">
        <v>26</v>
      </c>
      <c r="B31" s="75">
        <v>0.36743999999999999</v>
      </c>
      <c r="E31" s="6" t="s">
        <v>27</v>
      </c>
      <c r="F31" s="14">
        <v>0.39367999999999997</v>
      </c>
      <c r="O31"/>
      <c r="P31"/>
      <c r="Q31" s="2"/>
    </row>
    <row r="32" spans="1:17" ht="19.5" customHeight="1" x14ac:dyDescent="0.25">
      <c r="A32" s="4" t="s">
        <v>28</v>
      </c>
      <c r="B32" s="4"/>
      <c r="C32" s="4"/>
      <c r="D32" s="4"/>
      <c r="E32" s="4"/>
      <c r="F32" s="4"/>
      <c r="O32"/>
      <c r="P32"/>
      <c r="Q32" s="2"/>
    </row>
    <row r="33" spans="16:17" ht="19.5" customHeight="1" x14ac:dyDescent="0.25">
      <c r="P33"/>
      <c r="Q33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2" r:id="rId1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70" firstPageNumber="0" orientation="landscape" r:id="rId2"/>
  <headerFooter alignWithMargins="0">
    <oddFooter>&amp;R&amp;T&amp;[ 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35"/>
  <sheetViews>
    <sheetView zoomScale="80" zoomScaleNormal="80" workbookViewId="0">
      <selection activeCell="I2" sqref="I2:K2"/>
    </sheetView>
  </sheetViews>
  <sheetFormatPr baseColWidth="10" defaultColWidth="9.6328125" defaultRowHeight="15" x14ac:dyDescent="0.25"/>
  <cols>
    <col min="1" max="1" width="9.6328125" style="1"/>
    <col min="2" max="2" width="8.6328125" style="1" customWidth="1"/>
    <col min="3" max="4" width="10" style="1" customWidth="1"/>
    <col min="5" max="5" width="12.36328125" style="1" customWidth="1"/>
    <col min="6" max="6" width="13.81640625" style="1" customWidth="1"/>
    <col min="7" max="7" width="13.6328125" style="1" customWidth="1"/>
    <col min="8" max="8" width="13.453125" style="1" customWidth="1"/>
    <col min="9" max="9" width="12.6328125" style="1" customWidth="1"/>
    <col min="10" max="10" width="10.453125" style="1" customWidth="1"/>
    <col min="11" max="11" width="9.36328125" style="1" customWidth="1"/>
    <col min="12" max="16384" width="9.6328125" style="1"/>
  </cols>
  <sheetData>
    <row r="1" spans="1:11" ht="90" customHeight="1" x14ac:dyDescent="0.25">
      <c r="A1" s="11"/>
      <c r="B1" s="11"/>
      <c r="C1" s="11"/>
      <c r="D1" s="11"/>
      <c r="E1" s="102" t="s">
        <v>121</v>
      </c>
      <c r="F1" s="11"/>
      <c r="G1" s="11"/>
      <c r="H1" s="11"/>
      <c r="I1" s="11"/>
      <c r="J1" s="11"/>
      <c r="K1" s="11"/>
    </row>
    <row r="2" spans="1:11" ht="18.75" customHeight="1" thickBot="1" x14ac:dyDescent="0.3">
      <c r="A2" s="81"/>
      <c r="B2" s="51"/>
      <c r="C2" s="51"/>
      <c r="D2" s="51"/>
      <c r="E2" s="51"/>
      <c r="F2" s="210" t="s">
        <v>29</v>
      </c>
      <c r="G2" s="210"/>
      <c r="H2" s="51"/>
      <c r="I2" s="197">
        <v>45014</v>
      </c>
      <c r="J2" s="197"/>
      <c r="K2" s="197"/>
    </row>
    <row r="3" spans="1:11" ht="20.100000000000001" customHeight="1" x14ac:dyDescent="0.25">
      <c r="A3" s="76"/>
      <c r="B3" s="211" t="s">
        <v>2</v>
      </c>
      <c r="C3" s="212"/>
      <c r="D3" s="213" t="s">
        <v>2</v>
      </c>
      <c r="E3" s="214"/>
      <c r="F3" s="214"/>
      <c r="G3" s="214"/>
      <c r="H3" s="214"/>
      <c r="I3" s="212"/>
      <c r="J3" s="211" t="s">
        <v>3</v>
      </c>
      <c r="K3" s="212"/>
    </row>
    <row r="4" spans="1:11" ht="20.100000000000001" customHeight="1" x14ac:dyDescent="0.25">
      <c r="A4" s="77"/>
      <c r="B4" s="206" t="s">
        <v>119</v>
      </c>
      <c r="C4" s="207"/>
      <c r="D4" s="208" t="s">
        <v>120</v>
      </c>
      <c r="E4" s="209"/>
      <c r="F4" s="209"/>
      <c r="G4" s="209"/>
      <c r="H4" s="209"/>
      <c r="I4" s="207"/>
      <c r="J4" s="206" t="s">
        <v>125</v>
      </c>
      <c r="K4" s="207"/>
    </row>
    <row r="5" spans="1:11" ht="20.100000000000001" customHeight="1" thickBot="1" x14ac:dyDescent="0.3">
      <c r="A5" s="78"/>
      <c r="B5" s="64" t="s">
        <v>4</v>
      </c>
      <c r="C5" s="63" t="s">
        <v>5</v>
      </c>
      <c r="D5" s="103" t="s">
        <v>6</v>
      </c>
      <c r="E5" s="62" t="s">
        <v>7</v>
      </c>
      <c r="F5" s="62" t="s">
        <v>8</v>
      </c>
      <c r="G5" s="62" t="s">
        <v>9</v>
      </c>
      <c r="H5" s="62" t="s">
        <v>10</v>
      </c>
      <c r="I5" s="63" t="s">
        <v>11</v>
      </c>
      <c r="J5" s="64" t="s">
        <v>4</v>
      </c>
      <c r="K5" s="63" t="s">
        <v>5</v>
      </c>
    </row>
    <row r="6" spans="1:11" ht="19.5" customHeight="1" x14ac:dyDescent="0.25">
      <c r="A6" s="104">
        <v>2023</v>
      </c>
      <c r="B6" s="153"/>
      <c r="C6" s="30"/>
      <c r="D6" s="87"/>
      <c r="E6" s="88"/>
      <c r="F6" s="28"/>
      <c r="G6" s="28"/>
      <c r="H6" s="29"/>
      <c r="I6" s="28"/>
      <c r="J6" s="28"/>
      <c r="K6" s="30"/>
    </row>
    <row r="7" spans="1:11" ht="19.5" customHeight="1" x14ac:dyDescent="0.25">
      <c r="A7" s="105" t="s">
        <v>19</v>
      </c>
      <c r="B7" s="155"/>
      <c r="C7" s="52"/>
      <c r="D7" s="66"/>
      <c r="E7" s="66"/>
      <c r="F7" s="54"/>
      <c r="G7" s="35"/>
      <c r="H7" s="35"/>
      <c r="I7" s="97"/>
      <c r="J7" s="155"/>
      <c r="K7" s="52"/>
    </row>
    <row r="8" spans="1:11" ht="19.5" customHeight="1" x14ac:dyDescent="0.25">
      <c r="A8" s="77" t="s">
        <v>20</v>
      </c>
      <c r="B8" s="156"/>
      <c r="C8" s="160">
        <v>299</v>
      </c>
      <c r="D8" s="69"/>
      <c r="E8" s="69">
        <v>387.8</v>
      </c>
      <c r="F8" s="55"/>
      <c r="G8" s="164">
        <f>BUSHEL!I9*$B$32</f>
        <v>389.67012</v>
      </c>
      <c r="H8" s="164">
        <f>BUSHEL!J9*$B$32</f>
        <v>387.83292</v>
      </c>
      <c r="I8" s="161">
        <f>BUSHEL!K9*$B$32</f>
        <v>387.83292</v>
      </c>
      <c r="J8" s="154"/>
      <c r="K8" s="159">
        <f>BUSHEL!N9</f>
        <v>297.03155999999996</v>
      </c>
    </row>
    <row r="9" spans="1:11" ht="19.5" customHeight="1" x14ac:dyDescent="0.25">
      <c r="A9" s="105" t="s">
        <v>21</v>
      </c>
      <c r="B9" s="155">
        <f>BUSHEL!B10*$B$32</f>
        <v>258.95333999999997</v>
      </c>
      <c r="C9" s="52">
        <v>294.5</v>
      </c>
      <c r="D9" s="68">
        <f>BUSHEL!E10*$B$32</f>
        <v>319.85651999999999</v>
      </c>
      <c r="E9" s="68">
        <v>384.1</v>
      </c>
      <c r="F9" s="54"/>
      <c r="G9" s="165">
        <f>BUSHEL!I10*$B$32</f>
        <v>387.83292</v>
      </c>
      <c r="H9" s="165">
        <f>BUSHEL!J10*$B$32</f>
        <v>385.99572000000001</v>
      </c>
      <c r="I9" s="162">
        <f>BUSHEL!K10*$B$32</f>
        <v>385.99572000000001</v>
      </c>
      <c r="J9" s="155">
        <f>BUSHEL!L10*$E$32</f>
        <v>256.08884</v>
      </c>
      <c r="K9" s="52">
        <f>BUSHEL!N10</f>
        <v>295.45684</v>
      </c>
    </row>
    <row r="10" spans="1:11" ht="19.5" customHeight="1" x14ac:dyDescent="0.25">
      <c r="A10" s="106" t="s">
        <v>22</v>
      </c>
      <c r="B10" s="154"/>
      <c r="C10" s="159">
        <v>292.5</v>
      </c>
      <c r="D10" s="67"/>
      <c r="E10" s="67">
        <v>379.1</v>
      </c>
      <c r="F10" s="53"/>
      <c r="G10" s="166">
        <f>BUSHEL!I11*$B$32</f>
        <v>381.03528</v>
      </c>
      <c r="H10" s="166">
        <f>BUSHEL!J11*$B$32</f>
        <v>379.19808</v>
      </c>
      <c r="I10" s="163">
        <f>BUSHEL!K11*$B$32</f>
        <v>379.19808</v>
      </c>
      <c r="J10" s="154"/>
      <c r="K10" s="159">
        <f>BUSHEL!N11</f>
        <v>291.91371999999996</v>
      </c>
    </row>
    <row r="11" spans="1:11" ht="19.5" customHeight="1" x14ac:dyDescent="0.25">
      <c r="A11" s="105" t="s">
        <v>23</v>
      </c>
      <c r="B11" s="155">
        <f>BUSHEL!B12*$B$32</f>
        <v>263.1789</v>
      </c>
      <c r="C11" s="52">
        <v>284.39999999999998</v>
      </c>
      <c r="D11" s="66">
        <f>BUSHEL!E12*$B$32</f>
        <v>314.89607999999998</v>
      </c>
      <c r="E11" s="66">
        <v>375.8</v>
      </c>
      <c r="F11" s="36"/>
      <c r="G11" s="165">
        <f>BUSHEL!I12*$B$32</f>
        <v>379.19808</v>
      </c>
      <c r="H11" s="165">
        <f>BUSHEL!J12*$B$32</f>
        <v>377.36088000000001</v>
      </c>
      <c r="I11" s="162">
        <f>BUSHEL!K12*$B$32</f>
        <v>377.36088000000001</v>
      </c>
      <c r="J11" s="155">
        <f>BUSHEL!L12*$E$32</f>
        <v>248.21523999999999</v>
      </c>
      <c r="K11" s="52">
        <f>BUSHEL!N12</f>
        <v>288.37059999999997</v>
      </c>
    </row>
    <row r="12" spans="1:11" ht="19.5" customHeight="1" x14ac:dyDescent="0.25">
      <c r="A12" s="77" t="s">
        <v>24</v>
      </c>
      <c r="B12" s="157"/>
      <c r="C12" s="47"/>
      <c r="D12" s="70"/>
      <c r="E12" s="70"/>
      <c r="F12" s="44"/>
      <c r="G12" s="43"/>
      <c r="H12" s="43"/>
      <c r="I12" s="99"/>
      <c r="J12" s="156"/>
      <c r="K12" s="160">
        <f>BUSHEL!N13</f>
        <v>283.54802000000001</v>
      </c>
    </row>
    <row r="13" spans="1:11" ht="19.5" customHeight="1" x14ac:dyDescent="0.25">
      <c r="A13" s="105" t="s">
        <v>15</v>
      </c>
      <c r="B13" s="155">
        <f>BUSHEL!B14*$B$32</f>
        <v>267.31259999999997</v>
      </c>
      <c r="C13" s="52"/>
      <c r="D13" s="68">
        <f>BUSHEL!E14*$B$32</f>
        <v>313.33445999999998</v>
      </c>
      <c r="E13" s="68"/>
      <c r="F13" s="36"/>
      <c r="G13" s="167"/>
      <c r="H13" s="167"/>
      <c r="I13" s="108"/>
      <c r="J13" s="155">
        <f>BUSHEL!L14*$E$32</f>
        <v>228.03913999999997</v>
      </c>
      <c r="K13" s="52"/>
    </row>
    <row r="14" spans="1:11" ht="19.5" customHeight="1" x14ac:dyDescent="0.25">
      <c r="A14" s="77" t="s">
        <v>16</v>
      </c>
      <c r="B14" s="156"/>
      <c r="C14" s="160"/>
      <c r="D14" s="69"/>
      <c r="E14" s="69"/>
      <c r="F14" s="44"/>
      <c r="G14" s="168"/>
      <c r="H14" s="168"/>
      <c r="I14" s="109"/>
      <c r="J14" s="156"/>
      <c r="K14" s="160"/>
    </row>
    <row r="15" spans="1:11" ht="19.5" customHeight="1" x14ac:dyDescent="0.25">
      <c r="A15" s="105" t="s">
        <v>17</v>
      </c>
      <c r="B15" s="155"/>
      <c r="C15" s="52"/>
      <c r="D15" s="68"/>
      <c r="E15" s="68"/>
      <c r="F15" s="36"/>
      <c r="G15" s="167"/>
      <c r="H15" s="167"/>
      <c r="I15" s="108"/>
      <c r="J15" s="155"/>
      <c r="K15" s="52"/>
    </row>
    <row r="16" spans="1:11" ht="19.5" customHeight="1" thickBot="1" x14ac:dyDescent="0.3">
      <c r="A16" s="78" t="s">
        <v>18</v>
      </c>
      <c r="B16" s="158">
        <f>BUSHEL!B17*$B$32</f>
        <v>273.55907999999999</v>
      </c>
      <c r="C16" s="50"/>
      <c r="D16" s="100">
        <f>BUSHEL!E17*$B$32</f>
        <v>313.33445999999998</v>
      </c>
      <c r="E16" s="100"/>
      <c r="F16" s="112"/>
      <c r="G16" s="49"/>
      <c r="H16" s="49"/>
      <c r="I16" s="101"/>
      <c r="J16" s="169">
        <f>BUSHEL!L17*$E$32</f>
        <v>224.59443999999999</v>
      </c>
      <c r="K16" s="170"/>
    </row>
    <row r="17" spans="1:11" ht="19.5" customHeight="1" x14ac:dyDescent="0.25">
      <c r="A17" s="104">
        <v>2024</v>
      </c>
      <c r="B17" s="87"/>
      <c r="C17" s="113"/>
      <c r="D17" s="114"/>
      <c r="E17" s="29"/>
      <c r="F17" s="29"/>
      <c r="G17" s="29"/>
      <c r="H17" s="29"/>
      <c r="I17" s="113"/>
      <c r="J17" s="115"/>
      <c r="K17" s="113"/>
    </row>
    <row r="18" spans="1:11" ht="19.5" customHeight="1" x14ac:dyDescent="0.25">
      <c r="A18" s="105" t="s">
        <v>19</v>
      </c>
      <c r="B18" s="66">
        <f>BUSHEL!B19*$B$32</f>
        <v>277.60091999999997</v>
      </c>
      <c r="C18" s="56"/>
      <c r="D18" s="97">
        <f>BUSHEL!E19*$B$32</f>
        <v>312.04841999999996</v>
      </c>
      <c r="E18" s="54"/>
      <c r="F18" s="54"/>
      <c r="G18" s="54"/>
      <c r="H18" s="54"/>
      <c r="I18" s="56"/>
      <c r="J18" s="68">
        <f>BUSHEL!L19*$E$32</f>
        <v>227.74387999999999</v>
      </c>
      <c r="K18" s="56"/>
    </row>
    <row r="19" spans="1:11" ht="19.5" customHeight="1" x14ac:dyDescent="0.25">
      <c r="A19" s="106" t="s">
        <v>21</v>
      </c>
      <c r="B19" s="67">
        <f>BUSHEL!B20*$B$32</f>
        <v>278.33580000000001</v>
      </c>
      <c r="C19" s="57"/>
      <c r="D19" s="107">
        <f>BUSHEL!E20*$B$32</f>
        <v>308.55773999999997</v>
      </c>
      <c r="E19" s="53"/>
      <c r="F19" s="53"/>
      <c r="G19" s="53"/>
      <c r="H19" s="53"/>
      <c r="I19" s="57"/>
      <c r="J19" s="67">
        <f>BUSHEL!L20*$E$32</f>
        <v>229.61385999999999</v>
      </c>
      <c r="K19" s="57"/>
    </row>
    <row r="20" spans="1:11" ht="19.5" customHeight="1" x14ac:dyDescent="0.25">
      <c r="A20" s="105" t="s">
        <v>23</v>
      </c>
      <c r="B20" s="66">
        <f>BUSHEL!B21*$B$32</f>
        <v>270.61955999999998</v>
      </c>
      <c r="C20" s="38"/>
      <c r="D20" s="97">
        <f>BUSHEL!E21*$B$32</f>
        <v>294.22757999999999</v>
      </c>
      <c r="E20" s="35"/>
      <c r="F20" s="36"/>
      <c r="G20" s="37"/>
      <c r="H20" s="37"/>
      <c r="I20" s="72"/>
      <c r="J20" s="68">
        <f>BUSHEL!L21*$E$32</f>
        <v>230.00753999999998</v>
      </c>
      <c r="K20" s="58"/>
    </row>
    <row r="21" spans="1:11" ht="19.5" customHeight="1" x14ac:dyDescent="0.25">
      <c r="A21" s="106" t="s">
        <v>15</v>
      </c>
      <c r="B21" s="67">
        <f>BUSHEL!B22*$B$32</f>
        <v>270.71141999999998</v>
      </c>
      <c r="C21" s="57"/>
      <c r="D21" s="107">
        <f>BUSHEL!E22*$B$32</f>
        <v>292.66595999999998</v>
      </c>
      <c r="E21" s="53"/>
      <c r="F21" s="53"/>
      <c r="G21" s="53"/>
      <c r="H21" s="53"/>
      <c r="I21" s="57"/>
      <c r="J21" s="67">
        <f>BUSHEL!L22*$E$32</f>
        <v>218.09871999999999</v>
      </c>
      <c r="K21" s="57"/>
    </row>
    <row r="22" spans="1:11" ht="19.5" customHeight="1" thickBot="1" x14ac:dyDescent="0.3">
      <c r="A22" s="110" t="s">
        <v>18</v>
      </c>
      <c r="B22" s="71">
        <f>BUSHEL!B23*$B$32</f>
        <v>272.91606000000002</v>
      </c>
      <c r="C22" s="61"/>
      <c r="D22" s="111">
        <f>BUSHEL!E23*$B$32</f>
        <v>292.94153999999997</v>
      </c>
      <c r="E22" s="59"/>
      <c r="F22" s="59"/>
      <c r="G22" s="60"/>
      <c r="H22" s="60"/>
      <c r="I22" s="73"/>
      <c r="J22" s="74">
        <f>BUSHEL!L23*$E$32</f>
        <v>213.66981999999999</v>
      </c>
      <c r="K22" s="61"/>
    </row>
    <row r="23" spans="1:11" ht="19.5" customHeight="1" x14ac:dyDescent="0.25">
      <c r="A23" s="104">
        <v>2025</v>
      </c>
      <c r="B23" s="87"/>
      <c r="C23" s="113"/>
      <c r="D23" s="114"/>
      <c r="E23" s="29"/>
      <c r="F23" s="29"/>
      <c r="G23" s="29"/>
      <c r="H23" s="29"/>
      <c r="I23" s="113"/>
      <c r="J23" s="115"/>
      <c r="K23" s="113"/>
    </row>
    <row r="24" spans="1:11" ht="19.5" customHeight="1" x14ac:dyDescent="0.25">
      <c r="A24" s="105" t="s">
        <v>19</v>
      </c>
      <c r="B24" s="66">
        <f>BUSHEL!B25*$B$32</f>
        <v>274.47767999999996</v>
      </c>
      <c r="C24" s="56"/>
      <c r="D24" s="97">
        <f>BUSHEL!E25*$B$32</f>
        <v>295.32990000000001</v>
      </c>
      <c r="E24" s="54"/>
      <c r="F24" s="54"/>
      <c r="G24" s="54"/>
      <c r="H24" s="54"/>
      <c r="I24" s="56"/>
      <c r="J24" s="68"/>
      <c r="K24" s="56"/>
    </row>
    <row r="25" spans="1:11" ht="19.5" customHeight="1" x14ac:dyDescent="0.25">
      <c r="A25" s="106" t="s">
        <v>21</v>
      </c>
      <c r="B25" s="67">
        <f>BUSHEL!B26*$B$32</f>
        <v>272.08931999999999</v>
      </c>
      <c r="C25" s="57"/>
      <c r="D25" s="107">
        <f>BUSHEL!E26*$B$32</f>
        <v>285.13344000000001</v>
      </c>
      <c r="E25" s="53"/>
      <c r="F25" s="53"/>
      <c r="G25" s="53"/>
      <c r="H25" s="53"/>
      <c r="I25" s="57"/>
      <c r="J25" s="67"/>
      <c r="K25" s="57"/>
    </row>
    <row r="26" spans="1:11" ht="19.5" customHeight="1" x14ac:dyDescent="0.25">
      <c r="A26" s="105" t="s">
        <v>23</v>
      </c>
      <c r="B26" s="66">
        <f>BUSHEL!B27*$B$32</f>
        <v>270.0684</v>
      </c>
      <c r="C26" s="38"/>
      <c r="D26" s="97">
        <f>BUSHEL!E27*$B$32</f>
        <v>266.66958</v>
      </c>
      <c r="E26" s="35"/>
      <c r="F26" s="36"/>
      <c r="G26" s="37"/>
      <c r="H26" s="37"/>
      <c r="I26" s="72"/>
      <c r="J26" s="68">
        <f>BUSHEL!L27*$E$32</f>
        <v>217.11452</v>
      </c>
      <c r="K26" s="58"/>
    </row>
    <row r="27" spans="1:11" ht="19.5" customHeight="1" x14ac:dyDescent="0.25">
      <c r="A27" s="106" t="s">
        <v>15</v>
      </c>
      <c r="B27" s="67"/>
      <c r="C27" s="57"/>
      <c r="D27" s="107"/>
      <c r="E27" s="53"/>
      <c r="F27" s="53"/>
      <c r="G27" s="53"/>
      <c r="H27" s="53"/>
      <c r="I27" s="57"/>
      <c r="J27" s="67"/>
      <c r="K27" s="57"/>
    </row>
    <row r="28" spans="1:11" ht="19.5" customHeight="1" thickBot="1" x14ac:dyDescent="0.3">
      <c r="A28" s="110" t="s">
        <v>18</v>
      </c>
      <c r="B28" s="71"/>
      <c r="C28" s="61"/>
      <c r="D28" s="111"/>
      <c r="E28" s="59"/>
      <c r="F28" s="59"/>
      <c r="G28" s="60"/>
      <c r="H28" s="60"/>
      <c r="I28" s="73"/>
      <c r="J28" s="74">
        <f>BUSHEL!L29*$E$32</f>
        <v>194.18266</v>
      </c>
      <c r="K28" s="61"/>
    </row>
    <row r="29" spans="1:11" ht="15" customHeight="1" x14ac:dyDescent="0.25"/>
    <row r="30" spans="1:11" s="79" customFormat="1" ht="15" customHeight="1" x14ac:dyDescent="0.25">
      <c r="A30" s="135" t="s">
        <v>30</v>
      </c>
      <c r="B30" s="80"/>
      <c r="C30" s="80"/>
      <c r="D30" s="80"/>
      <c r="E30" s="80"/>
      <c r="F30" s="80"/>
      <c r="G30" s="80"/>
      <c r="H30" s="80"/>
    </row>
    <row r="31" spans="1:11" ht="15" customHeight="1" x14ac:dyDescent="0.25">
      <c r="A31" s="135" t="s">
        <v>25</v>
      </c>
    </row>
    <row r="32" spans="1:11" ht="15" customHeight="1" x14ac:dyDescent="0.25">
      <c r="A32" s="6" t="s">
        <v>26</v>
      </c>
      <c r="B32" s="75">
        <v>0.36743999999999999</v>
      </c>
      <c r="D32" s="6" t="s">
        <v>27</v>
      </c>
      <c r="E32" s="75">
        <v>0.39367999999999997</v>
      </c>
    </row>
    <row r="33" spans="1:8" ht="15" customHeight="1" x14ac:dyDescent="0.25">
      <c r="A33" s="4" t="s">
        <v>28</v>
      </c>
      <c r="B33" s="4"/>
      <c r="C33" s="4"/>
      <c r="D33" s="4"/>
      <c r="E33" s="4"/>
      <c r="F33" s="4"/>
      <c r="G33" s="4"/>
      <c r="H33" s="4"/>
    </row>
    <row r="34" spans="1:8" ht="15" customHeight="1" x14ac:dyDescent="0.25"/>
    <row r="35" spans="1:8" ht="15" customHeight="1" x14ac:dyDescent="0.25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3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7"/>
  <sheetViews>
    <sheetView workbookViewId="0">
      <selection sqref="A1:C1"/>
    </sheetView>
  </sheetViews>
  <sheetFormatPr baseColWidth="10" defaultColWidth="11.54296875" defaultRowHeight="15" x14ac:dyDescent="0.25"/>
  <cols>
    <col min="1" max="3" width="11.81640625" customWidth="1"/>
  </cols>
  <sheetData>
    <row r="1" spans="1:3" ht="15.6" x14ac:dyDescent="0.3">
      <c r="A1" s="215">
        <v>45014</v>
      </c>
      <c r="B1" s="216"/>
      <c r="C1" s="217"/>
    </row>
    <row r="2" spans="1:3" ht="15.6" x14ac:dyDescent="0.3">
      <c r="A2" s="221" t="s">
        <v>2</v>
      </c>
      <c r="B2" s="222"/>
      <c r="C2" s="223"/>
    </row>
    <row r="3" spans="1:3" ht="15.6" x14ac:dyDescent="0.25">
      <c r="A3" s="118"/>
      <c r="B3" s="224" t="s">
        <v>31</v>
      </c>
      <c r="C3" s="136" t="s">
        <v>12</v>
      </c>
    </row>
    <row r="4" spans="1:3" ht="15.6" x14ac:dyDescent="0.25">
      <c r="A4" s="119"/>
      <c r="B4" s="225">
        <v>0.12</v>
      </c>
      <c r="C4" s="137" t="s">
        <v>32</v>
      </c>
    </row>
    <row r="5" spans="1:3" ht="15.6" x14ac:dyDescent="0.3">
      <c r="A5" s="218">
        <v>2023</v>
      </c>
      <c r="B5" s="219"/>
      <c r="C5" s="220"/>
    </row>
    <row r="6" spans="1:3" x14ac:dyDescent="0.25">
      <c r="A6" s="121" t="s">
        <v>33</v>
      </c>
      <c r="B6" s="19">
        <v>109</v>
      </c>
      <c r="C6" s="122" t="s">
        <v>34</v>
      </c>
    </row>
    <row r="7" spans="1:3" x14ac:dyDescent="0.25">
      <c r="A7" s="119" t="s">
        <v>35</v>
      </c>
      <c r="B7" s="5">
        <v>97</v>
      </c>
      <c r="C7" s="120" t="s">
        <v>34</v>
      </c>
    </row>
    <row r="8" spans="1:3" x14ac:dyDescent="0.25">
      <c r="A8" s="139" t="s">
        <v>46</v>
      </c>
      <c r="B8" s="140">
        <v>80</v>
      </c>
      <c r="C8" s="141" t="s">
        <v>51</v>
      </c>
    </row>
    <row r="9" spans="1:3" x14ac:dyDescent="0.25">
      <c r="A9" s="187" t="s">
        <v>47</v>
      </c>
      <c r="B9" s="188">
        <v>58</v>
      </c>
      <c r="C9" s="189" t="s">
        <v>51</v>
      </c>
    </row>
    <row r="10" spans="1:3" ht="15.6" thickBot="1" x14ac:dyDescent="0.3">
      <c r="A10" s="125" t="s">
        <v>52</v>
      </c>
      <c r="B10" s="126">
        <v>52</v>
      </c>
      <c r="C10" s="127" t="s">
        <v>148</v>
      </c>
    </row>
    <row r="12" spans="1:3" x14ac:dyDescent="0.25">
      <c r="A12" s="128" t="s">
        <v>133</v>
      </c>
      <c r="B12" s="128"/>
      <c r="C12" s="128"/>
    </row>
    <row r="13" spans="1:3" x14ac:dyDescent="0.25">
      <c r="A13" s="79" t="s">
        <v>36</v>
      </c>
    </row>
    <row r="14" spans="1:3" x14ac:dyDescent="0.25">
      <c r="A14" s="79" t="s">
        <v>37</v>
      </c>
    </row>
    <row r="15" spans="1:3" x14ac:dyDescent="0.25">
      <c r="A15" s="79" t="s">
        <v>38</v>
      </c>
    </row>
    <row r="16" spans="1:3" x14ac:dyDescent="0.25">
      <c r="A16" s="79" t="s">
        <v>39</v>
      </c>
    </row>
    <row r="17" spans="1:1" x14ac:dyDescent="0.25">
      <c r="A17" s="79" t="s">
        <v>40</v>
      </c>
    </row>
  </sheetData>
  <sheetProtection selectLockedCells="1" selectUnlockedCells="1"/>
  <mergeCells count="4">
    <mergeCell ref="A1:C1"/>
    <mergeCell ref="A5:C5"/>
    <mergeCell ref="A2:C2"/>
    <mergeCell ref="B3:B4"/>
  </mergeCells>
  <phoneticPr fontId="3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0"/>
  <sheetViews>
    <sheetView zoomScaleNormal="100" workbookViewId="0">
      <selection sqref="A1:H1"/>
    </sheetView>
  </sheetViews>
  <sheetFormatPr baseColWidth="10" defaultColWidth="11.54296875" defaultRowHeight="15" x14ac:dyDescent="0.25"/>
  <cols>
    <col min="2" max="2" width="4.81640625" bestFit="1" customWidth="1"/>
    <col min="3" max="3" width="8.453125" bestFit="1" customWidth="1"/>
    <col min="4" max="8" width="8.54296875" customWidth="1"/>
  </cols>
  <sheetData>
    <row r="1" spans="1:8" ht="15.6" x14ac:dyDescent="0.3">
      <c r="A1" s="215">
        <v>45014</v>
      </c>
      <c r="B1" s="216"/>
      <c r="C1" s="216"/>
      <c r="D1" s="216"/>
      <c r="E1" s="216"/>
      <c r="F1" s="216"/>
      <c r="G1" s="216"/>
      <c r="H1" s="217"/>
    </row>
    <row r="2" spans="1:8" ht="15.6" x14ac:dyDescent="0.25">
      <c r="A2" s="227" t="s">
        <v>131</v>
      </c>
      <c r="B2" s="228"/>
      <c r="C2" s="228"/>
      <c r="D2" s="228"/>
      <c r="E2" s="228"/>
      <c r="F2" s="228"/>
      <c r="G2" s="228"/>
      <c r="H2" s="229"/>
    </row>
    <row r="3" spans="1:8" ht="15.6" x14ac:dyDescent="0.3">
      <c r="A3" s="119"/>
      <c r="B3" s="230" t="s">
        <v>41</v>
      </c>
      <c r="C3" s="231"/>
      <c r="D3" s="232" t="s">
        <v>45</v>
      </c>
      <c r="E3" s="232"/>
      <c r="F3" s="232"/>
      <c r="G3" s="232"/>
      <c r="H3" s="233"/>
    </row>
    <row r="4" spans="1:8" ht="15.6" x14ac:dyDescent="0.3">
      <c r="A4" s="119"/>
      <c r="B4" s="9">
        <v>0.11</v>
      </c>
      <c r="C4" s="129" t="s">
        <v>12</v>
      </c>
      <c r="D4" s="10">
        <v>0.13</v>
      </c>
      <c r="E4" s="10" t="s">
        <v>42</v>
      </c>
      <c r="F4" s="10" t="s">
        <v>43</v>
      </c>
      <c r="G4" s="10" t="s">
        <v>44</v>
      </c>
      <c r="H4" s="130" t="s">
        <v>12</v>
      </c>
    </row>
    <row r="5" spans="1:8" ht="15.6" x14ac:dyDescent="0.3">
      <c r="A5" s="218">
        <v>2023</v>
      </c>
      <c r="B5" s="219"/>
      <c r="C5" s="219"/>
      <c r="D5" s="219"/>
      <c r="E5" s="219"/>
      <c r="F5" s="219"/>
      <c r="G5" s="219"/>
      <c r="H5" s="220"/>
    </row>
    <row r="6" spans="1:8" x14ac:dyDescent="0.25">
      <c r="A6" s="123" t="s">
        <v>33</v>
      </c>
      <c r="B6" s="8">
        <v>185</v>
      </c>
      <c r="C6" s="8" t="s">
        <v>34</v>
      </c>
      <c r="D6" s="8"/>
      <c r="E6" s="8">
        <v>190</v>
      </c>
      <c r="F6" s="7">
        <v>185</v>
      </c>
      <c r="G6" s="8">
        <v>185</v>
      </c>
      <c r="H6" s="133" t="s">
        <v>34</v>
      </c>
    </row>
    <row r="7" spans="1:8" x14ac:dyDescent="0.25">
      <c r="A7" s="131" t="s">
        <v>35</v>
      </c>
      <c r="B7" s="13">
        <v>175</v>
      </c>
      <c r="C7" s="13" t="s">
        <v>34</v>
      </c>
      <c r="D7" s="13"/>
      <c r="E7" s="13">
        <v>185</v>
      </c>
      <c r="F7" s="5">
        <v>180</v>
      </c>
      <c r="G7" s="13">
        <v>180</v>
      </c>
      <c r="H7" s="132" t="s">
        <v>34</v>
      </c>
    </row>
    <row r="8" spans="1:8" x14ac:dyDescent="0.25">
      <c r="A8" s="123" t="s">
        <v>46</v>
      </c>
      <c r="B8" s="17">
        <v>175</v>
      </c>
      <c r="C8" s="8" t="s">
        <v>51</v>
      </c>
      <c r="D8" s="18"/>
      <c r="E8" s="19">
        <v>180</v>
      </c>
      <c r="F8" s="7">
        <v>175</v>
      </c>
      <c r="G8" s="7">
        <v>175</v>
      </c>
      <c r="H8" s="133" t="s">
        <v>51</v>
      </c>
    </row>
    <row r="9" spans="1:8" x14ac:dyDescent="0.25">
      <c r="A9" s="131" t="s">
        <v>47</v>
      </c>
      <c r="B9" s="13">
        <v>166</v>
      </c>
      <c r="C9" s="13" t="s">
        <v>51</v>
      </c>
      <c r="D9" s="13"/>
      <c r="E9" s="13">
        <v>175</v>
      </c>
      <c r="F9" s="5">
        <v>170</v>
      </c>
      <c r="G9" s="13">
        <v>170</v>
      </c>
      <c r="H9" s="132" t="s">
        <v>51</v>
      </c>
    </row>
    <row r="10" spans="1:8" ht="15.6" thickBot="1" x14ac:dyDescent="0.3">
      <c r="A10" s="125" t="s">
        <v>52</v>
      </c>
      <c r="B10" s="190"/>
      <c r="C10" s="191"/>
      <c r="D10" s="192"/>
      <c r="E10" s="193"/>
      <c r="F10" s="126"/>
      <c r="G10" s="126"/>
      <c r="H10" s="194"/>
    </row>
    <row r="12" spans="1:8" x14ac:dyDescent="0.25">
      <c r="A12" t="s">
        <v>36</v>
      </c>
      <c r="B12" s="16"/>
      <c r="C12" s="16"/>
      <c r="D12" s="20"/>
      <c r="F12" s="16"/>
      <c r="G12" s="16"/>
      <c r="H12" s="16"/>
    </row>
    <row r="13" spans="1:8" x14ac:dyDescent="0.25">
      <c r="A13" t="s">
        <v>37</v>
      </c>
      <c r="B13" s="16"/>
      <c r="C13" s="16"/>
      <c r="D13" s="16"/>
      <c r="E13" s="16"/>
      <c r="F13" s="16"/>
      <c r="G13" s="16"/>
      <c r="H13" s="16"/>
    </row>
    <row r="14" spans="1:8" x14ac:dyDescent="0.25">
      <c r="A14" t="s">
        <v>38</v>
      </c>
      <c r="B14" s="16"/>
      <c r="C14" s="16"/>
      <c r="D14" s="16"/>
      <c r="E14" s="16"/>
      <c r="F14" s="16"/>
      <c r="G14" s="16"/>
      <c r="H14" s="16"/>
    </row>
    <row r="15" spans="1:8" x14ac:dyDescent="0.25">
      <c r="A15" t="s">
        <v>39</v>
      </c>
      <c r="B15" s="16"/>
      <c r="C15" s="16"/>
      <c r="D15" s="16"/>
      <c r="E15" s="16"/>
      <c r="F15" s="16"/>
      <c r="G15" s="16"/>
      <c r="H15" s="16"/>
    </row>
    <row r="16" spans="1:8" x14ac:dyDescent="0.25">
      <c r="A16" t="s">
        <v>40</v>
      </c>
      <c r="B16" s="16"/>
      <c r="C16" s="16"/>
      <c r="D16" s="16"/>
      <c r="E16" s="16"/>
      <c r="F16" s="16"/>
      <c r="G16" s="16"/>
      <c r="H16" s="16"/>
    </row>
    <row r="18" spans="1:5" ht="15" customHeight="1" x14ac:dyDescent="0.25">
      <c r="A18" s="226" t="s">
        <v>149</v>
      </c>
      <c r="B18" s="226"/>
      <c r="C18" s="226"/>
      <c r="D18" s="226"/>
      <c r="E18" s="226"/>
    </row>
    <row r="19" spans="1:5" x14ac:dyDescent="0.25">
      <c r="A19" t="s">
        <v>49</v>
      </c>
    </row>
    <row r="20" spans="1:5" x14ac:dyDescent="0.25">
      <c r="A20" s="134" t="s">
        <v>48</v>
      </c>
    </row>
  </sheetData>
  <sheetProtection selectLockedCells="1" selectUnlockedCells="1"/>
  <mergeCells count="6">
    <mergeCell ref="A18:E18"/>
    <mergeCell ref="A1:H1"/>
    <mergeCell ref="A2:H2"/>
    <mergeCell ref="B3:C3"/>
    <mergeCell ref="D3:H3"/>
    <mergeCell ref="A5:H5"/>
  </mergeCells>
  <hyperlinks>
    <hyperlink ref="A20" r:id="rId1"/>
  </hyperlinks>
  <pageMargins left="0.75" right="0.75" top="1" bottom="1" header="0.51180555555555551" footer="0.51180555555555551"/>
  <pageSetup paperSize="9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18"/>
  <sheetViews>
    <sheetView zoomScaleNormal="100" workbookViewId="0">
      <selection sqref="A1:C1"/>
    </sheetView>
  </sheetViews>
  <sheetFormatPr baseColWidth="10" defaultColWidth="11.54296875" defaultRowHeight="15" x14ac:dyDescent="0.25"/>
  <cols>
    <col min="4" max="4" width="5.1796875" customWidth="1"/>
  </cols>
  <sheetData>
    <row r="1" spans="1:3" ht="15.6" x14ac:dyDescent="0.3">
      <c r="A1" s="215">
        <v>45014</v>
      </c>
      <c r="B1" s="216"/>
      <c r="C1" s="217"/>
    </row>
    <row r="2" spans="1:3" ht="15.6" x14ac:dyDescent="0.3">
      <c r="A2" s="221"/>
      <c r="B2" s="222"/>
      <c r="C2" s="223"/>
    </row>
    <row r="3" spans="1:3" ht="15.6" x14ac:dyDescent="0.25">
      <c r="A3" s="118"/>
      <c r="B3" s="224" t="s">
        <v>50</v>
      </c>
      <c r="C3" s="136" t="s">
        <v>12</v>
      </c>
    </row>
    <row r="4" spans="1:3" ht="15.6" x14ac:dyDescent="0.25">
      <c r="A4" s="119"/>
      <c r="B4" s="225" t="s">
        <v>126</v>
      </c>
      <c r="C4" s="137" t="s">
        <v>32</v>
      </c>
    </row>
    <row r="5" spans="1:3" ht="15.6" x14ac:dyDescent="0.3">
      <c r="A5" s="218">
        <v>2023</v>
      </c>
      <c r="B5" s="219"/>
      <c r="C5" s="220"/>
    </row>
    <row r="6" spans="1:3" x14ac:dyDescent="0.25">
      <c r="A6" s="121" t="s">
        <v>33</v>
      </c>
      <c r="B6" s="19">
        <v>104</v>
      </c>
      <c r="C6" s="122" t="s">
        <v>34</v>
      </c>
    </row>
    <row r="7" spans="1:3" x14ac:dyDescent="0.25">
      <c r="A7" s="119" t="s">
        <v>35</v>
      </c>
      <c r="B7" s="5">
        <v>100</v>
      </c>
      <c r="C7" s="120" t="s">
        <v>34</v>
      </c>
    </row>
    <row r="8" spans="1:3" x14ac:dyDescent="0.25">
      <c r="A8" s="123" t="s">
        <v>46</v>
      </c>
      <c r="B8" s="7">
        <v>111</v>
      </c>
      <c r="C8" s="124" t="s">
        <v>51</v>
      </c>
    </row>
    <row r="9" spans="1:3" x14ac:dyDescent="0.25">
      <c r="A9" s="119" t="s">
        <v>47</v>
      </c>
      <c r="B9" s="5">
        <v>102</v>
      </c>
      <c r="C9" s="120" t="s">
        <v>51</v>
      </c>
    </row>
    <row r="10" spans="1:3" ht="15.6" thickBot="1" x14ac:dyDescent="0.3">
      <c r="A10" s="125" t="s">
        <v>52</v>
      </c>
      <c r="B10" s="126">
        <v>141</v>
      </c>
      <c r="C10" s="127" t="s">
        <v>148</v>
      </c>
    </row>
    <row r="12" spans="1:3" x14ac:dyDescent="0.25">
      <c r="A12" s="128" t="s">
        <v>53</v>
      </c>
    </row>
    <row r="14" spans="1:3" x14ac:dyDescent="0.25">
      <c r="A14" s="79" t="s">
        <v>36</v>
      </c>
    </row>
    <row r="15" spans="1:3" x14ac:dyDescent="0.25">
      <c r="A15" s="79" t="s">
        <v>37</v>
      </c>
    </row>
    <row r="16" spans="1:3" x14ac:dyDescent="0.25">
      <c r="A16" s="79" t="s">
        <v>38</v>
      </c>
    </row>
    <row r="17" spans="1:1" x14ac:dyDescent="0.25">
      <c r="A17" s="79" t="s">
        <v>39</v>
      </c>
    </row>
    <row r="18" spans="1:1" x14ac:dyDescent="0.25">
      <c r="A18" s="79" t="s">
        <v>40</v>
      </c>
    </row>
  </sheetData>
  <sheetProtection selectLockedCells="1" selectUnlockedCells="1"/>
  <mergeCells count="4">
    <mergeCell ref="A5:C5"/>
    <mergeCell ref="A1:C1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U36"/>
  <sheetViews>
    <sheetView zoomScale="80" zoomScaleNormal="80" workbookViewId="0">
      <selection activeCell="B1" sqref="B1:C1"/>
    </sheetView>
  </sheetViews>
  <sheetFormatPr baseColWidth="10" defaultColWidth="12.453125" defaultRowHeight="15" x14ac:dyDescent="0.25"/>
  <cols>
    <col min="1" max="1" width="7.54296875" bestFit="1" customWidth="1"/>
    <col min="2" max="2" width="6.36328125" bestFit="1" customWidth="1"/>
    <col min="3" max="3" width="18.81640625" bestFit="1" customWidth="1"/>
    <col min="4" max="4" width="10.36328125" customWidth="1"/>
    <col min="5" max="5" width="6.90625" style="83" customWidth="1"/>
    <col min="6" max="6" width="11.453125" bestFit="1" customWidth="1"/>
    <col min="7" max="7" width="7" style="15" bestFit="1" customWidth="1"/>
    <col min="8" max="8" width="2.453125" style="15" customWidth="1"/>
    <col min="9" max="9" width="7.54296875" bestFit="1" customWidth="1"/>
    <col min="10" max="10" width="18.81640625" bestFit="1" customWidth="1"/>
    <col min="11" max="11" width="10.08984375" bestFit="1" customWidth="1"/>
    <col min="12" max="12" width="6.90625" style="85" bestFit="1" customWidth="1"/>
    <col min="13" max="13" width="10.08984375" bestFit="1" customWidth="1"/>
    <col min="14" max="14" width="8.36328125" bestFit="1" customWidth="1"/>
    <col min="15" max="15" width="2.453125" style="15" customWidth="1"/>
    <col min="16" max="16" width="11.6328125" bestFit="1" customWidth="1"/>
    <col min="17" max="17" width="13.90625" bestFit="1" customWidth="1"/>
    <col min="18" max="18" width="10.08984375" bestFit="1" customWidth="1"/>
    <col min="19" max="19" width="8" bestFit="1" customWidth="1"/>
    <col min="20" max="20" width="10.08984375" bestFit="1" customWidth="1"/>
    <col min="21" max="21" width="8" bestFit="1" customWidth="1"/>
  </cols>
  <sheetData>
    <row r="1" spans="1:21" ht="15.6" thickBot="1" x14ac:dyDescent="0.3">
      <c r="A1" t="s">
        <v>124</v>
      </c>
      <c r="B1" s="234">
        <v>45014</v>
      </c>
      <c r="C1" s="234"/>
    </row>
    <row r="2" spans="1:21" x14ac:dyDescent="0.25">
      <c r="B2" s="22" t="s">
        <v>132</v>
      </c>
      <c r="C2" s="23" t="s">
        <v>122</v>
      </c>
      <c r="D2" s="23" t="s">
        <v>54</v>
      </c>
      <c r="E2" s="84" t="s">
        <v>55</v>
      </c>
      <c r="F2" s="23" t="s">
        <v>56</v>
      </c>
      <c r="G2" s="24" t="s">
        <v>57</v>
      </c>
      <c r="H2" s="183"/>
      <c r="I2" s="22" t="s">
        <v>58</v>
      </c>
      <c r="J2" s="23" t="s">
        <v>122</v>
      </c>
      <c r="K2" s="23" t="s">
        <v>54</v>
      </c>
      <c r="L2" s="86" t="s">
        <v>55</v>
      </c>
      <c r="M2" s="23" t="s">
        <v>56</v>
      </c>
      <c r="N2" s="25" t="s">
        <v>57</v>
      </c>
      <c r="O2" s="183"/>
      <c r="P2" s="22" t="s">
        <v>123</v>
      </c>
      <c r="Q2" s="23" t="s">
        <v>122</v>
      </c>
      <c r="R2" s="23" t="s">
        <v>54</v>
      </c>
      <c r="S2" s="23" t="s">
        <v>55</v>
      </c>
      <c r="T2" s="23" t="s">
        <v>56</v>
      </c>
      <c r="U2" s="25" t="s">
        <v>57</v>
      </c>
    </row>
    <row r="3" spans="1:21" x14ac:dyDescent="0.25">
      <c r="B3" s="173" t="s">
        <v>59</v>
      </c>
      <c r="C3" s="174" t="str">
        <f>VLOOKUP(B3,Hoja1!$B$3:$G$15,2,FALSE)</f>
        <v>WHEAT SRW MAY3/d</v>
      </c>
      <c r="D3" s="175">
        <f>VLOOKUP(B3,Hoja1!$B$3:$G$15,3,FALSE)</f>
        <v>45014</v>
      </c>
      <c r="E3" s="176">
        <f>VLOOKUP(B3,Hoja1!$B$3:$G$15,4,FALSE)</f>
        <v>704.75</v>
      </c>
      <c r="F3" s="175">
        <f>VLOOKUP(B3,Hoja1!$B$3:$G$15,5,FALSE)</f>
        <v>45014</v>
      </c>
      <c r="G3" s="177">
        <f>VLOOKUP(B3,Hoja1!$B$3:$G$15,6,FALSE)</f>
        <v>704.75</v>
      </c>
      <c r="H3"/>
      <c r="I3" s="173" t="s">
        <v>61</v>
      </c>
      <c r="J3" s="174" t="str">
        <f>VLOOKUP(I3,Hoja1!$I$3:$N$15,2,FALSE)</f>
        <v>WHEAT HRW MAY3/d</v>
      </c>
      <c r="K3" s="184">
        <f>VLOOKUP(I3,Hoja1!$I$3:$N$15,3,FALSE)</f>
        <v>45014</v>
      </c>
      <c r="L3" s="176">
        <f>VLOOKUP(I3,Hoja1!$I$3:$N$15,4,FALSE)</f>
        <v>870.5</v>
      </c>
      <c r="M3" s="184">
        <f>VLOOKUP(I3,Hoja1!$I$3:$N$15,5,FALSE)</f>
        <v>45014</v>
      </c>
      <c r="N3" s="177">
        <f>VLOOKUP(I3,Hoja1!$I$3:$N$15,6,FALSE)</f>
        <v>870.5</v>
      </c>
      <c r="O3"/>
      <c r="P3" s="173" t="s">
        <v>63</v>
      </c>
      <c r="Q3" s="174" t="str">
        <f>VLOOKUP(P3,Hoja1!$P$3:$U$19,2,FALSE)</f>
        <v>CORN MAY3/d</v>
      </c>
      <c r="R3" s="175">
        <f>VLOOKUP(P3,Hoja1!$P$3:$U$19,3,FALSE)</f>
        <v>45014</v>
      </c>
      <c r="S3" s="176">
        <f>VLOOKUP(P3,Hoja1!$P$3:$U$19,4,FALSE)</f>
        <v>650.5</v>
      </c>
      <c r="T3" s="175">
        <f>VLOOKUP(P3,Hoja1!$P$3:$U$19,5,FALSE)</f>
        <v>45014</v>
      </c>
      <c r="U3" s="177">
        <f>VLOOKUP(P3,Hoja1!$P$3:$U$19,6,FALSE)</f>
        <v>650.5</v>
      </c>
    </row>
    <row r="4" spans="1:21" x14ac:dyDescent="0.25">
      <c r="B4" s="173" t="s">
        <v>65</v>
      </c>
      <c r="C4" s="174" t="str">
        <f>VLOOKUP(B4,Hoja1!$B$3:$G$15,2,FALSE)</f>
        <v>WHEAT SRW JUL3/d</v>
      </c>
      <c r="D4" s="175">
        <f>VLOOKUP(B4,Hoja1!$B$3:$G$15,3,FALSE)</f>
        <v>45014</v>
      </c>
      <c r="E4" s="176">
        <f>VLOOKUP(B4,Hoja1!$B$3:$G$15,4,FALSE)</f>
        <v>716.25</v>
      </c>
      <c r="F4" s="175">
        <f>VLOOKUP(B4,Hoja1!$B$3:$G$15,5,FALSE)</f>
        <v>45014</v>
      </c>
      <c r="G4" s="177">
        <f>VLOOKUP(B4,Hoja1!$B$3:$G$15,6,FALSE)</f>
        <v>716.25</v>
      </c>
      <c r="H4"/>
      <c r="I4" s="173" t="s">
        <v>67</v>
      </c>
      <c r="J4" s="174" t="str">
        <f>VLOOKUP(I4,Hoja1!$I$3:$N$15,2,FALSE)</f>
        <v>WHEAT HRW JUL3/d</v>
      </c>
      <c r="K4" s="184">
        <f>VLOOKUP(I4,Hoja1!$I$3:$N$15,3,FALSE)</f>
        <v>45014</v>
      </c>
      <c r="L4" s="176">
        <f>VLOOKUP(I4,Hoja1!$I$3:$N$15,4,FALSE)</f>
        <v>857</v>
      </c>
      <c r="M4" s="184">
        <f>VLOOKUP(I4,Hoja1!$I$3:$N$15,5,FALSE)</f>
        <v>45014</v>
      </c>
      <c r="N4" s="177">
        <f>VLOOKUP(I4,Hoja1!$I$3:$N$15,6,FALSE)</f>
        <v>857</v>
      </c>
      <c r="O4"/>
      <c r="P4" s="173" t="s">
        <v>69</v>
      </c>
      <c r="Q4" s="174" t="str">
        <f>VLOOKUP(P4,Hoja1!$P$3:$U$19,2,FALSE)</f>
        <v>CORN JUL3/d</v>
      </c>
      <c r="R4" s="175">
        <f>VLOOKUP(P4,Hoja1!$P$3:$U$19,3,FALSE)</f>
        <v>45014</v>
      </c>
      <c r="S4" s="176">
        <f>VLOOKUP(P4,Hoja1!$P$3:$U$19,4,FALSE)</f>
        <v>630.5</v>
      </c>
      <c r="T4" s="175">
        <f>VLOOKUP(P4,Hoja1!$P$3:$U$19,5,FALSE)</f>
        <v>45014</v>
      </c>
      <c r="U4" s="177">
        <f>VLOOKUP(P4,Hoja1!$P$3:$U$19,6,FALSE)</f>
        <v>630.5</v>
      </c>
    </row>
    <row r="5" spans="1:21" x14ac:dyDescent="0.25">
      <c r="B5" s="173" t="s">
        <v>71</v>
      </c>
      <c r="C5" s="174" t="str">
        <f>VLOOKUP(B5,Hoja1!$B$3:$G$15,2,FALSE)</f>
        <v>WHEAT SRW SEP3/d</v>
      </c>
      <c r="D5" s="175">
        <f>VLOOKUP(B5,Hoja1!$B$3:$G$15,3,FALSE)</f>
        <v>45014</v>
      </c>
      <c r="E5" s="176">
        <f>VLOOKUP(B5,Hoja1!$B$3:$G$15,4,FALSE)</f>
        <v>727.5</v>
      </c>
      <c r="F5" s="175">
        <f>VLOOKUP(B5,Hoja1!$B$3:$G$15,5,FALSE)</f>
        <v>45014</v>
      </c>
      <c r="G5" s="177">
        <f>VLOOKUP(B5,Hoja1!$B$3:$G$15,6,FALSE)</f>
        <v>727.5</v>
      </c>
      <c r="H5"/>
      <c r="I5" s="173" t="s">
        <v>73</v>
      </c>
      <c r="J5" s="174" t="str">
        <f>VLOOKUP(I5,Hoja1!$I$3:$N$15,2,FALSE)</f>
        <v>WHEAT HRW SEP3/d</v>
      </c>
      <c r="K5" s="184">
        <f>VLOOKUP(I5,Hoja1!$I$3:$N$15,3,FALSE)</f>
        <v>45014</v>
      </c>
      <c r="L5" s="176">
        <f>VLOOKUP(I5,Hoja1!$I$3:$N$15,4,FALSE)</f>
        <v>852.75</v>
      </c>
      <c r="M5" s="184">
        <f>VLOOKUP(I5,Hoja1!$I$3:$N$15,5,FALSE)</f>
        <v>45014</v>
      </c>
      <c r="N5" s="177">
        <f>VLOOKUP(I5,Hoja1!$I$3:$N$15,6,FALSE)</f>
        <v>852.75</v>
      </c>
      <c r="O5"/>
      <c r="P5" s="173" t="s">
        <v>75</v>
      </c>
      <c r="Q5" s="174" t="str">
        <f>VLOOKUP(P5,Hoja1!$P$3:$U$19,2,FALSE)</f>
        <v>CORN SEP3/d</v>
      </c>
      <c r="R5" s="175">
        <f>VLOOKUP(P5,Hoja1!$P$3:$U$19,3,FALSE)</f>
        <v>45014</v>
      </c>
      <c r="S5" s="176">
        <f>VLOOKUP(P5,Hoja1!$P$3:$U$19,4,FALSE)</f>
        <v>579.25</v>
      </c>
      <c r="T5" s="175">
        <f>VLOOKUP(P5,Hoja1!$P$3:$U$19,5,FALSE)</f>
        <v>45014</v>
      </c>
      <c r="U5" s="177">
        <f>VLOOKUP(P5,Hoja1!$P$3:$U$19,6,FALSE)</f>
        <v>579.25</v>
      </c>
    </row>
    <row r="6" spans="1:21" x14ac:dyDescent="0.25">
      <c r="B6" s="173" t="s">
        <v>77</v>
      </c>
      <c r="C6" s="174" t="str">
        <f>VLOOKUP(B6,Hoja1!$B$3:$G$15,2,FALSE)</f>
        <v>WHEAT SRW DEC3/d</v>
      </c>
      <c r="D6" s="175">
        <f>VLOOKUP(B6,Hoja1!$B$3:$G$15,3,FALSE)</f>
        <v>45014</v>
      </c>
      <c r="E6" s="176">
        <f>VLOOKUP(B6,Hoja1!$B$3:$G$15,4,FALSE)</f>
        <v>744.5</v>
      </c>
      <c r="F6" s="175">
        <f>VLOOKUP(B6,Hoja1!$B$3:$G$15,5,FALSE)</f>
        <v>45014</v>
      </c>
      <c r="G6" s="177">
        <f>VLOOKUP(B6,Hoja1!$B$3:$G$15,6,FALSE)</f>
        <v>744.5</v>
      </c>
      <c r="H6"/>
      <c r="I6" s="173" t="s">
        <v>79</v>
      </c>
      <c r="J6" s="174" t="str">
        <f>VLOOKUP(I6,Hoja1!$I$3:$N$15,2,FALSE)</f>
        <v>WHEAT HRW DEC3/d</v>
      </c>
      <c r="K6" s="184">
        <f>VLOOKUP(I6,Hoja1!$I$3:$N$15,3,FALSE)</f>
        <v>45014</v>
      </c>
      <c r="L6" s="176">
        <f>VLOOKUP(I6,Hoja1!$I$3:$N$15,4,FALSE)</f>
        <v>852.75</v>
      </c>
      <c r="M6" s="184">
        <f>VLOOKUP(I6,Hoja1!$I$3:$N$15,5,FALSE)</f>
        <v>45014</v>
      </c>
      <c r="N6" s="177">
        <f>VLOOKUP(I6,Hoja1!$I$3:$N$15,6,FALSE)</f>
        <v>852.75</v>
      </c>
      <c r="O6"/>
      <c r="P6" s="173" t="s">
        <v>81</v>
      </c>
      <c r="Q6" s="174" t="str">
        <f>VLOOKUP(P6,Hoja1!$P$3:$U$19,2,FALSE)</f>
        <v>CORN DEC3/d</v>
      </c>
      <c r="R6" s="175">
        <f>VLOOKUP(P6,Hoja1!$P$3:$U$19,3,FALSE)</f>
        <v>45014</v>
      </c>
      <c r="S6" s="176">
        <f>VLOOKUP(P6,Hoja1!$P$3:$U$19,4,FALSE)</f>
        <v>570.5</v>
      </c>
      <c r="T6" s="175">
        <f>VLOOKUP(P6,Hoja1!$P$3:$U$19,5,FALSE)</f>
        <v>45014</v>
      </c>
      <c r="U6" s="177">
        <f>VLOOKUP(P6,Hoja1!$P$3:$U$19,6,FALSE)</f>
        <v>570.5</v>
      </c>
    </row>
    <row r="7" spans="1:21" x14ac:dyDescent="0.25">
      <c r="B7" s="173" t="s">
        <v>83</v>
      </c>
      <c r="C7" s="174" t="str">
        <f>VLOOKUP(B7,Hoja1!$B$3:$G$15,2,FALSE)</f>
        <v>WHEAT SRW MAR2/d</v>
      </c>
      <c r="D7" s="175">
        <f>VLOOKUP(B7,Hoja1!$B$3:$G$15,3,FALSE)</f>
        <v>45014</v>
      </c>
      <c r="E7" s="176">
        <f>VLOOKUP(B7,Hoja1!$B$3:$G$15,4,FALSE)</f>
        <v>755.5</v>
      </c>
      <c r="F7" s="175">
        <f>VLOOKUP(B7,Hoja1!$B$3:$G$15,5,FALSE)</f>
        <v>45014</v>
      </c>
      <c r="G7" s="177">
        <f>VLOOKUP(B7,Hoja1!$B$3:$G$15,6,FALSE)</f>
        <v>755.5</v>
      </c>
      <c r="H7"/>
      <c r="I7" s="173" t="s">
        <v>85</v>
      </c>
      <c r="J7" s="174" t="str">
        <f>VLOOKUP(I7,Hoja1!$I$3:$N$15,2,FALSE)</f>
        <v>WHEAT HRW MAR2/d</v>
      </c>
      <c r="K7" s="184">
        <f>VLOOKUP(I7,Hoja1!$I$3:$N$15,3,FALSE)</f>
        <v>45014</v>
      </c>
      <c r="L7" s="176">
        <f>VLOOKUP(I7,Hoja1!$I$3:$N$15,4,FALSE)</f>
        <v>849.25</v>
      </c>
      <c r="M7" s="184">
        <f>VLOOKUP(I7,Hoja1!$I$3:$N$15,5,FALSE)</f>
        <v>45014</v>
      </c>
      <c r="N7" s="177">
        <f>VLOOKUP(I7,Hoja1!$I$3:$N$15,6,FALSE)</f>
        <v>849.25</v>
      </c>
      <c r="O7"/>
      <c r="P7" s="173" t="s">
        <v>87</v>
      </c>
      <c r="Q7" s="174" t="str">
        <f>VLOOKUP(P7,Hoja1!$P$3:$U$19,2,FALSE)</f>
        <v>CORN MAR24/d</v>
      </c>
      <c r="R7" s="175">
        <f>VLOOKUP(P7,Hoja1!$P$3:$U$19,3,FALSE)</f>
        <v>45014</v>
      </c>
      <c r="S7" s="176">
        <f>VLOOKUP(P7,Hoja1!$P$3:$U$19,4,FALSE)</f>
        <v>578.5</v>
      </c>
      <c r="T7" s="175">
        <f>VLOOKUP(P7,Hoja1!$P$3:$U$19,5,FALSE)</f>
        <v>45014</v>
      </c>
      <c r="U7" s="177">
        <f>VLOOKUP(P7,Hoja1!$P$3:$U$19,6,FALSE)</f>
        <v>578.5</v>
      </c>
    </row>
    <row r="8" spans="1:21" x14ac:dyDescent="0.25">
      <c r="B8" s="173" t="s">
        <v>89</v>
      </c>
      <c r="C8" s="174" t="str">
        <f>VLOOKUP(B8,Hoja1!$B$3:$G$15,2,FALSE)</f>
        <v>WHEAT SRW MAY2/d</v>
      </c>
      <c r="D8" s="175">
        <f>VLOOKUP(B8,Hoja1!$B$3:$G$15,3,FALSE)</f>
        <v>45014</v>
      </c>
      <c r="E8" s="176">
        <f>VLOOKUP(B8,Hoja1!$B$3:$G$15,4,FALSE)</f>
        <v>757.5</v>
      </c>
      <c r="F8" s="175">
        <f>VLOOKUP(B8,Hoja1!$B$3:$G$15,5,FALSE)</f>
        <v>45014</v>
      </c>
      <c r="G8" s="177">
        <f>VLOOKUP(B8,Hoja1!$B$3:$G$15,6,FALSE)</f>
        <v>757.5</v>
      </c>
      <c r="H8"/>
      <c r="I8" s="173" t="s">
        <v>91</v>
      </c>
      <c r="J8" s="174" t="str">
        <f>VLOOKUP(I8,Hoja1!$I$3:$N$15,2,FALSE)</f>
        <v>WHEAT HRW MAY2/d</v>
      </c>
      <c r="K8" s="184">
        <f>VLOOKUP(I8,Hoja1!$I$3:$N$15,3,FALSE)</f>
        <v>45014</v>
      </c>
      <c r="L8" s="176">
        <f>VLOOKUP(I8,Hoja1!$I$3:$N$15,4,FALSE)</f>
        <v>839.75</v>
      </c>
      <c r="M8" s="184">
        <f>VLOOKUP(I8,Hoja1!$I$3:$N$15,5,FALSE)</f>
        <v>45014</v>
      </c>
      <c r="N8" s="177">
        <f>VLOOKUP(I8,Hoja1!$I$3:$N$15,6,FALSE)</f>
        <v>839.75</v>
      </c>
      <c r="O8"/>
      <c r="P8" s="173" t="s">
        <v>93</v>
      </c>
      <c r="Q8" s="174" t="str">
        <f>VLOOKUP(P8,Hoja1!$P$3:$U$19,2,FALSE)</f>
        <v>CORN MAY24/d</v>
      </c>
      <c r="R8" s="175">
        <f>VLOOKUP(P8,Hoja1!$P$3:$U$19,3,FALSE)</f>
        <v>45014</v>
      </c>
      <c r="S8" s="176">
        <f>VLOOKUP(P8,Hoja1!$P$3:$U$19,4,FALSE)</f>
        <v>583.25</v>
      </c>
      <c r="T8" s="175">
        <f>VLOOKUP(P8,Hoja1!$P$3:$U$19,5,FALSE)</f>
        <v>45014</v>
      </c>
      <c r="U8" s="177">
        <f>VLOOKUP(P8,Hoja1!$P$3:$U$19,6,FALSE)</f>
        <v>583.25</v>
      </c>
    </row>
    <row r="9" spans="1:21" x14ac:dyDescent="0.25">
      <c r="B9" s="173" t="s">
        <v>95</v>
      </c>
      <c r="C9" s="174" t="str">
        <f>VLOOKUP(B9,Hoja1!$B$3:$G$15,2,FALSE)</f>
        <v>WHEAT SRW JUL2/d</v>
      </c>
      <c r="D9" s="175">
        <f>VLOOKUP(B9,Hoja1!$B$3:$G$15,3,FALSE)</f>
        <v>45014</v>
      </c>
      <c r="E9" s="176">
        <f>VLOOKUP(B9,Hoja1!$B$3:$G$15,4,FALSE)</f>
        <v>736.5</v>
      </c>
      <c r="F9" s="175">
        <f>VLOOKUP(B9,Hoja1!$B$3:$G$15,5,FALSE)</f>
        <v>45014</v>
      </c>
      <c r="G9" s="177">
        <f>VLOOKUP(B9,Hoja1!$B$3:$G$15,6,FALSE)</f>
        <v>736.5</v>
      </c>
      <c r="H9"/>
      <c r="I9" s="173" t="s">
        <v>97</v>
      </c>
      <c r="J9" s="174" t="str">
        <f>VLOOKUP(I9,Hoja1!$I$3:$N$15,2,FALSE)</f>
        <v>WHEAT HRW JUL2/d</v>
      </c>
      <c r="K9" s="184">
        <f>VLOOKUP(I9,Hoja1!$I$3:$N$15,3,FALSE)</f>
        <v>45014</v>
      </c>
      <c r="L9" s="176">
        <f>VLOOKUP(I9,Hoja1!$I$3:$N$15,4,FALSE)</f>
        <v>800.75</v>
      </c>
      <c r="M9" s="184">
        <f>VLOOKUP(I9,Hoja1!$I$3:$N$15,5,FALSE)</f>
        <v>45014</v>
      </c>
      <c r="N9" s="177">
        <f>VLOOKUP(I9,Hoja1!$I$3:$N$15,6,FALSE)</f>
        <v>800.75</v>
      </c>
      <c r="O9"/>
      <c r="P9" s="173" t="s">
        <v>99</v>
      </c>
      <c r="Q9" s="174" t="str">
        <f>VLOOKUP(P9,Hoja1!$P$3:$U$19,2,FALSE)</f>
        <v>CORN JUL24/d</v>
      </c>
      <c r="R9" s="175">
        <f>VLOOKUP(P9,Hoja1!$P$3:$U$19,3,FALSE)</f>
        <v>45014</v>
      </c>
      <c r="S9" s="176">
        <f>VLOOKUP(P9,Hoja1!$P$3:$U$19,4,FALSE)</f>
        <v>584.25</v>
      </c>
      <c r="T9" s="175">
        <f>VLOOKUP(P9,Hoja1!$P$3:$U$19,5,FALSE)</f>
        <v>45014</v>
      </c>
      <c r="U9" s="177">
        <f>VLOOKUP(P9,Hoja1!$P$3:$U$19,6,FALSE)</f>
        <v>584.25</v>
      </c>
    </row>
    <row r="10" spans="1:21" x14ac:dyDescent="0.25">
      <c r="B10" s="173" t="s">
        <v>101</v>
      </c>
      <c r="C10" s="174" t="str">
        <f>VLOOKUP(B10,Hoja1!$B$3:$G$15,2,FALSE)</f>
        <v>WHEAT SRW SEP2/d</v>
      </c>
      <c r="D10" s="175">
        <f>VLOOKUP(B10,Hoja1!$B$3:$G$15,3,FALSE)</f>
        <v>45014</v>
      </c>
      <c r="E10" s="176">
        <f>VLOOKUP(B10,Hoja1!$B$3:$G$15,4,FALSE)</f>
        <v>736.75</v>
      </c>
      <c r="F10" s="175">
        <f>VLOOKUP(B10,Hoja1!$B$3:$G$15,5,FALSE)</f>
        <v>45014</v>
      </c>
      <c r="G10" s="177">
        <f>VLOOKUP(B10,Hoja1!$B$3:$G$15,6,FALSE)</f>
        <v>736.75</v>
      </c>
      <c r="H10"/>
      <c r="I10" s="173" t="s">
        <v>103</v>
      </c>
      <c r="J10" s="174" t="str">
        <f>VLOOKUP(I10,Hoja1!$I$3:$N$15,2,FALSE)</f>
        <v>WHEAT HRW SEP2/d</v>
      </c>
      <c r="K10" s="184">
        <f>VLOOKUP(I10,Hoja1!$I$3:$N$15,3,FALSE)</f>
        <v>45014</v>
      </c>
      <c r="L10" s="176">
        <f>VLOOKUP(I10,Hoja1!$I$3:$N$15,4,FALSE)</f>
        <v>796.5</v>
      </c>
      <c r="M10" s="184">
        <f>VLOOKUP(I10,Hoja1!$I$3:$N$15,5,FALSE)</f>
        <v>45014</v>
      </c>
      <c r="N10" s="177">
        <f>VLOOKUP(I10,Hoja1!$I$3:$N$15,6,FALSE)</f>
        <v>796.5</v>
      </c>
      <c r="O10"/>
      <c r="P10" s="173" t="s">
        <v>105</v>
      </c>
      <c r="Q10" s="174" t="str">
        <f>VLOOKUP(P10,Hoja1!$P$3:$U$19,2,FALSE)</f>
        <v>CORN SEP24/d</v>
      </c>
      <c r="R10" s="175">
        <f>VLOOKUP(P10,Hoja1!$P$3:$U$19,3,FALSE)</f>
        <v>45014</v>
      </c>
      <c r="S10" s="176">
        <f>VLOOKUP(P10,Hoja1!$P$3:$U$19,4,FALSE)</f>
        <v>554</v>
      </c>
      <c r="T10" s="175">
        <f>VLOOKUP(P10,Hoja1!$P$3:$U$19,5,FALSE)</f>
        <v>45014</v>
      </c>
      <c r="U10" s="177">
        <f>VLOOKUP(P10,Hoja1!$P$3:$U$19,6,FALSE)</f>
        <v>554</v>
      </c>
    </row>
    <row r="11" spans="1:21" x14ac:dyDescent="0.25">
      <c r="B11" s="173" t="s">
        <v>107</v>
      </c>
      <c r="C11" s="174" t="str">
        <f>VLOOKUP(B11,Hoja1!$B$3:$G$15,2,FALSE)</f>
        <v>WHEAT SRW DEC2/d</v>
      </c>
      <c r="D11" s="175">
        <f>VLOOKUP(B11,Hoja1!$B$3:$G$15,3,FALSE)</f>
        <v>45014</v>
      </c>
      <c r="E11" s="176">
        <f>VLOOKUP(B11,Hoja1!$B$3:$G$15,4,FALSE)</f>
        <v>742.75</v>
      </c>
      <c r="F11" s="175">
        <f>VLOOKUP(B11,Hoja1!$B$3:$G$15,5,FALSE)</f>
        <v>45014</v>
      </c>
      <c r="G11" s="177">
        <f>VLOOKUP(B11,Hoja1!$B$3:$G$15,6,FALSE)</f>
        <v>742.75</v>
      </c>
      <c r="H11"/>
      <c r="I11" s="173" t="s">
        <v>109</v>
      </c>
      <c r="J11" s="174" t="str">
        <f>VLOOKUP(I11,Hoja1!$I$3:$N$15,2,FALSE)</f>
        <v>WHEAT HRW DEC2/d</v>
      </c>
      <c r="K11" s="184">
        <f>VLOOKUP(I11,Hoja1!$I$3:$N$15,3,FALSE)</f>
        <v>45014</v>
      </c>
      <c r="L11" s="176">
        <f>VLOOKUP(I11,Hoja1!$I$3:$N$15,4,FALSE)</f>
        <v>797.25</v>
      </c>
      <c r="M11" s="184">
        <f>VLOOKUP(I11,Hoja1!$I$3:$N$15,5,FALSE)</f>
        <v>45014</v>
      </c>
      <c r="N11" s="177">
        <f>VLOOKUP(I11,Hoja1!$I$3:$N$15,6,FALSE)</f>
        <v>797.25</v>
      </c>
      <c r="O11"/>
      <c r="P11" s="173" t="s">
        <v>111</v>
      </c>
      <c r="Q11" s="174" t="str">
        <f>VLOOKUP(P11,Hoja1!$P$3:$U$19,2,FALSE)</f>
        <v>CORN DEC24/d</v>
      </c>
      <c r="R11" s="175">
        <f>VLOOKUP(P11,Hoja1!$P$3:$U$19,3,FALSE)</f>
        <v>45014</v>
      </c>
      <c r="S11" s="176">
        <f>VLOOKUP(P11,Hoja1!$P$3:$U$19,4,FALSE)</f>
        <v>542.75</v>
      </c>
      <c r="T11" s="175">
        <f>VLOOKUP(P11,Hoja1!$P$3:$U$19,5,FALSE)</f>
        <v>45014</v>
      </c>
      <c r="U11" s="177">
        <f>VLOOKUP(P11,Hoja1!$P$3:$U$19,6,FALSE)</f>
        <v>542.75</v>
      </c>
    </row>
    <row r="12" spans="1:21" x14ac:dyDescent="0.25">
      <c r="B12" s="173" t="s">
        <v>113</v>
      </c>
      <c r="C12" s="174" t="str">
        <f>VLOOKUP(B12,Hoja1!$B$3:$G$15,2,FALSE)</f>
        <v>WHEAT SRW MAR2/d</v>
      </c>
      <c r="D12" s="175">
        <f>VLOOKUP(B12,Hoja1!$B$3:$G$15,3,FALSE)</f>
        <v>45014</v>
      </c>
      <c r="E12" s="176">
        <f>VLOOKUP(B12,Hoja1!$B$3:$G$15,4,FALSE)</f>
        <v>747</v>
      </c>
      <c r="F12" s="175">
        <f>VLOOKUP(B12,Hoja1!$B$3:$G$15,5,FALSE)</f>
        <v>45014</v>
      </c>
      <c r="G12" s="177">
        <f>VLOOKUP(B12,Hoja1!$B$3:$G$15,6,FALSE)</f>
        <v>747</v>
      </c>
      <c r="H12"/>
      <c r="I12" s="173" t="s">
        <v>114</v>
      </c>
      <c r="J12" s="174" t="str">
        <f>VLOOKUP(I12,Hoja1!$I$3:$N$15,2,FALSE)</f>
        <v>WHEAT HRW MAR2/d</v>
      </c>
      <c r="K12" s="184">
        <f>VLOOKUP(I12,Hoja1!$I$3:$N$15,3,FALSE)</f>
        <v>45014</v>
      </c>
      <c r="L12" s="176">
        <f>VLOOKUP(I12,Hoja1!$I$3:$N$15,4,FALSE)</f>
        <v>803.75</v>
      </c>
      <c r="M12" s="184">
        <f>VLOOKUP(I12,Hoja1!$I$3:$N$15,5,FALSE)</f>
        <v>45014</v>
      </c>
      <c r="N12" s="177">
        <f>VLOOKUP(I12,Hoja1!$I$3:$N$15,6,FALSE)</f>
        <v>803.75</v>
      </c>
      <c r="O12"/>
      <c r="P12" s="173" t="s">
        <v>127</v>
      </c>
      <c r="Q12" s="174" t="str">
        <f>VLOOKUP(P12,Hoja1!$P$3:$U$19,2,FALSE)</f>
        <v>CORN JUL25/d</v>
      </c>
      <c r="R12" s="175">
        <f>VLOOKUP(P12,Hoja1!$P$3:$U$19,3,FALSE)</f>
        <v>45014</v>
      </c>
      <c r="S12" s="176">
        <f>VLOOKUP(P12,Hoja1!$P$3:$U$19,4,FALSE)</f>
        <v>551.5</v>
      </c>
      <c r="T12" s="175">
        <f>VLOOKUP(P12,Hoja1!$P$3:$U$19,5,FALSE)</f>
        <v>45014</v>
      </c>
      <c r="U12" s="177">
        <f>VLOOKUP(P12,Hoja1!$P$3:$U$19,6,FALSE)</f>
        <v>551.5</v>
      </c>
    </row>
    <row r="13" spans="1:21" ht="15.6" thickBot="1" x14ac:dyDescent="0.3">
      <c r="B13" s="173" t="s">
        <v>115</v>
      </c>
      <c r="C13" s="174" t="str">
        <f>VLOOKUP(B13,Hoja1!$B$3:$G$15,2,FALSE)</f>
        <v>WHEAT SRW MAY2/d</v>
      </c>
      <c r="D13" s="175">
        <f>VLOOKUP(B13,Hoja1!$B$3:$G$15,3,FALSE)</f>
        <v>45014</v>
      </c>
      <c r="E13" s="176">
        <f>VLOOKUP(B13,Hoja1!$B$3:$G$15,4,FALSE)</f>
        <v>740.5</v>
      </c>
      <c r="F13" s="175">
        <f>VLOOKUP(B13,Hoja1!$B$3:$G$15,5,FALSE)</f>
        <v>45014</v>
      </c>
      <c r="G13" s="177">
        <f>VLOOKUP(B13,Hoja1!$B$3:$G$15,6,FALSE)</f>
        <v>740.5</v>
      </c>
      <c r="H13"/>
      <c r="I13" s="173" t="s">
        <v>116</v>
      </c>
      <c r="J13" s="174" t="str">
        <f>VLOOKUP(I13,Hoja1!$I$3:$N$15,2,FALSE)</f>
        <v>WHEAT HRW MAY2/d</v>
      </c>
      <c r="K13" s="184">
        <f>VLOOKUP(I13,Hoja1!$I$3:$N$15,3,FALSE)</f>
        <v>45014</v>
      </c>
      <c r="L13" s="176">
        <f>VLOOKUP(I13,Hoja1!$I$3:$N$15,4,FALSE)</f>
        <v>776</v>
      </c>
      <c r="M13" s="184">
        <f>VLOOKUP(I13,Hoja1!$I$3:$N$15,5,FALSE)</f>
        <v>45014</v>
      </c>
      <c r="N13" s="177">
        <f>VLOOKUP(I13,Hoja1!$I$3:$N$15,6,FALSE)</f>
        <v>776</v>
      </c>
      <c r="O13"/>
      <c r="P13" s="178" t="s">
        <v>129</v>
      </c>
      <c r="Q13" s="179" t="str">
        <f>VLOOKUP(P13,Hoja1!$P$3:$U$19,2,FALSE)</f>
        <v>CORN DEC25/d</v>
      </c>
      <c r="R13" s="180">
        <f>VLOOKUP(P13,Hoja1!$P$3:$U$19,3,FALSE)</f>
        <v>45014</v>
      </c>
      <c r="S13" s="181">
        <f>VLOOKUP(P13,Hoja1!$P$3:$U$19,4,FALSE)</f>
        <v>493.25</v>
      </c>
      <c r="T13" s="180">
        <f>VLOOKUP(P13,Hoja1!$P$3:$U$19,5,FALSE)</f>
        <v>45014</v>
      </c>
      <c r="U13" s="182">
        <f>VLOOKUP(P13,Hoja1!$P$3:$U$19,6,FALSE)</f>
        <v>493.25</v>
      </c>
    </row>
    <row r="14" spans="1:21" ht="15.6" thickBot="1" x14ac:dyDescent="0.3">
      <c r="B14" s="178" t="s">
        <v>117</v>
      </c>
      <c r="C14" s="179" t="str">
        <f>VLOOKUP(B14,Hoja1!$B$3:$G$15,2,FALSE)</f>
        <v>WHEAT SRW JUL2/d</v>
      </c>
      <c r="D14" s="180">
        <f>VLOOKUP(B14,Hoja1!$B$3:$G$15,3,FALSE)</f>
        <v>45014</v>
      </c>
      <c r="E14" s="181">
        <f>VLOOKUP(B14,Hoja1!$B$3:$G$15,4,FALSE)</f>
        <v>735</v>
      </c>
      <c r="F14" s="180">
        <f>VLOOKUP(B14,Hoja1!$B$3:$G$15,5,FALSE)</f>
        <v>45014</v>
      </c>
      <c r="G14" s="182">
        <f>VLOOKUP(B14,Hoja1!$B$3:$G$15,6,FALSE)</f>
        <v>735</v>
      </c>
      <c r="H14"/>
      <c r="I14" s="178" t="s">
        <v>118</v>
      </c>
      <c r="J14" s="179" t="str">
        <f>VLOOKUP(I14,Hoja1!$I$3:$N$15,2,FALSE)</f>
        <v>WHEAT HRW JUL2/d</v>
      </c>
      <c r="K14" s="185">
        <f>VLOOKUP(I14,Hoja1!$I$3:$N$15,3,FALSE)</f>
        <v>45014</v>
      </c>
      <c r="L14" s="181">
        <f>VLOOKUP(I14,Hoja1!$I$3:$N$15,4,FALSE)</f>
        <v>725.75</v>
      </c>
      <c r="M14" s="185">
        <f>VLOOKUP(I14,Hoja1!$I$3:$N$15,5,FALSE)</f>
        <v>45014</v>
      </c>
      <c r="N14" s="182">
        <f>VLOOKUP(I14,Hoja1!$I$3:$N$15,6,FALSE)</f>
        <v>725.75</v>
      </c>
      <c r="O14"/>
    </row>
    <row r="20" spans="18:21" x14ac:dyDescent="0.25">
      <c r="R20" s="138"/>
      <c r="S20" s="2"/>
      <c r="T20" s="138"/>
      <c r="U20" s="2"/>
    </row>
    <row r="21" spans="18:21" x14ac:dyDescent="0.25">
      <c r="R21" s="138"/>
      <c r="S21" s="2"/>
      <c r="T21" s="138"/>
      <c r="U21" s="2"/>
    </row>
    <row r="22" spans="18:21" x14ac:dyDescent="0.25">
      <c r="R22" s="138"/>
      <c r="S22" s="2"/>
      <c r="T22" s="138"/>
      <c r="U22" s="2"/>
    </row>
    <row r="23" spans="18:21" x14ac:dyDescent="0.25">
      <c r="R23" s="138"/>
      <c r="S23" s="2"/>
      <c r="T23" s="138"/>
      <c r="U23" s="2"/>
    </row>
    <row r="24" spans="18:21" x14ac:dyDescent="0.25">
      <c r="R24" s="138"/>
      <c r="S24" s="2"/>
      <c r="T24" s="138"/>
      <c r="U24" s="2"/>
    </row>
    <row r="25" spans="18:21" x14ac:dyDescent="0.25">
      <c r="R25" s="138"/>
      <c r="S25" s="2"/>
      <c r="T25" s="138"/>
      <c r="U25" s="2"/>
    </row>
    <row r="26" spans="18:21" x14ac:dyDescent="0.25">
      <c r="R26" s="138"/>
      <c r="S26" s="2"/>
      <c r="T26" s="138"/>
      <c r="U26" s="2"/>
    </row>
    <row r="27" spans="18:21" x14ac:dyDescent="0.25">
      <c r="R27" s="138"/>
      <c r="S27" s="2"/>
      <c r="T27" s="138"/>
      <c r="U27" s="2"/>
    </row>
    <row r="28" spans="18:21" x14ac:dyDescent="0.25">
      <c r="R28" s="138"/>
      <c r="S28" s="2"/>
      <c r="T28" s="138"/>
      <c r="U28" s="2"/>
    </row>
    <row r="29" spans="18:21" x14ac:dyDescent="0.25">
      <c r="R29" s="138"/>
      <c r="S29" s="2"/>
      <c r="T29" s="138"/>
      <c r="U29" s="2"/>
    </row>
    <row r="30" spans="18:21" x14ac:dyDescent="0.25">
      <c r="R30" s="138"/>
      <c r="S30" s="2"/>
      <c r="T30" s="138"/>
      <c r="U30" s="2"/>
    </row>
    <row r="31" spans="18:21" x14ac:dyDescent="0.25">
      <c r="R31" s="138"/>
      <c r="S31" s="2"/>
      <c r="T31" s="138"/>
      <c r="U31" s="2"/>
    </row>
    <row r="33" spans="18:21" x14ac:dyDescent="0.25">
      <c r="R33" s="138"/>
      <c r="S33" s="2"/>
      <c r="T33" s="138"/>
      <c r="U33" s="2"/>
    </row>
    <row r="35" spans="18:21" x14ac:dyDescent="0.25">
      <c r="R35" s="138"/>
      <c r="S35" s="2"/>
      <c r="T35" s="138"/>
      <c r="U35" s="2"/>
    </row>
    <row r="36" spans="18:21" x14ac:dyDescent="0.25">
      <c r="R36" s="138"/>
      <c r="S36" s="2"/>
      <c r="T36" s="138"/>
      <c r="U36" s="2"/>
    </row>
  </sheetData>
  <sheetProtection selectLockedCells="1" selectUnlockedCells="1"/>
  <mergeCells count="1">
    <mergeCell ref="B1:C1"/>
  </mergeCells>
  <pageMargins left="0.70833333333333337" right="0.70833333333333337" top="0.74791666666666667" bottom="0.74791666666666667" header="0.51180555555555551" footer="0.51180555555555551"/>
  <pageSetup scale="7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9"/>
  <sheetViews>
    <sheetView zoomScale="80" zoomScaleNormal="80" workbookViewId="0">
      <selection activeCell="E4" sqref="E4"/>
    </sheetView>
  </sheetViews>
  <sheetFormatPr baseColWidth="10" defaultRowHeight="15" x14ac:dyDescent="0.25"/>
  <cols>
    <col min="1" max="1" width="5" customWidth="1"/>
    <col min="3" max="3" width="23.1796875" customWidth="1"/>
    <col min="8" max="8" width="5.1796875" customWidth="1"/>
    <col min="15" max="15" width="6.26953125" customWidth="1"/>
  </cols>
  <sheetData>
    <row r="2" spans="2:21" x14ac:dyDescent="0.25">
      <c r="B2" t="s">
        <v>134</v>
      </c>
      <c r="C2" t="str">
        <f>_xll.RData(B3:B15,"CF_NAME","RTFEED:IDN",,"CH:Fd")</f>
        <v>Name</v>
      </c>
      <c r="D2" t="str">
        <f>_xll.RData(B3:B15,"HSTCLSDATE","RTFEED:IDN",,"CH:Fd")</f>
        <v>Cls.Dat</v>
      </c>
      <c r="E2" t="str">
        <f>_xll.RData(B3:B15,"CF_CLOSE","RTFEED:IDN",,"CH:Fd")</f>
        <v>Close</v>
      </c>
      <c r="F2" t="str">
        <f>_xll.RData(B3:B15,"SETTLEDATE","RTFEED:IDN",,"CH:Fd")</f>
        <v>Set Date</v>
      </c>
      <c r="G2" t="str">
        <f>_xll.RData(B3:B15,"SETTLE","RTFEED:IDN",,"CH:Fd")</f>
        <v>Settle</v>
      </c>
      <c r="I2" t="s">
        <v>134</v>
      </c>
      <c r="J2" t="str">
        <f>_xll.RData(I3:I15,"CF_NAME","RTFEED:IDN",,"CH:Fd")</f>
        <v>Name</v>
      </c>
      <c r="K2" t="str">
        <f>_xll.RData(I3:I15,"HSTCLSDATE","RTFEED:IDN",,"CH:Fd")</f>
        <v>Cls.Dat</v>
      </c>
      <c r="L2" t="str">
        <f>_xll.RData(I3:I15,"CF_CLOSE","RTFEED:IDN",,"CH:Fd")</f>
        <v>Close</v>
      </c>
      <c r="M2" t="str">
        <f>_xll.RData(I3:I15,"SETTLEDATE","RTFEED:IDN",,"CH:Fd")</f>
        <v>Set Date</v>
      </c>
      <c r="N2" t="str">
        <f>_xll.RData(I3:I15,"SETTLE","RTFEED:IDN",,"CH:Fd")</f>
        <v>Settle</v>
      </c>
      <c r="P2" t="s">
        <v>134</v>
      </c>
      <c r="Q2" t="str">
        <f>_xll.RData(P3:P19,"CF_NAME","RTFEED:IDN",,"CH:Fd")</f>
        <v>Name</v>
      </c>
      <c r="R2" t="str">
        <f>_xll.RData(P3:P19,"HSTCLSDATE","RTFEED:IDN",,"CH:Fd")</f>
        <v>Cls.Dat</v>
      </c>
      <c r="S2" t="str">
        <f>_xll.RData(P3:P19,"CF_CLOSE","RTFEED:IDN",,"CH:Fd")</f>
        <v>Close</v>
      </c>
      <c r="T2" t="str">
        <f>_xll.RData(P3:P19,"SETTLEDATE","RTFEED:IDN",,"CH:Fd")</f>
        <v>Set Date</v>
      </c>
      <c r="U2" t="str">
        <f>_xll.RData(P3:P19,"SETTLE","RTFEED:IDN",,"CH:Fd")</f>
        <v>Settle</v>
      </c>
    </row>
    <row r="3" spans="2:21" x14ac:dyDescent="0.25">
      <c r="B3" t="s">
        <v>135</v>
      </c>
      <c r="C3" t="s">
        <v>150</v>
      </c>
      <c r="D3" t="s">
        <v>150</v>
      </c>
      <c r="E3" t="s">
        <v>150</v>
      </c>
      <c r="F3" t="s">
        <v>150</v>
      </c>
      <c r="G3" t="s">
        <v>150</v>
      </c>
      <c r="I3" t="s">
        <v>136</v>
      </c>
      <c r="J3" t="s">
        <v>151</v>
      </c>
      <c r="K3" t="s">
        <v>151</v>
      </c>
      <c r="L3" t="s">
        <v>151</v>
      </c>
      <c r="M3" t="s">
        <v>151</v>
      </c>
      <c r="N3" t="s">
        <v>151</v>
      </c>
      <c r="P3" t="s">
        <v>137</v>
      </c>
      <c r="Q3" t="s">
        <v>152</v>
      </c>
      <c r="R3" t="s">
        <v>152</v>
      </c>
      <c r="S3" t="s">
        <v>152</v>
      </c>
      <c r="T3" t="s">
        <v>152</v>
      </c>
      <c r="U3" t="s">
        <v>152</v>
      </c>
    </row>
    <row r="4" spans="2:21" x14ac:dyDescent="0.25">
      <c r="B4" t="s">
        <v>59</v>
      </c>
      <c r="C4" t="s">
        <v>60</v>
      </c>
      <c r="D4" s="186">
        <v>45014</v>
      </c>
      <c r="E4">
        <v>704.75</v>
      </c>
      <c r="F4" s="186">
        <v>45014</v>
      </c>
      <c r="G4">
        <v>704.75</v>
      </c>
      <c r="I4" t="s">
        <v>61</v>
      </c>
      <c r="J4" t="s">
        <v>62</v>
      </c>
      <c r="K4" s="186">
        <v>45014</v>
      </c>
      <c r="L4">
        <v>870.5</v>
      </c>
      <c r="M4" s="186">
        <v>45014</v>
      </c>
      <c r="N4">
        <v>870.5</v>
      </c>
      <c r="P4" t="s">
        <v>63</v>
      </c>
      <c r="Q4" t="s">
        <v>64</v>
      </c>
      <c r="R4" s="186">
        <v>45014</v>
      </c>
      <c r="S4">
        <v>650.5</v>
      </c>
      <c r="T4" s="186">
        <v>45014</v>
      </c>
      <c r="U4">
        <v>650.5</v>
      </c>
    </row>
    <row r="5" spans="2:21" x14ac:dyDescent="0.25">
      <c r="B5" t="s">
        <v>65</v>
      </c>
      <c r="C5" t="s">
        <v>66</v>
      </c>
      <c r="D5" s="186">
        <v>45014</v>
      </c>
      <c r="E5">
        <v>716.25</v>
      </c>
      <c r="F5" s="186">
        <v>45014</v>
      </c>
      <c r="G5">
        <v>716.25</v>
      </c>
      <c r="I5" t="s">
        <v>67</v>
      </c>
      <c r="J5" t="s">
        <v>68</v>
      </c>
      <c r="K5" s="186">
        <v>45014</v>
      </c>
      <c r="L5">
        <v>857</v>
      </c>
      <c r="M5" s="186">
        <v>45014</v>
      </c>
      <c r="N5">
        <v>857</v>
      </c>
      <c r="P5" t="s">
        <v>69</v>
      </c>
      <c r="Q5" t="s">
        <v>70</v>
      </c>
      <c r="R5" s="186">
        <v>45014</v>
      </c>
      <c r="S5">
        <v>630.5</v>
      </c>
      <c r="T5" s="186">
        <v>45014</v>
      </c>
      <c r="U5">
        <v>630.5</v>
      </c>
    </row>
    <row r="6" spans="2:21" x14ac:dyDescent="0.25">
      <c r="B6" t="s">
        <v>71</v>
      </c>
      <c r="C6" t="s">
        <v>72</v>
      </c>
      <c r="D6" s="186">
        <v>45014</v>
      </c>
      <c r="E6">
        <v>727.5</v>
      </c>
      <c r="F6" s="186">
        <v>45014</v>
      </c>
      <c r="G6">
        <v>727.5</v>
      </c>
      <c r="I6" t="s">
        <v>73</v>
      </c>
      <c r="J6" t="s">
        <v>74</v>
      </c>
      <c r="K6" s="186">
        <v>45014</v>
      </c>
      <c r="L6">
        <v>852.75</v>
      </c>
      <c r="M6" s="186">
        <v>45014</v>
      </c>
      <c r="N6">
        <v>852.75</v>
      </c>
      <c r="P6" t="s">
        <v>75</v>
      </c>
      <c r="Q6" t="s">
        <v>76</v>
      </c>
      <c r="R6" s="186">
        <v>45014</v>
      </c>
      <c r="S6">
        <v>579.25</v>
      </c>
      <c r="T6" s="186">
        <v>45014</v>
      </c>
      <c r="U6">
        <v>579.25</v>
      </c>
    </row>
    <row r="7" spans="2:21" x14ac:dyDescent="0.25">
      <c r="B7" t="s">
        <v>77</v>
      </c>
      <c r="C7" t="s">
        <v>78</v>
      </c>
      <c r="D7" s="186">
        <v>45014</v>
      </c>
      <c r="E7">
        <v>744.5</v>
      </c>
      <c r="F7" s="186">
        <v>45014</v>
      </c>
      <c r="G7">
        <v>744.5</v>
      </c>
      <c r="I7" t="s">
        <v>79</v>
      </c>
      <c r="J7" t="s">
        <v>80</v>
      </c>
      <c r="K7" s="186">
        <v>45014</v>
      </c>
      <c r="L7">
        <v>852.75</v>
      </c>
      <c r="M7" s="186">
        <v>45014</v>
      </c>
      <c r="N7">
        <v>852.75</v>
      </c>
      <c r="P7" t="s">
        <v>81</v>
      </c>
      <c r="Q7" t="s">
        <v>82</v>
      </c>
      <c r="R7" s="186">
        <v>45014</v>
      </c>
      <c r="S7">
        <v>570.5</v>
      </c>
      <c r="T7" s="186">
        <v>45014</v>
      </c>
      <c r="U7">
        <v>570.5</v>
      </c>
    </row>
    <row r="8" spans="2:21" x14ac:dyDescent="0.25">
      <c r="B8" t="s">
        <v>83</v>
      </c>
      <c r="C8" t="s">
        <v>84</v>
      </c>
      <c r="D8" s="186">
        <v>45014</v>
      </c>
      <c r="E8">
        <v>755.5</v>
      </c>
      <c r="F8" s="186">
        <v>45014</v>
      </c>
      <c r="G8">
        <v>755.5</v>
      </c>
      <c r="I8" t="s">
        <v>85</v>
      </c>
      <c r="J8" t="s">
        <v>86</v>
      </c>
      <c r="K8" s="186">
        <v>45014</v>
      </c>
      <c r="L8">
        <v>849.25</v>
      </c>
      <c r="M8" s="186">
        <v>45014</v>
      </c>
      <c r="N8">
        <v>849.25</v>
      </c>
      <c r="P8" t="s">
        <v>87</v>
      </c>
      <c r="Q8" t="s">
        <v>88</v>
      </c>
      <c r="R8" s="186">
        <v>45014</v>
      </c>
      <c r="S8">
        <v>578.5</v>
      </c>
      <c r="T8" s="186">
        <v>45014</v>
      </c>
      <c r="U8">
        <v>578.5</v>
      </c>
    </row>
    <row r="9" spans="2:21" x14ac:dyDescent="0.25">
      <c r="B9" t="s">
        <v>89</v>
      </c>
      <c r="C9" t="s">
        <v>90</v>
      </c>
      <c r="D9" s="186">
        <v>45014</v>
      </c>
      <c r="E9">
        <v>757.5</v>
      </c>
      <c r="F9" s="186">
        <v>45014</v>
      </c>
      <c r="G9">
        <v>757.5</v>
      </c>
      <c r="I9" t="s">
        <v>91</v>
      </c>
      <c r="J9" t="s">
        <v>92</v>
      </c>
      <c r="K9" s="186">
        <v>45014</v>
      </c>
      <c r="L9">
        <v>839.75</v>
      </c>
      <c r="M9" s="186">
        <v>45014</v>
      </c>
      <c r="N9">
        <v>839.75</v>
      </c>
      <c r="P9" t="s">
        <v>93</v>
      </c>
      <c r="Q9" t="s">
        <v>94</v>
      </c>
      <c r="R9" s="186">
        <v>45014</v>
      </c>
      <c r="S9">
        <v>583.25</v>
      </c>
      <c r="T9" s="186">
        <v>45014</v>
      </c>
      <c r="U9">
        <v>583.25</v>
      </c>
    </row>
    <row r="10" spans="2:21" x14ac:dyDescent="0.25">
      <c r="B10" t="s">
        <v>95</v>
      </c>
      <c r="C10" t="s">
        <v>96</v>
      </c>
      <c r="D10" s="186">
        <v>45014</v>
      </c>
      <c r="E10">
        <v>736.5</v>
      </c>
      <c r="F10" s="186">
        <v>45014</v>
      </c>
      <c r="G10">
        <v>736.5</v>
      </c>
      <c r="I10" t="s">
        <v>97</v>
      </c>
      <c r="J10" t="s">
        <v>98</v>
      </c>
      <c r="K10" s="186">
        <v>45014</v>
      </c>
      <c r="L10">
        <v>800.75</v>
      </c>
      <c r="M10" s="186">
        <v>45014</v>
      </c>
      <c r="N10">
        <v>800.75</v>
      </c>
      <c r="P10" t="s">
        <v>99</v>
      </c>
      <c r="Q10" t="s">
        <v>100</v>
      </c>
      <c r="R10" s="186">
        <v>45014</v>
      </c>
      <c r="S10">
        <v>584.25</v>
      </c>
      <c r="T10" s="186">
        <v>45014</v>
      </c>
      <c r="U10">
        <v>584.25</v>
      </c>
    </row>
    <row r="11" spans="2:21" x14ac:dyDescent="0.25">
      <c r="B11" t="s">
        <v>101</v>
      </c>
      <c r="C11" t="s">
        <v>102</v>
      </c>
      <c r="D11" s="186">
        <v>45014</v>
      </c>
      <c r="E11">
        <v>736.75</v>
      </c>
      <c r="F11" s="186">
        <v>45014</v>
      </c>
      <c r="G11">
        <v>736.75</v>
      </c>
      <c r="I11" t="s">
        <v>103</v>
      </c>
      <c r="J11" t="s">
        <v>104</v>
      </c>
      <c r="K11" s="186">
        <v>45014</v>
      </c>
      <c r="L11">
        <v>796.5</v>
      </c>
      <c r="M11" s="186">
        <v>45014</v>
      </c>
      <c r="N11">
        <v>796.5</v>
      </c>
      <c r="P11" t="s">
        <v>105</v>
      </c>
      <c r="Q11" t="s">
        <v>106</v>
      </c>
      <c r="R11" s="186">
        <v>45014</v>
      </c>
      <c r="S11">
        <v>554</v>
      </c>
      <c r="T11" s="186">
        <v>45014</v>
      </c>
      <c r="U11">
        <v>554</v>
      </c>
    </row>
    <row r="12" spans="2:21" x14ac:dyDescent="0.25">
      <c r="B12" t="s">
        <v>107</v>
      </c>
      <c r="C12" t="s">
        <v>108</v>
      </c>
      <c r="D12" s="186">
        <v>45014</v>
      </c>
      <c r="E12">
        <v>742.75</v>
      </c>
      <c r="F12" s="186">
        <v>45014</v>
      </c>
      <c r="G12">
        <v>742.75</v>
      </c>
      <c r="I12" t="s">
        <v>109</v>
      </c>
      <c r="J12" t="s">
        <v>110</v>
      </c>
      <c r="K12" s="186">
        <v>45014</v>
      </c>
      <c r="L12">
        <v>797.25</v>
      </c>
      <c r="M12" s="186">
        <v>45014</v>
      </c>
      <c r="N12">
        <v>797.25</v>
      </c>
      <c r="P12" t="s">
        <v>111</v>
      </c>
      <c r="Q12" t="s">
        <v>112</v>
      </c>
      <c r="R12" s="186">
        <v>45014</v>
      </c>
      <c r="S12">
        <v>542.75</v>
      </c>
      <c r="T12" s="186">
        <v>45014</v>
      </c>
      <c r="U12">
        <v>542.75</v>
      </c>
    </row>
    <row r="13" spans="2:21" x14ac:dyDescent="0.25">
      <c r="B13" t="s">
        <v>113</v>
      </c>
      <c r="C13" t="s">
        <v>84</v>
      </c>
      <c r="D13" s="186">
        <v>45014</v>
      </c>
      <c r="E13">
        <v>747</v>
      </c>
      <c r="F13" s="186">
        <v>45014</v>
      </c>
      <c r="G13">
        <v>747</v>
      </c>
      <c r="I13" t="s">
        <v>114</v>
      </c>
      <c r="J13" t="s">
        <v>86</v>
      </c>
      <c r="K13" s="186">
        <v>45014</v>
      </c>
      <c r="L13">
        <v>803.75</v>
      </c>
      <c r="M13" s="186">
        <v>45014</v>
      </c>
      <c r="N13">
        <v>803.75</v>
      </c>
      <c r="P13" t="s">
        <v>138</v>
      </c>
      <c r="Q13" t="s">
        <v>139</v>
      </c>
      <c r="R13" s="186">
        <v>45014</v>
      </c>
      <c r="S13">
        <v>549.25</v>
      </c>
      <c r="T13" s="186">
        <v>45014</v>
      </c>
      <c r="U13">
        <v>549.25</v>
      </c>
    </row>
    <row r="14" spans="2:21" x14ac:dyDescent="0.25">
      <c r="B14" t="s">
        <v>115</v>
      </c>
      <c r="C14" t="s">
        <v>90</v>
      </c>
      <c r="D14" s="186">
        <v>45014</v>
      </c>
      <c r="E14">
        <v>740.5</v>
      </c>
      <c r="F14" s="186">
        <v>45014</v>
      </c>
      <c r="G14">
        <v>740.5</v>
      </c>
      <c r="I14" t="s">
        <v>116</v>
      </c>
      <c r="J14" t="s">
        <v>92</v>
      </c>
      <c r="K14" s="186">
        <v>45014</v>
      </c>
      <c r="L14">
        <v>776</v>
      </c>
      <c r="M14" s="186">
        <v>45014</v>
      </c>
      <c r="N14">
        <v>776</v>
      </c>
      <c r="P14" t="s">
        <v>140</v>
      </c>
      <c r="Q14" t="s">
        <v>141</v>
      </c>
      <c r="R14" s="186">
        <v>45014</v>
      </c>
      <c r="S14">
        <v>551</v>
      </c>
      <c r="T14" s="186">
        <v>45014</v>
      </c>
      <c r="U14">
        <v>551</v>
      </c>
    </row>
    <row r="15" spans="2:21" x14ac:dyDescent="0.25">
      <c r="B15" t="s">
        <v>117</v>
      </c>
      <c r="C15" t="s">
        <v>96</v>
      </c>
      <c r="D15" s="186">
        <v>45014</v>
      </c>
      <c r="E15">
        <v>735</v>
      </c>
      <c r="F15" s="186">
        <v>45014</v>
      </c>
      <c r="G15">
        <v>735</v>
      </c>
      <c r="I15" t="s">
        <v>118</v>
      </c>
      <c r="J15" t="s">
        <v>98</v>
      </c>
      <c r="K15" s="186">
        <v>45014</v>
      </c>
      <c r="L15">
        <v>725.75</v>
      </c>
      <c r="M15" s="186">
        <v>45014</v>
      </c>
      <c r="N15">
        <v>725.75</v>
      </c>
      <c r="P15" t="s">
        <v>127</v>
      </c>
      <c r="Q15" t="s">
        <v>128</v>
      </c>
      <c r="R15" s="186">
        <v>45014</v>
      </c>
      <c r="S15">
        <v>551.5</v>
      </c>
      <c r="T15" s="186">
        <v>45014</v>
      </c>
      <c r="U15">
        <v>551.5</v>
      </c>
    </row>
    <row r="16" spans="2:21" x14ac:dyDescent="0.25">
      <c r="P16" t="s">
        <v>142</v>
      </c>
      <c r="Q16" t="s">
        <v>143</v>
      </c>
      <c r="R16" s="186">
        <v>45014</v>
      </c>
      <c r="S16">
        <v>509.75</v>
      </c>
      <c r="T16" s="186">
        <v>45014</v>
      </c>
      <c r="U16">
        <v>509.75</v>
      </c>
    </row>
    <row r="17" spans="16:21" x14ac:dyDescent="0.25">
      <c r="P17" t="s">
        <v>129</v>
      </c>
      <c r="Q17" t="s">
        <v>130</v>
      </c>
      <c r="R17" s="186">
        <v>45014</v>
      </c>
      <c r="S17">
        <v>493.25</v>
      </c>
      <c r="T17" s="186">
        <v>45014</v>
      </c>
      <c r="U17">
        <v>493.25</v>
      </c>
    </row>
    <row r="18" spans="16:21" x14ac:dyDescent="0.25">
      <c r="P18" t="s">
        <v>144</v>
      </c>
      <c r="Q18" t="s">
        <v>145</v>
      </c>
      <c r="R18" s="186">
        <v>45014</v>
      </c>
      <c r="S18">
        <v>494.75</v>
      </c>
      <c r="T18" s="186">
        <v>45014</v>
      </c>
      <c r="U18">
        <v>494.75</v>
      </c>
    </row>
    <row r="19" spans="16:21" x14ac:dyDescent="0.25">
      <c r="P19" t="s">
        <v>146</v>
      </c>
      <c r="Q19" t="s">
        <v>147</v>
      </c>
      <c r="R19" s="186">
        <v>45014</v>
      </c>
      <c r="S19">
        <v>472.75</v>
      </c>
      <c r="T19" s="186">
        <v>45014</v>
      </c>
      <c r="U19">
        <v>472.75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/>
  </sheetViews>
  <sheetFormatPr baseColWidth="10" defaultColWidth="11.54296875" defaultRowHeight="1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groups xmlns="http://grouplists.napkyn.com">
  <group xmlns="http://grouplists.napkyn.com">[]</group>
</group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64BE5D-345A-4C51-BED0-793C904F01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BBC385-E4A3-4F2F-A48C-03F18E9126BC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9F024187-8A13-4C5F-A946-37E4211A7034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736D5F8F-8F88-4D2C-A42F-9408CE22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B96ED7E-54C3-4684-B715-08D3D81362E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BUSHEL</vt:lpstr>
      <vt:lpstr>TONELADA</vt:lpstr>
      <vt:lpstr>Primas SRW</vt:lpstr>
      <vt:lpstr>Primas HRW</vt:lpstr>
      <vt:lpstr>Primas maíz</vt:lpstr>
      <vt:lpstr>Datos</vt:lpstr>
      <vt:lpstr>Hoja1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cagonzalez@odepa.gob.cl</dc:creator>
  <cp:keywords/>
  <dc:description/>
  <cp:lastModifiedBy>Cristopher Alexander González Corrales</cp:lastModifiedBy>
  <cp:revision/>
  <cp:lastPrinted>2023-02-05T13:27:24Z</cp:lastPrinted>
  <dcterms:created xsi:type="dcterms:W3CDTF">2013-02-26T05:01:27Z</dcterms:created>
  <dcterms:modified xsi:type="dcterms:W3CDTF">2023-03-30T12:15:00Z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