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futuros internacionales trigo y maíz/Boletín final mejorado/"/>
    </mc:Choice>
  </mc:AlternateContent>
  <xr:revisionPtr revIDLastSave="0" documentId="13_ncr:4000b_{E30FF8A1-CBAE-4A60-BE2C-81676D514061}" xr6:coauthVersionLast="47" xr6:coauthVersionMax="47" xr10:uidLastSave="{00000000-0000-0000-0000-000000000000}"/>
  <bookViews>
    <workbookView xWindow="-28920" yWindow="-120" windowWidth="29040" windowHeight="15840" tabRatio="583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1" sheetId="8" state="hidden" r:id="rId7"/>
    <sheet name="Hoja4" sheetId="7" state="hidden" r:id="rId8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6" l="1"/>
  <c r="L31" i="1" s="1"/>
  <c r="J30" i="2" s="1"/>
  <c r="T13" i="6"/>
  <c r="S13" i="6"/>
  <c r="R13" i="6"/>
  <c r="Q13" i="6"/>
  <c r="U12" i="6"/>
  <c r="L29" i="1" s="1"/>
  <c r="J28" i="2" s="1"/>
  <c r="T12" i="6"/>
  <c r="S12" i="6"/>
  <c r="R12" i="6"/>
  <c r="Q12" i="6"/>
  <c r="U11" i="6"/>
  <c r="L25" i="1" s="1"/>
  <c r="J24" i="2" s="1"/>
  <c r="T11" i="6"/>
  <c r="S11" i="6"/>
  <c r="R11" i="6"/>
  <c r="Q11" i="6"/>
  <c r="U10" i="6"/>
  <c r="L24" i="1"/>
  <c r="J23" i="2" s="1"/>
  <c r="T10" i="6"/>
  <c r="S10" i="6"/>
  <c r="R10" i="6"/>
  <c r="Q10" i="6"/>
  <c r="U9" i="6"/>
  <c r="T9" i="6"/>
  <c r="S9" i="6"/>
  <c r="R9" i="6"/>
  <c r="Q9" i="6"/>
  <c r="U8" i="6"/>
  <c r="L22" i="1"/>
  <c r="J21" i="2" s="1"/>
  <c r="T8" i="6"/>
  <c r="S8" i="6"/>
  <c r="R8" i="6"/>
  <c r="Q8" i="6"/>
  <c r="U7" i="6"/>
  <c r="L21" i="1" s="1"/>
  <c r="J20" i="2" s="1"/>
  <c r="T7" i="6"/>
  <c r="S7" i="6"/>
  <c r="R7" i="6"/>
  <c r="Q7" i="6"/>
  <c r="U6" i="6"/>
  <c r="L19" i="1" s="1"/>
  <c r="J18" i="2" s="1"/>
  <c r="T6" i="6"/>
  <c r="S6" i="6"/>
  <c r="R6" i="6"/>
  <c r="Q6" i="6"/>
  <c r="U5" i="6"/>
  <c r="T5" i="6"/>
  <c r="S5" i="6"/>
  <c r="R5" i="6"/>
  <c r="Q5" i="6"/>
  <c r="U4" i="6"/>
  <c r="L14" i="1" s="1"/>
  <c r="T4" i="6"/>
  <c r="S4" i="6"/>
  <c r="R4" i="6"/>
  <c r="Q4" i="6"/>
  <c r="U3" i="6"/>
  <c r="L12" i="1"/>
  <c r="M11" i="1" s="1"/>
  <c r="N11" i="1" s="1"/>
  <c r="K10" i="2" s="1"/>
  <c r="T3" i="6"/>
  <c r="S3" i="6"/>
  <c r="R3" i="6"/>
  <c r="Q3" i="6"/>
  <c r="N14" i="6"/>
  <c r="M14" i="6"/>
  <c r="L14" i="6"/>
  <c r="E29" i="1"/>
  <c r="D28" i="2"/>
  <c r="K14" i="6"/>
  <c r="J14" i="6"/>
  <c r="N13" i="6"/>
  <c r="M13" i="6"/>
  <c r="L13" i="6"/>
  <c r="E28" i="1" s="1"/>
  <c r="D27" i="2" s="1"/>
  <c r="K13" i="6"/>
  <c r="J13" i="6"/>
  <c r="N12" i="6"/>
  <c r="M12" i="6"/>
  <c r="L12" i="6"/>
  <c r="E27" i="1" s="1"/>
  <c r="D26" i="2" s="1"/>
  <c r="K12" i="6"/>
  <c r="J12" i="6"/>
  <c r="N11" i="6"/>
  <c r="M11" i="6"/>
  <c r="L11" i="6"/>
  <c r="E25" i="1"/>
  <c r="D24" i="2" s="1"/>
  <c r="K11" i="6"/>
  <c r="J11" i="6"/>
  <c r="N10" i="6"/>
  <c r="M10" i="6"/>
  <c r="L10" i="6"/>
  <c r="K10" i="6"/>
  <c r="J10" i="6"/>
  <c r="N9" i="6"/>
  <c r="M9" i="6"/>
  <c r="L9" i="6"/>
  <c r="E23" i="1"/>
  <c r="D22" i="2" s="1"/>
  <c r="K9" i="6"/>
  <c r="J9" i="6"/>
  <c r="N8" i="6"/>
  <c r="M8" i="6"/>
  <c r="L8" i="6"/>
  <c r="E22" i="1"/>
  <c r="D21" i="2"/>
  <c r="K8" i="6"/>
  <c r="J8" i="6"/>
  <c r="N7" i="6"/>
  <c r="M7" i="6"/>
  <c r="L7" i="6"/>
  <c r="E21" i="1" s="1"/>
  <c r="D20" i="2" s="1"/>
  <c r="K7" i="6"/>
  <c r="J7" i="6"/>
  <c r="N6" i="6"/>
  <c r="M6" i="6"/>
  <c r="L6" i="6"/>
  <c r="E19" i="1" s="1"/>
  <c r="D18" i="2" s="1"/>
  <c r="K6" i="6"/>
  <c r="J6" i="6"/>
  <c r="N5" i="6"/>
  <c r="M5" i="6"/>
  <c r="L5" i="6"/>
  <c r="E16" i="1"/>
  <c r="D15" i="2" s="1"/>
  <c r="K5" i="6"/>
  <c r="J5" i="6"/>
  <c r="N4" i="6"/>
  <c r="M4" i="6"/>
  <c r="L4" i="6"/>
  <c r="E14" i="1" s="1"/>
  <c r="K4" i="6"/>
  <c r="J4" i="6"/>
  <c r="N3" i="6"/>
  <c r="M3" i="6"/>
  <c r="L3" i="6"/>
  <c r="E12" i="1" s="1"/>
  <c r="K3" i="6"/>
  <c r="J3" i="6"/>
  <c r="G14" i="6"/>
  <c r="F14" i="6"/>
  <c r="E14" i="6"/>
  <c r="B29" i="1" s="1"/>
  <c r="B28" i="2" s="1"/>
  <c r="D14" i="6"/>
  <c r="C14" i="6"/>
  <c r="G13" i="6"/>
  <c r="F13" i="6"/>
  <c r="E13" i="6"/>
  <c r="B28" i="1" s="1"/>
  <c r="B27" i="2" s="1"/>
  <c r="D13" i="6"/>
  <c r="C13" i="6"/>
  <c r="G12" i="6"/>
  <c r="F12" i="6"/>
  <c r="E12" i="6"/>
  <c r="B27" i="1"/>
  <c r="B26" i="2" s="1"/>
  <c r="D12" i="6"/>
  <c r="C12" i="6"/>
  <c r="G11" i="6"/>
  <c r="F11" i="6"/>
  <c r="E11" i="6"/>
  <c r="B25" i="1"/>
  <c r="B24" i="2"/>
  <c r="D11" i="6"/>
  <c r="C11" i="6"/>
  <c r="G10" i="6"/>
  <c r="F10" i="6"/>
  <c r="E10" i="6"/>
  <c r="B24" i="1" s="1"/>
  <c r="B23" i="2" s="1"/>
  <c r="D10" i="6"/>
  <c r="C10" i="6"/>
  <c r="G9" i="6"/>
  <c r="F9" i="6"/>
  <c r="E9" i="6"/>
  <c r="B23" i="1" s="1"/>
  <c r="B22" i="2" s="1"/>
  <c r="D9" i="6"/>
  <c r="C9" i="6"/>
  <c r="G8" i="6"/>
  <c r="F8" i="6"/>
  <c r="E8" i="6"/>
  <c r="B22" i="1"/>
  <c r="B21" i="2" s="1"/>
  <c r="D8" i="6"/>
  <c r="C8" i="6"/>
  <c r="G7" i="6"/>
  <c r="F7" i="6"/>
  <c r="E7" i="6"/>
  <c r="B21" i="1" s="1"/>
  <c r="B20" i="2" s="1"/>
  <c r="D7" i="6"/>
  <c r="C7" i="6"/>
  <c r="G6" i="6"/>
  <c r="F6" i="6"/>
  <c r="E6" i="6"/>
  <c r="B19" i="1" s="1"/>
  <c r="B18" i="2" s="1"/>
  <c r="D6" i="6"/>
  <c r="C6" i="6"/>
  <c r="G5" i="6"/>
  <c r="F5" i="6"/>
  <c r="E5" i="6"/>
  <c r="B16" i="1" s="1"/>
  <c r="B15" i="2" s="1"/>
  <c r="D5" i="6"/>
  <c r="C5" i="6"/>
  <c r="G4" i="6"/>
  <c r="F4" i="6"/>
  <c r="E4" i="6"/>
  <c r="B14" i="1"/>
  <c r="C13" i="1" s="1"/>
  <c r="D13" i="1" s="1"/>
  <c r="D4" i="6"/>
  <c r="C4" i="6"/>
  <c r="G3" i="6"/>
  <c r="F3" i="6"/>
  <c r="E3" i="6"/>
  <c r="B12" i="1" s="1"/>
  <c r="D3" i="6"/>
  <c r="C3" i="6"/>
  <c r="L16" i="1"/>
  <c r="J15" i="2" s="1"/>
  <c r="E24" i="1"/>
  <c r="D23" i="2"/>
  <c r="L23" i="1"/>
  <c r="J22" i="2" s="1"/>
  <c r="B13" i="2"/>
  <c r="C14" i="1"/>
  <c r="D14" i="1" s="1"/>
  <c r="N2" i="8"/>
  <c r="S2" i="8"/>
  <c r="F2" i="8"/>
  <c r="T2" i="8"/>
  <c r="D2" i="8"/>
  <c r="R2" i="8"/>
  <c r="M2" i="8"/>
  <c r="L2" i="8"/>
  <c r="K2" i="8"/>
  <c r="G2" i="8"/>
  <c r="J2" i="8"/>
  <c r="E2" i="8"/>
  <c r="Q2" i="8"/>
  <c r="C2" i="8"/>
  <c r="U2" i="8"/>
  <c r="J13" i="2" l="1"/>
  <c r="M13" i="1"/>
  <c r="N13" i="1" s="1"/>
  <c r="K12" i="2" s="1"/>
  <c r="M14" i="1"/>
  <c r="N14" i="1" s="1"/>
  <c r="K13" i="2" s="1"/>
  <c r="F13" i="1"/>
  <c r="G13" i="1" s="1"/>
  <c r="D13" i="2"/>
  <c r="J13" i="1"/>
  <c r="H12" i="2" s="1"/>
  <c r="K13" i="1"/>
  <c r="I12" i="2" s="1"/>
  <c r="I13" i="1"/>
  <c r="G12" i="2" s="1"/>
  <c r="F14" i="1"/>
  <c r="G14" i="1" s="1"/>
  <c r="C12" i="1"/>
  <c r="D12" i="1" s="1"/>
  <c r="B11" i="2"/>
  <c r="C11" i="1"/>
  <c r="D11" i="1" s="1"/>
  <c r="I11" i="1"/>
  <c r="G10" i="2" s="1"/>
  <c r="I12" i="1"/>
  <c r="G11" i="2" s="1"/>
  <c r="K11" i="1"/>
  <c r="I10" i="2" s="1"/>
  <c r="F11" i="1"/>
  <c r="G11" i="1" s="1"/>
  <c r="D11" i="2"/>
  <c r="F12" i="1"/>
  <c r="G12" i="1" s="1"/>
  <c r="K12" i="1"/>
  <c r="I11" i="2" s="1"/>
  <c r="J11" i="1"/>
  <c r="H10" i="2" s="1"/>
  <c r="J12" i="1"/>
  <c r="H11" i="2" s="1"/>
  <c r="M12" i="1"/>
  <c r="N12" i="1" s="1"/>
  <c r="K11" i="2" s="1"/>
  <c r="J11" i="2"/>
</calcChain>
</file>

<file path=xl/sharedStrings.xml><?xml version="1.0" encoding="utf-8"?>
<sst xmlns="http://schemas.openxmlformats.org/spreadsheetml/2006/main" count="331" uniqueCount="157">
  <si>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</si>
  <si>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</si>
  <si>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</si>
  <si>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</si>
  <si>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</si>
  <si>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</si>
  <si>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</si>
  <si>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</si>
  <si>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</si>
  <si>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</si>
  <si>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</si>
  <si>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</si>
  <si>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</si>
  <si>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</si>
  <si>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</si>
  <si>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</si>
  <si>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</si>
  <si>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</si>
  <si>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</si>
  <si>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</si>
  <si>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</si>
  <si>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</si>
  <si>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</si>
  <si>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</si>
  <si>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</si>
  <si>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</si>
  <si>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</si>
  <si>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</si>
  <si>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</si>
  <si>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</si>
  <si>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</si>
  <si>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</si>
  <si>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</si>
  <si>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</si>
  <si>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</si>
  <si>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</si>
  <si>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Febrero</t>
  </si>
  <si>
    <t>Marzo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</si>
  <si>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</si>
  <si>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</si>
  <si>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</si>
  <si>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</si>
  <si>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</si>
  <si>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</si>
  <si>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</si>
  <si>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</si>
  <si>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</si>
  <si>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</si>
  <si>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</si>
  <si>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</si>
  <si>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</si>
  <si>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</si>
  <si>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</si>
  <si>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</si>
  <si>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</si>
  <si>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</si>
  <si>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</si>
  <si>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</si>
  <si>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</si>
  <si>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</si>
  <si>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</si>
  <si>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</si>
  <si>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</si>
  <si>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</si>
  <si>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</si>
  <si>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</si>
  <si>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</si>
  <si>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</si>
  <si>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</si>
  <si>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</si>
  <si>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</si>
  <si>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</si>
  <si>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</si>
  <si>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</si>
  <si>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</si>
  <si>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</si>
  <si>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</si>
  <si>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</si>
  <si>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</si>
  <si>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</si>
  <si>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</si>
  <si>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</si>
  <si>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</si>
  <si>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</si>
  <si>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</si>
  <si>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</si>
  <si>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</si>
  <si>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</si>
  <si>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</si>
  <si>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</si>
  <si>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</si>
  <si>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</si>
  <si>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</si>
  <si>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</si>
  <si>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</si>
  <si>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</si>
  <si>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</si>
  <si>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</si>
  <si>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</si>
  <si>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</si>
  <si>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</si>
  <si>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</si>
  <si>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</si>
  <si>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</si>
  <si>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</si>
  <si>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</si>
  <si>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</si>
  <si>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</si>
  <si>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</si>
  <si>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</si>
  <si>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</si>
  <si>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</si>
  <si>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</si>
  <si>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</si>
  <si>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</si>
  <si>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</si>
  <si>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</si>
  <si>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</si>
  <si>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</si>
  <si>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</si>
  <si>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</si>
  <si>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</si>
  <si>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</si>
  <si>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</si>
  <si>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</si>
  <si>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</si>
  <si>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</si>
  <si>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</si>
  <si>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</si>
  <si>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</si>
  <si>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</si>
  <si>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</si>
  <si>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</si>
  <si>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</si>
  <si>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</si>
  <si>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</si>
  <si>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TRIGO Hard Red Winter</t>
  </si>
  <si>
    <t>srw</t>
  </si>
  <si>
    <t>Solo informativo, no se aplican al cálculo.</t>
  </si>
  <si>
    <t xml:space="preserve">      </t>
  </si>
  <si>
    <t>0#/W:</t>
  </si>
  <si>
    <t>0#/KW:</t>
  </si>
  <si>
    <t>0#/C:</t>
  </si>
  <si>
    <t>/CH25</t>
  </si>
  <si>
    <t>CORN MAR25/d</t>
  </si>
  <si>
    <t>/CK25</t>
  </si>
  <si>
    <t>CORN MAY25/d</t>
  </si>
  <si>
    <t>/CU25</t>
  </si>
  <si>
    <t>CORN SEP25/d</t>
  </si>
  <si>
    <t>/CN26</t>
  </si>
  <si>
    <t>CORN JUL26/d</t>
  </si>
  <si>
    <t>/CZ26</t>
  </si>
  <si>
    <t>CORN DEC26/d</t>
  </si>
  <si>
    <t>0#/C: is a chain. It must be requested separately.</t>
  </si>
  <si>
    <t>0#/W: is a chain. It must be requested separately.</t>
  </si>
  <si>
    <t>0#/KW: is a chain. It must be requested separately.</t>
  </si>
  <si>
    <t xml:space="preserve">*Primas USWheat.org del 17 de marzo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</si>
</sst>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41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2" fillId="0" borderId="0" xfId="0" applyNumberFormat="1" applyFont="1" applyAlignment="1">
      <alignment horizontal="center" vertical="center" wrapText="1"/>
    </xf>
    <xf numFmtId="0" fontId="0" fillId="27" borderId="10" xfId="0" applyFill="1" applyBorder="1" applyAlignment="1">
      <alignment horizontal="center"/>
    </xf>
    <xf numFmtId="0" fontId="0" fillId="27" borderId="10" xfId="0" applyFill="1" applyBorder="1"/>
    <xf numFmtId="0" fontId="0" fillId="27" borderId="10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" fontId="33" fillId="23" borderId="16" xfId="0" applyNumberFormat="1" applyFont="1" applyFill="1" applyBorder="1" applyAlignment="1">
      <alignment horizontal="center" vertical="center"/>
    </xf>
    <xf numFmtId="4" fontId="21" fillId="23" borderId="16" xfId="0" applyNumberFormat="1" applyFont="1" applyFill="1" applyBorder="1" applyAlignment="1">
      <alignment horizontal="right" vertical="center"/>
    </xf>
    <xf numFmtId="4" fontId="33" fillId="23" borderId="17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0" fontId="21" fillId="28" borderId="18" xfId="0" applyFont="1" applyFill="1" applyBorder="1" applyAlignment="1">
      <alignment horizontal="center" vertical="center"/>
    </xf>
    <xf numFmtId="4" fontId="21" fillId="28" borderId="19" xfId="0" applyNumberFormat="1" applyFont="1" applyFill="1" applyBorder="1" applyAlignment="1">
      <alignment horizontal="right" vertical="center"/>
    </xf>
    <xf numFmtId="4" fontId="21" fillId="29" borderId="19" xfId="0" applyNumberFormat="1" applyFont="1" applyFill="1" applyBorder="1" applyAlignment="1">
      <alignment horizontal="right" vertical="center"/>
    </xf>
    <xf numFmtId="4" fontId="34" fillId="28" borderId="19" xfId="0" applyNumberFormat="1" applyFont="1" applyFill="1" applyBorder="1" applyAlignment="1">
      <alignment horizontal="right" vertical="center"/>
    </xf>
    <xf numFmtId="4" fontId="21" fillId="28" borderId="20" xfId="0" applyNumberFormat="1" applyFont="1" applyFill="1" applyBorder="1" applyAlignment="1">
      <alignment horizontal="right" vertical="center"/>
    </xf>
    <xf numFmtId="4" fontId="21" fillId="23" borderId="19" xfId="0" applyNumberFormat="1" applyFont="1" applyFill="1" applyBorder="1" applyAlignment="1">
      <alignment horizontal="right" vertical="center"/>
    </xf>
    <xf numFmtId="4" fontId="21" fillId="23" borderId="20" xfId="0" applyNumberFormat="1" applyFont="1" applyFill="1" applyBorder="1" applyAlignment="1">
      <alignment horizontal="right" vertical="center"/>
    </xf>
    <xf numFmtId="4" fontId="21" fillId="24" borderId="19" xfId="0" applyNumberFormat="1" applyFont="1" applyFill="1" applyBorder="1" applyAlignment="1">
      <alignment horizontal="right" vertical="center"/>
    </xf>
    <xf numFmtId="0" fontId="21" fillId="25" borderId="18" xfId="0" applyFont="1" applyFill="1" applyBorder="1" applyAlignment="1">
      <alignment horizontal="center" vertical="center"/>
    </xf>
    <xf numFmtId="4" fontId="21" fillId="25" borderId="19" xfId="0" applyNumberFormat="1" applyFont="1" applyFill="1" applyBorder="1" applyAlignment="1">
      <alignment horizontal="right" vertical="center"/>
    </xf>
    <xf numFmtId="4" fontId="21" fillId="30" borderId="19" xfId="0" applyNumberFormat="1" applyFont="1" applyFill="1" applyBorder="1" applyAlignment="1">
      <alignment horizontal="right" vertical="center"/>
    </xf>
    <xf numFmtId="4" fontId="21" fillId="30" borderId="20" xfId="0" applyNumberFormat="1" applyFont="1" applyFill="1" applyBorder="1" applyAlignment="1">
      <alignment horizontal="right" vertical="center"/>
    </xf>
    <xf numFmtId="4" fontId="21" fillId="29" borderId="20" xfId="0" applyNumberFormat="1" applyFont="1" applyFill="1" applyBorder="1" applyAlignment="1">
      <alignment horizontal="right" vertical="center"/>
    </xf>
    <xf numFmtId="4" fontId="21" fillId="25" borderId="20" xfId="0" applyNumberFormat="1" applyFont="1" applyFill="1" applyBorder="1" applyAlignment="1">
      <alignment horizontal="right" vertical="center"/>
    </xf>
    <xf numFmtId="0" fontId="21" fillId="25" borderId="21" xfId="0" applyFont="1" applyFill="1" applyBorder="1" applyAlignment="1">
      <alignment horizontal="center" vertical="center"/>
    </xf>
    <xf numFmtId="4" fontId="21" fillId="25" borderId="22" xfId="0" applyNumberFormat="1" applyFont="1" applyFill="1" applyBorder="1" applyAlignment="1">
      <alignment horizontal="right" vertical="center"/>
    </xf>
    <xf numFmtId="4" fontId="21" fillId="25" borderId="23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28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1" fillId="28" borderId="20" xfId="0" applyNumberFormat="1" applyFont="1" applyFill="1" applyBorder="1" applyAlignment="1">
      <alignment vertical="center"/>
    </xf>
    <xf numFmtId="4" fontId="21" fillId="28" borderId="22" xfId="0" applyNumberFormat="1" applyFont="1" applyFill="1" applyBorder="1" applyAlignment="1">
      <alignment horizontal="right" vertical="center"/>
    </xf>
    <xf numFmtId="4" fontId="34" fillId="28" borderId="22" xfId="0" applyNumberFormat="1" applyFont="1" applyFill="1" applyBorder="1" applyAlignment="1">
      <alignment horizontal="right" vertical="center"/>
    </xf>
    <xf numFmtId="4" fontId="21" fillId="28" borderId="23" xfId="0" applyNumberFormat="1" applyFont="1" applyFill="1" applyBorder="1" applyAlignment="1">
      <alignment horizontal="right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4" fontId="21" fillId="23" borderId="18" xfId="0" applyNumberFormat="1" applyFont="1" applyFill="1" applyBorder="1" applyAlignment="1">
      <alignment horizontal="right" vertical="center"/>
    </xf>
    <xf numFmtId="4" fontId="21" fillId="28" borderId="18" xfId="0" applyNumberFormat="1" applyFont="1" applyFill="1" applyBorder="1" applyAlignment="1">
      <alignment horizontal="right" vertical="center"/>
    </xf>
    <xf numFmtId="2" fontId="21" fillId="0" borderId="18" xfId="0" applyNumberFormat="1" applyFont="1" applyBorder="1" applyAlignment="1">
      <alignment horizontal="right" vertical="center"/>
    </xf>
    <xf numFmtId="2" fontId="21" fillId="28" borderId="18" xfId="0" applyNumberFormat="1" applyFont="1" applyFill="1" applyBorder="1" applyAlignment="1">
      <alignment horizontal="right" vertical="center"/>
    </xf>
    <xf numFmtId="2" fontId="21" fillId="25" borderId="18" xfId="0" applyNumberFormat="1" applyFont="1" applyFill="1" applyBorder="1" applyAlignment="1">
      <alignment horizontal="right" vertical="center"/>
    </xf>
    <xf numFmtId="4" fontId="21" fillId="25" borderId="18" xfId="0" applyNumberFormat="1" applyFont="1" applyFill="1" applyBorder="1" applyAlignment="1">
      <alignment horizontal="right" vertical="center"/>
    </xf>
    <xf numFmtId="4" fontId="21" fillId="28" borderId="21" xfId="0" applyNumberFormat="1" applyFont="1" applyFill="1" applyBorder="1" applyAlignment="1">
      <alignment horizontal="right" vertical="center"/>
    </xf>
    <xf numFmtId="4" fontId="34" fillId="28" borderId="20" xfId="0" applyNumberFormat="1" applyFont="1" applyFill="1" applyBorder="1" applyAlignment="1">
      <alignment horizontal="right" vertical="center"/>
    </xf>
    <xf numFmtId="4" fontId="34" fillId="28" borderId="23" xfId="0" applyNumberFormat="1" applyFont="1" applyFill="1" applyBorder="1" applyAlignment="1">
      <alignment horizontal="right" vertical="center"/>
    </xf>
    <xf numFmtId="2" fontId="21" fillId="28" borderId="21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25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27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/>
    <xf numFmtId="2" fontId="0" fillId="0" borderId="12" xfId="0" applyNumberFormat="1" applyBorder="1"/>
    <xf numFmtId="4" fontId="33" fillId="23" borderId="28" xfId="0" applyNumberFormat="1" applyFont="1" applyFill="1" applyBorder="1" applyAlignment="1">
      <alignment horizontal="center" vertical="center"/>
    </xf>
    <xf numFmtId="4" fontId="33" fillId="23" borderId="29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5" fillId="25" borderId="30" xfId="0" applyFont="1" applyFill="1" applyBorder="1" applyAlignment="1">
      <alignment vertical="top"/>
    </xf>
    <xf numFmtId="0" fontId="28" fillId="25" borderId="30" xfId="0" applyFont="1" applyFill="1" applyBorder="1" applyAlignment="1">
      <alignment horizontal="center" vertical="top"/>
    </xf>
    <xf numFmtId="0" fontId="36" fillId="25" borderId="30" xfId="0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right" vertical="center"/>
    </xf>
    <xf numFmtId="4" fontId="34" fillId="0" borderId="20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4" fontId="21" fillId="28" borderId="32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4" fontId="21" fillId="25" borderId="21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0" fontId="27" fillId="25" borderId="0" xfId="0" applyFont="1" applyFill="1" applyAlignment="1">
      <alignment vertical="center"/>
    </xf>
    <xf numFmtId="0" fontId="22" fillId="25" borderId="31" xfId="0" applyFont="1" applyFill="1" applyBorder="1" applyAlignment="1">
      <alignment horizontal="center" vertical="center"/>
    </xf>
    <xf numFmtId="1" fontId="33" fillId="23" borderId="25" xfId="0" applyNumberFormat="1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28" borderId="32" xfId="0" applyNumberFormat="1" applyFont="1" applyFill="1" applyBorder="1" applyAlignment="1">
      <alignment horizontal="right" vertical="center"/>
    </xf>
    <xf numFmtId="2" fontId="21" fillId="25" borderId="32" xfId="0" applyNumberFormat="1" applyFont="1" applyFill="1" applyBorder="1" applyAlignment="1">
      <alignment horizontal="right" vertical="center"/>
    </xf>
    <xf numFmtId="0" fontId="21" fillId="28" borderId="27" xfId="0" applyFont="1" applyFill="1" applyBorder="1" applyAlignment="1">
      <alignment horizontal="center" vertical="center"/>
    </xf>
    <xf numFmtId="4" fontId="21" fillId="28" borderId="33" xfId="0" applyNumberFormat="1" applyFont="1" applyFill="1" applyBorder="1" applyAlignment="1">
      <alignment horizontal="right" vertical="center"/>
    </xf>
    <xf numFmtId="4" fontId="21" fillId="30" borderId="22" xfId="0" applyNumberFormat="1" applyFont="1" applyFill="1" applyBorder="1" applyAlignment="1">
      <alignment horizontal="right" vertical="center"/>
    </xf>
    <xf numFmtId="4" fontId="21" fillId="23" borderId="17" xfId="0" applyNumberFormat="1" applyFont="1" applyFill="1" applyBorder="1" applyAlignment="1">
      <alignment horizontal="right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33" fillId="31" borderId="18" xfId="0" applyFont="1" applyFill="1" applyBorder="1" applyAlignment="1">
      <alignment horizontal="center" vertical="center"/>
    </xf>
    <xf numFmtId="4" fontId="34" fillId="30" borderId="19" xfId="0" applyNumberFormat="1" applyFont="1" applyFill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0" fillId="27" borderId="34" xfId="0" applyFill="1" applyBorder="1"/>
    <xf numFmtId="0" fontId="0" fillId="27" borderId="35" xfId="0" applyFill="1" applyBorder="1" applyAlignment="1">
      <alignment horizontal="center" vertical="center"/>
    </xf>
    <xf numFmtId="0" fontId="0" fillId="6" borderId="34" xfId="0" applyFill="1" applyBorder="1"/>
    <xf numFmtId="0" fontId="0" fillId="6" borderId="3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35" xfId="0" applyFont="1" applyBorder="1" applyAlignment="1">
      <alignment horizontal="center"/>
    </xf>
    <xf numFmtId="0" fontId="0" fillId="26" borderId="34" xfId="0" applyFill="1" applyBorder="1"/>
    <xf numFmtId="0" fontId="0" fillId="26" borderId="3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26" borderId="24" xfId="0" applyFill="1" applyBorder="1" applyAlignment="1">
      <alignment horizontal="center"/>
    </xf>
    <xf numFmtId="0" fontId="29" fillId="0" borderId="0" xfId="31" applyFont="1" applyAlignment="1">
      <alignment vertical="top"/>
    </xf>
    <xf numFmtId="0" fontId="38" fillId="0" borderId="0" xfId="0" applyFont="1" applyAlignment="1">
      <alignment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15" fontId="0" fillId="0" borderId="0" xfId="0" applyNumberFormat="1"/>
    <xf numFmtId="0" fontId="0" fillId="6" borderId="37" xfId="0" applyFill="1" applyBorder="1"/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4" fillId="29" borderId="20" xfId="0" applyNumberFormat="1" applyFont="1" applyFill="1" applyBorder="1" applyAlignment="1">
      <alignment horizontal="right" vertical="center"/>
    </xf>
    <xf numFmtId="4" fontId="34" fillId="30" borderId="20" xfId="0" applyNumberFormat="1" applyFont="1" applyFill="1" applyBorder="1" applyAlignment="1">
      <alignment horizontal="right" vertical="center"/>
    </xf>
    <xf numFmtId="4" fontId="21" fillId="28" borderId="42" xfId="0" applyNumberFormat="1" applyFont="1" applyFill="1" applyBorder="1" applyAlignment="1">
      <alignment horizontal="right" vertical="center"/>
    </xf>
    <xf numFmtId="4" fontId="21" fillId="30" borderId="42" xfId="0" applyNumberFormat="1" applyFont="1" applyFill="1" applyBorder="1" applyAlignment="1">
      <alignment horizontal="right" vertical="center"/>
    </xf>
    <xf numFmtId="4" fontId="21" fillId="29" borderId="42" xfId="0" applyNumberFormat="1" applyFont="1" applyFill="1" applyBorder="1" applyAlignment="1">
      <alignment horizontal="right" vertical="center"/>
    </xf>
    <xf numFmtId="4" fontId="21" fillId="0" borderId="42" xfId="0" applyNumberFormat="1" applyFont="1" applyBorder="1" applyAlignment="1">
      <alignment horizontal="right" vertical="center"/>
    </xf>
    <xf numFmtId="4" fontId="21" fillId="0" borderId="43" xfId="0" applyNumberFormat="1" applyFont="1" applyBorder="1" applyAlignment="1">
      <alignment horizontal="right" vertical="center"/>
    </xf>
    <xf numFmtId="4" fontId="21" fillId="28" borderId="43" xfId="0" applyNumberFormat="1" applyFont="1" applyFill="1" applyBorder="1" applyAlignment="1">
      <alignment horizontal="right" vertical="center"/>
    </xf>
    <xf numFmtId="4" fontId="21" fillId="25" borderId="43" xfId="0" applyNumberFormat="1" applyFont="1" applyFill="1" applyBorder="1" applyAlignment="1">
      <alignment horizontal="right" vertical="center"/>
    </xf>
    <xf numFmtId="4" fontId="21" fillId="29" borderId="43" xfId="0" applyNumberFormat="1" applyFont="1" applyFill="1" applyBorder="1" applyAlignment="1">
      <alignment horizontal="right" vertical="center"/>
    </xf>
    <xf numFmtId="4" fontId="21" fillId="30" borderId="43" xfId="0" applyNumberFormat="1" applyFont="1" applyFill="1" applyBorder="1" applyAlignment="1">
      <alignment horizontal="right" vertical="center"/>
    </xf>
    <xf numFmtId="4" fontId="33" fillId="23" borderId="44" xfId="0" applyNumberFormat="1" applyFont="1" applyFill="1" applyBorder="1" applyAlignment="1">
      <alignment horizontal="center" vertical="center"/>
    </xf>
    <xf numFmtId="4" fontId="21" fillId="28" borderId="45" xfId="0" applyNumberFormat="1" applyFont="1" applyFill="1" applyBorder="1" applyAlignment="1">
      <alignment horizontal="right" vertical="center"/>
    </xf>
    <xf numFmtId="2" fontId="21" fillId="0" borderId="45" xfId="0" applyNumberFormat="1" applyFont="1" applyBorder="1" applyAlignment="1">
      <alignment horizontal="right" vertical="center"/>
    </xf>
    <xf numFmtId="2" fontId="21" fillId="28" borderId="45" xfId="0" applyNumberFormat="1" applyFont="1" applyFill="1" applyBorder="1" applyAlignment="1">
      <alignment horizontal="right" vertical="center"/>
    </xf>
    <xf numFmtId="2" fontId="21" fillId="25" borderId="45" xfId="0" applyNumberFormat="1" applyFont="1" applyFill="1" applyBorder="1" applyAlignment="1">
      <alignment horizontal="right" vertical="center"/>
    </xf>
    <xf numFmtId="4" fontId="21" fillId="25" borderId="45" xfId="0" applyNumberFormat="1" applyFont="1" applyFill="1" applyBorder="1" applyAlignment="1">
      <alignment horizontal="right" vertical="center"/>
    </xf>
    <xf numFmtId="4" fontId="21" fillId="25" borderId="46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 vertical="center"/>
    </xf>
    <xf numFmtId="2" fontId="21" fillId="25" borderId="20" xfId="0" applyNumberFormat="1" applyFont="1" applyFill="1" applyBorder="1" applyAlignment="1">
      <alignment horizontal="right" vertical="center"/>
    </xf>
    <xf numFmtId="2" fontId="34" fillId="25" borderId="32" xfId="0" applyNumberFormat="1" applyFont="1" applyFill="1" applyBorder="1" applyAlignment="1">
      <alignment horizontal="right" vertical="center"/>
    </xf>
    <xf numFmtId="2" fontId="34" fillId="28" borderId="32" xfId="0" applyNumberFormat="1" applyFont="1" applyFill="1" applyBorder="1" applyAlignment="1">
      <alignment horizontal="right" vertical="center"/>
    </xf>
    <xf numFmtId="2" fontId="34" fillId="0" borderId="32" xfId="0" applyNumberFormat="1" applyFont="1" applyBorder="1" applyAlignment="1">
      <alignment horizontal="right" vertical="center"/>
    </xf>
    <xf numFmtId="2" fontId="21" fillId="0" borderId="19" xfId="0" applyNumberFormat="1" applyFont="1" applyBorder="1" applyAlignment="1">
      <alignment horizontal="right" vertical="center"/>
    </xf>
    <xf numFmtId="2" fontId="34" fillId="25" borderId="19" xfId="0" applyNumberFormat="1" applyFont="1" applyFill="1" applyBorder="1" applyAlignment="1">
      <alignment horizontal="right" vertical="center"/>
    </xf>
    <xf numFmtId="2" fontId="34" fillId="28" borderId="19" xfId="0" applyNumberFormat="1" applyFont="1" applyFill="1" applyBorder="1" applyAlignment="1">
      <alignment horizontal="right" vertical="center"/>
    </xf>
    <xf numFmtId="2" fontId="34" fillId="0" borderId="19" xfId="0" applyNumberFormat="1" applyFont="1" applyBorder="1" applyAlignment="1">
      <alignment horizontal="right" vertical="center"/>
    </xf>
    <xf numFmtId="2" fontId="21" fillId="28" borderId="19" xfId="0" applyNumberFormat="1" applyFont="1" applyFill="1" applyBorder="1" applyAlignment="1">
      <alignment horizontal="right" vertical="center"/>
    </xf>
    <xf numFmtId="2" fontId="21" fillId="25" borderId="19" xfId="0" applyNumberFormat="1" applyFont="1" applyFill="1" applyBorder="1" applyAlignment="1">
      <alignment horizontal="right" vertical="center"/>
    </xf>
    <xf numFmtId="2" fontId="21" fillId="25" borderId="46" xfId="0" applyNumberFormat="1" applyFont="1" applyFill="1" applyBorder="1" applyAlignment="1">
      <alignment horizontal="right" vertical="center"/>
    </xf>
    <xf numFmtId="2" fontId="21" fillId="25" borderId="23" xfId="0" applyNumberFormat="1" applyFont="1" applyFill="1" applyBorder="1" applyAlignment="1">
      <alignment horizontal="right" vertical="center"/>
    </xf>
    <xf numFmtId="4" fontId="34" fillId="24" borderId="19" xfId="0" applyNumberFormat="1" applyFont="1" applyFill="1" applyBorder="1" applyAlignment="1">
      <alignment horizontal="right" vertical="center"/>
    </xf>
    <xf numFmtId="4" fontId="34" fillId="24" borderId="20" xfId="0" applyNumberFormat="1" applyFont="1" applyFill="1" applyBorder="1" applyAlignment="1">
      <alignment horizontal="right" vertical="center"/>
    </xf>
    <xf numFmtId="0" fontId="0" fillId="0" borderId="47" xfId="0" applyBorder="1"/>
    <xf numFmtId="0" fontId="0" fillId="0" borderId="0" xfId="0" applyBorder="1"/>
    <xf numFmtId="15" fontId="0" fillId="0" borderId="0" xfId="0" applyNumberFormat="1" applyBorder="1"/>
    <xf numFmtId="2" fontId="0" fillId="0" borderId="0" xfId="0" applyNumberFormat="1" applyBorder="1"/>
    <xf numFmtId="2" fontId="0" fillId="0" borderId="48" xfId="0" applyNumberFormat="1" applyBorder="1"/>
    <xf numFmtId="0" fontId="0" fillId="0" borderId="49" xfId="0" applyBorder="1"/>
    <xf numFmtId="0" fontId="0" fillId="0" borderId="50" xfId="0" applyBorder="1"/>
    <xf numFmtId="15" fontId="0" fillId="0" borderId="50" xfId="0" applyNumberFormat="1" applyBorder="1"/>
    <xf numFmtId="2" fontId="0" fillId="0" borderId="50" xfId="0" applyNumberFormat="1" applyBorder="1"/>
    <xf numFmtId="2" fontId="0" fillId="0" borderId="51" xfId="0" applyNumberFormat="1" applyBorder="1"/>
    <xf numFmtId="0" fontId="0" fillId="0" borderId="12" xfId="0" applyBorder="1" applyAlignment="1">
      <alignment horizontal="center"/>
    </xf>
    <xf numFmtId="14" fontId="0" fillId="0" borderId="0" xfId="0" applyNumberFormat="1" applyBorder="1"/>
    <xf numFmtId="14" fontId="0" fillId="0" borderId="50" xfId="0" applyNumberFormat="1" applyBorder="1"/>
    <xf numFmtId="14" fontId="0" fillId="0" borderId="0" xfId="0" applyNumberFormat="1"/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56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top"/>
    </xf>
    <xf numFmtId="0" fontId="21" fillId="25" borderId="52" xfId="0" applyFont="1" applyFill="1" applyBorder="1" applyAlignment="1">
      <alignment horizontal="center" vertical="center"/>
    </xf>
    <xf numFmtId="0" fontId="21" fillId="25" borderId="54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 vertical="center"/>
    </xf>
    <xf numFmtId="0" fontId="21" fillId="25" borderId="53" xfId="0" applyFont="1" applyFill="1" applyBorder="1" applyAlignment="1">
      <alignment horizontal="center" vertical="center"/>
    </xf>
    <xf numFmtId="14" fontId="21" fillId="0" borderId="57" xfId="0" applyNumberFormat="1" applyFont="1" applyBorder="1" applyAlignment="1">
      <alignment horizontal="center"/>
    </xf>
    <xf numFmtId="14" fontId="21" fillId="0" borderId="58" xfId="0" applyNumberFormat="1" applyFont="1" applyBorder="1" applyAlignment="1">
      <alignment horizontal="center"/>
    </xf>
    <xf numFmtId="14" fontId="21" fillId="0" borderId="59" xfId="0" applyNumberFormat="1" applyFont="1" applyBorder="1" applyAlignment="1">
      <alignment horizontal="center"/>
    </xf>
    <xf numFmtId="0" fontId="34" fillId="32" borderId="60" xfId="0" applyFont="1" applyFill="1" applyBorder="1" applyAlignment="1">
      <alignment horizontal="center"/>
    </xf>
    <xf numFmtId="0" fontId="34" fillId="32" borderId="61" xfId="0" applyFont="1" applyFill="1" applyBorder="1" applyAlignment="1">
      <alignment horizontal="center"/>
    </xf>
    <xf numFmtId="0" fontId="34" fillId="32" borderId="62" xfId="0" applyFont="1" applyFill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9" fontId="21" fillId="0" borderId="63" xfId="0" applyNumberFormat="1" applyFont="1" applyBorder="1" applyAlignment="1">
      <alignment horizontal="center" vertical="center"/>
    </xf>
    <xf numFmtId="9" fontId="21" fillId="0" borderId="6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4" fontId="0" fillId="0" borderId="50" xfId="0" applyNumberFormat="1" applyBorder="1" applyAlignment="1">
      <alignment horizontal="left"/>
    </xf>
  </cellXfs>
  <cellStyles count="5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-definido" xfId="34"/>
    <cellStyle name="Normal" xfId="0" builtinId="0"/>
    <cellStyle name="Normal 10" xfId="35"/>
    <cellStyle name="Normal 2" xfId="36"/>
    <cellStyle name="Normal 2 2" xfId="37"/>
    <cellStyle name="Normal 3" xfId="38"/>
    <cellStyle name="Normal 3 2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tas 2" xfId="46"/>
    <cellStyle name="Notas 3" xfId="47"/>
    <cellStyle name="Salida 2" xfId="48"/>
    <cellStyle name="Texto de advertencia 2" xfId="49"/>
    <cellStyle name="Texto explicativo 2" xfId="50"/>
    <cellStyle name="Título 1 2" xfId="51"/>
    <cellStyle name="Título 2 2" xfId="52"/>
    <cellStyle name="Título 3 2" xfId="53"/>
    <cellStyle name="Título 4" xfId="54"/>
    <cellStyle name="Total 2" xfId="55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pldatasource.rdatartdserver">
      <tp t="s">
        <v>Name</v>
        <stp/>
        <stp>{5B2910DA-3D0B-4BFC-A2FE-F4B49B399A1A}</stp>
        <tr r="Q2" s="8"/>
      </tp>
      <tp t="s">
        <v>Settle</v>
        <stp/>
        <stp>{BE38E678-F760-4D9C-AA84-4CE548546CB5}</stp>
        <tr r="G2" s="8"/>
      </tp>
      <tp t="s">
        <v>Set Date</v>
        <stp/>
        <stp>{18F51DE4-93A4-4AAB-A555-388B8A99896F}</stp>
        <tr r="M2" s="8"/>
      </tp>
      <tp t="s">
        <v>Cls.Dat</v>
        <stp/>
        <stp>{396D4478-BF43-472D-BC49-C6811A08ABE2}</stp>
        <tr r="R2" s="8"/>
      </tp>
      <tp t="s">
        <v>Name</v>
        <stp/>
        <stp>{A46EE3FD-643E-4589-8CF3-8F80B15A92D6}</stp>
        <tr r="C2" s="8"/>
      </tp>
      <tp t="s">
        <v>Close</v>
        <stp/>
        <stp>{31DD703D-2722-422B-8C0E-2A9085D78CEF}</stp>
        <tr r="E2" s="8"/>
      </tp>
      <tp t="s">
        <v>Set Date</v>
        <stp/>
        <stp>{68C94524-5B60-49F8-B61D-1A3593DB8881}</stp>
        <tr r="T2" s="8"/>
      </tp>
      <tp t="s">
        <v>Set Date</v>
        <stp/>
        <stp>{F38B86FB-98BC-41E0-ABCC-73BF91B3B3C6}</stp>
        <tr r="F2" s="8"/>
      </tp>
      <tp t="s">
        <v>Cls.Dat</v>
        <stp/>
        <stp>{1996EA67-D406-438F-8CD3-AD94591274D9}</stp>
        <tr r="K2" s="8"/>
      </tp>
      <tp t="s">
        <v>Close</v>
        <stp/>
        <stp>{271E10BC-CCC5-426D-A379-5BEEA41BC28A}</stp>
        <tr r="S2" s="8"/>
      </tp>
      <tp t="s">
        <v>Settle</v>
        <stp/>
        <stp>{CE4310DA-BDDA-4528-AF8D-0F715D06165D}</stp>
        <tr r="U2" s="8"/>
      </tp>
      <tp t="s">
        <v>Cls.Dat</v>
        <stp/>
        <stp>{2079337E-BD1A-44CE-AC20-BC6D8CDA60E5}</stp>
        <tr r="D2" s="8"/>
      </tp>
      <tp t="s">
        <v>Name</v>
        <stp/>
        <stp>{0FCAA59F-9A16-4A2F-BC1D-AA95E2B6AAD3}</stp>
        <tr r="J2" s="8"/>
      </tp>
      <tp t="s">
        <v>Settle</v>
        <stp/>
        <stp>{6BACED87-888B-4BF9-A944-A3C00CB8019D}</stp>
        <tr r="N2" s="8"/>
      </tp>
      <tp t="s">
        <v>Close</v>
        <stp/>
        <stp>{A1D2AADE-06D9-4ECB-896B-DCD9B79FEFC7}</stp>
        <tr r="L2" s="8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581025</xdr:colOff>
      <xdr:row>1</xdr:row>
      <xdr:rowOff>104775</xdr:rowOff>
    </xdr:to>
    <xdr:pic>
      <xdr:nvPicPr>
        <xdr:cNvPr id="1123" name="Imagen 2">
          <a:extLst>
            <a:ext uri="{FF2B5EF4-FFF2-40B4-BE49-F238E27FC236}">
              <a16:creationId xmlns:a16="http://schemas.microsoft.com/office/drawing/2014/main" id="{C802B6BC-1508-8D49-FC75-F9EBF46A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60960"/>
          <a:ext cx="138684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53340</xdr:rowOff>
    </xdr:from>
    <xdr:to>
      <xdr:col>2</xdr:col>
      <xdr:colOff>19050</xdr:colOff>
      <xdr:row>1</xdr:row>
      <xdr:rowOff>133350</xdr:rowOff>
    </xdr:to>
    <xdr:pic>
      <xdr:nvPicPr>
        <xdr:cNvPr id="2147" name="Imagen 2">
          <a:extLst>
            <a:ext uri="{FF2B5EF4-FFF2-40B4-BE49-F238E27FC236}">
              <a16:creationId xmlns:a16="http://schemas.microsoft.com/office/drawing/2014/main" id="{46371C25-4E56-8A9A-2439-5ED8E937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53340"/>
          <a:ext cx="15316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35"/>
  <sheetViews>
    <sheetView tabSelected="1" zoomScale="80" zoomScaleNormal="80" workbookViewId="0">
      <selection activeCell="A3" sqref="A3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8" width="12.0898437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2"/>
      <c r="B1" s="12"/>
      <c r="C1" s="12"/>
      <c r="D1" s="12"/>
      <c r="E1" s="12"/>
      <c r="F1" s="12"/>
      <c r="G1" s="12"/>
      <c r="H1" s="84" t="s">
        <v>126</v>
      </c>
      <c r="I1" s="12"/>
      <c r="J1" s="12"/>
      <c r="K1" s="12"/>
      <c r="L1" s="12"/>
      <c r="M1" s="12"/>
      <c r="N1" s="12"/>
    </row>
    <row r="2" spans="1:17" ht="18.75" customHeight="1" x14ac:dyDescent="0.25">
      <c r="A2" s="11"/>
      <c r="B2" s="11"/>
      <c r="C2" s="11"/>
      <c r="D2" s="11"/>
      <c r="E2" s="11"/>
      <c r="F2" s="11"/>
      <c r="G2" s="11"/>
      <c r="H2" s="11" t="s">
        <v>0</v>
      </c>
      <c r="I2" s="11"/>
      <c r="J2" s="11"/>
      <c r="K2" s="11"/>
      <c r="L2" s="11"/>
      <c r="M2" s="11"/>
      <c r="N2" s="12"/>
    </row>
    <row r="3" spans="1:17" ht="22.5" customHeight="1" thickBot="1" x14ac:dyDescent="0.3">
      <c r="B3" s="53"/>
      <c r="C3" s="53"/>
      <c r="D3" s="53"/>
      <c r="E3" s="53"/>
      <c r="F3" s="53"/>
      <c r="G3" s="92"/>
      <c r="H3" s="93" t="s">
        <v>2</v>
      </c>
      <c r="I3" s="94"/>
      <c r="J3" s="53"/>
      <c r="K3" s="53"/>
      <c r="L3" s="203">
        <v>45007</v>
      </c>
      <c r="M3" s="203"/>
      <c r="N3" s="203"/>
    </row>
    <row r="4" spans="1:17" ht="15.6" x14ac:dyDescent="0.25">
      <c r="A4" s="204" t="s">
        <v>3</v>
      </c>
      <c r="B4" s="205"/>
      <c r="C4" s="205"/>
      <c r="D4" s="206"/>
      <c r="E4" s="204" t="s">
        <v>3</v>
      </c>
      <c r="F4" s="205"/>
      <c r="G4" s="205"/>
      <c r="H4" s="205"/>
      <c r="I4" s="205"/>
      <c r="J4" s="205"/>
      <c r="K4" s="206"/>
      <c r="L4" s="207" t="s">
        <v>4</v>
      </c>
      <c r="M4" s="205"/>
      <c r="N4" s="206"/>
    </row>
    <row r="5" spans="1:17" ht="17.25" customHeight="1" x14ac:dyDescent="0.25">
      <c r="A5" s="208" t="s">
        <v>124</v>
      </c>
      <c r="B5" s="209"/>
      <c r="C5" s="209"/>
      <c r="D5" s="210"/>
      <c r="E5" s="208" t="s">
        <v>125</v>
      </c>
      <c r="F5" s="209"/>
      <c r="G5" s="209"/>
      <c r="H5" s="209"/>
      <c r="I5" s="209"/>
      <c r="J5" s="209"/>
      <c r="K5" s="210"/>
      <c r="L5" s="211" t="s">
        <v>130</v>
      </c>
      <c r="M5" s="209"/>
      <c r="N5" s="210"/>
    </row>
    <row r="6" spans="1:17" ht="16.2" thickBot="1" x14ac:dyDescent="0.3">
      <c r="A6" s="27"/>
      <c r="B6" s="28" t="s">
        <v>5</v>
      </c>
      <c r="C6" s="201" t="s">
        <v>6</v>
      </c>
      <c r="D6" s="202"/>
      <c r="E6" s="95" t="s">
        <v>7</v>
      </c>
      <c r="F6" s="201" t="s">
        <v>8</v>
      </c>
      <c r="G6" s="201"/>
      <c r="H6" s="28" t="s">
        <v>9</v>
      </c>
      <c r="I6" s="28" t="s">
        <v>10</v>
      </c>
      <c r="J6" s="28" t="s">
        <v>11</v>
      </c>
      <c r="K6" s="91" t="s">
        <v>12</v>
      </c>
      <c r="L6" s="96" t="s">
        <v>5</v>
      </c>
      <c r="M6" s="201" t="s">
        <v>6</v>
      </c>
      <c r="N6" s="202"/>
    </row>
    <row r="7" spans="1:17" ht="19.5" customHeight="1" x14ac:dyDescent="0.25">
      <c r="A7" s="119">
        <v>2023</v>
      </c>
      <c r="B7" s="29" t="s">
        <v>13</v>
      </c>
      <c r="C7" s="29" t="s">
        <v>14</v>
      </c>
      <c r="D7" s="31" t="s">
        <v>15</v>
      </c>
      <c r="E7" s="89" t="s">
        <v>13</v>
      </c>
      <c r="F7" s="29" t="s">
        <v>14</v>
      </c>
      <c r="G7" s="29" t="s">
        <v>15</v>
      </c>
      <c r="H7" s="30"/>
      <c r="I7" s="29" t="s">
        <v>14</v>
      </c>
      <c r="J7" s="29" t="s">
        <v>14</v>
      </c>
      <c r="K7" s="31" t="s">
        <v>14</v>
      </c>
      <c r="L7" s="90" t="s">
        <v>13</v>
      </c>
      <c r="M7" s="29" t="s">
        <v>14</v>
      </c>
      <c r="N7" s="31" t="s">
        <v>15</v>
      </c>
      <c r="O7"/>
      <c r="P7"/>
      <c r="Q7"/>
    </row>
    <row r="8" spans="1:17" ht="19.5" customHeight="1" x14ac:dyDescent="0.25">
      <c r="A8" s="32" t="s">
        <v>20</v>
      </c>
      <c r="B8" s="33"/>
      <c r="C8" s="160"/>
      <c r="D8" s="159"/>
      <c r="E8" s="97"/>
      <c r="F8" s="33"/>
      <c r="G8" s="33"/>
      <c r="H8" s="33"/>
      <c r="I8" s="34"/>
      <c r="J8" s="34"/>
      <c r="K8" s="98"/>
      <c r="L8" s="99"/>
      <c r="M8" s="33"/>
      <c r="N8" s="35"/>
      <c r="O8" s="22"/>
      <c r="P8"/>
      <c r="Q8"/>
    </row>
    <row r="9" spans="1:17" ht="19.5" customHeight="1" x14ac:dyDescent="0.25">
      <c r="A9" s="36" t="s">
        <v>21</v>
      </c>
      <c r="B9" s="37"/>
      <c r="C9" s="161"/>
      <c r="D9" s="100"/>
      <c r="E9" s="68"/>
      <c r="F9" s="37"/>
      <c r="G9" s="37"/>
      <c r="H9" s="37"/>
      <c r="I9" s="37"/>
      <c r="J9" s="37"/>
      <c r="K9" s="40"/>
      <c r="L9" s="100"/>
      <c r="M9" s="100"/>
      <c r="N9" s="40"/>
      <c r="O9" s="22"/>
      <c r="P9" s="22"/>
      <c r="Q9" s="22"/>
    </row>
    <row r="10" spans="1:17" ht="19.5" customHeight="1" x14ac:dyDescent="0.25">
      <c r="A10" s="32" t="s">
        <v>22</v>
      </c>
      <c r="B10" s="33"/>
      <c r="C10" s="160"/>
      <c r="D10" s="99"/>
      <c r="E10" s="97"/>
      <c r="F10" s="43"/>
      <c r="G10" s="43"/>
      <c r="H10" s="43"/>
      <c r="I10" s="185"/>
      <c r="J10" s="185"/>
      <c r="K10" s="186"/>
      <c r="L10" s="99"/>
      <c r="M10" s="99"/>
      <c r="N10" s="35"/>
      <c r="O10" s="22"/>
      <c r="P10" s="22"/>
      <c r="Q10" s="22"/>
    </row>
    <row r="11" spans="1:17" ht="19.5" customHeight="1" x14ac:dyDescent="0.25">
      <c r="A11" s="36" t="s">
        <v>23</v>
      </c>
      <c r="B11" s="37"/>
      <c r="C11" s="161">
        <f>$B$12+'Primas SRW'!B9</f>
        <v>778.5</v>
      </c>
      <c r="D11" s="100">
        <f>C11*$B$33</f>
        <v>286.05203999999998</v>
      </c>
      <c r="E11" s="68"/>
      <c r="F11" s="38">
        <f>$E$12+'Primas HRW'!B9</f>
        <v>986.25</v>
      </c>
      <c r="G11" s="38">
        <f>F11*$B$33</f>
        <v>362.3877</v>
      </c>
      <c r="H11" s="38"/>
      <c r="I11" s="153">
        <f>$E$12+'Primas HRW'!E9</f>
        <v>991.25</v>
      </c>
      <c r="J11" s="153">
        <f>$E$12+'Primas HRW'!F9</f>
        <v>986.25</v>
      </c>
      <c r="K11" s="154">
        <f>$E$12+'Primas HRW'!G9</f>
        <v>986.25</v>
      </c>
      <c r="L11" s="100"/>
      <c r="M11" s="100">
        <f>L12+'Primas maíz'!B9</f>
        <v>738.5</v>
      </c>
      <c r="N11" s="40">
        <f>M11*$F$33</f>
        <v>290.73267999999996</v>
      </c>
      <c r="O11" s="22"/>
      <c r="P11" s="22"/>
      <c r="Q11" s="22"/>
    </row>
    <row r="12" spans="1:17" ht="19.5" customHeight="1" x14ac:dyDescent="0.25">
      <c r="A12" s="44" t="s">
        <v>24</v>
      </c>
      <c r="B12" s="45">
        <f>Datos!E3</f>
        <v>663.5</v>
      </c>
      <c r="C12" s="162">
        <f>$B$12+'Primas SRW'!B10</f>
        <v>763.5</v>
      </c>
      <c r="D12" s="102">
        <f>C12*$B$33</f>
        <v>280.54043999999999</v>
      </c>
      <c r="E12" s="72">
        <f>Datos!L3</f>
        <v>811.25</v>
      </c>
      <c r="F12" s="46">
        <f>$E$12+'Primas HRW'!B10</f>
        <v>986.25</v>
      </c>
      <c r="G12" s="46">
        <f>F12*$B$33</f>
        <v>362.3877</v>
      </c>
      <c r="H12" s="46"/>
      <c r="I12" s="120">
        <f>$E$12+'Primas HRW'!E10</f>
        <v>991.25</v>
      </c>
      <c r="J12" s="120">
        <f>$E$12+'Primas HRW'!F10</f>
        <v>986.25</v>
      </c>
      <c r="K12" s="155">
        <f>$E$12+'Primas HRW'!G10</f>
        <v>986.25</v>
      </c>
      <c r="L12" s="102">
        <f>+Datos!U3</f>
        <v>633.5</v>
      </c>
      <c r="M12" s="102">
        <f>L12+'Primas maíz'!B10</f>
        <v>733.5</v>
      </c>
      <c r="N12" s="49">
        <f>M12*$F$33</f>
        <v>288.76427999999999</v>
      </c>
      <c r="O12" s="22"/>
      <c r="P12"/>
      <c r="Q12" s="22"/>
    </row>
    <row r="13" spans="1:17" ht="19.5" customHeight="1" x14ac:dyDescent="0.25">
      <c r="A13" s="36" t="s">
        <v>25</v>
      </c>
      <c r="B13" s="37"/>
      <c r="C13" s="161">
        <f>$B$14+'Primas SRW'!B11</f>
        <v>754.75</v>
      </c>
      <c r="D13" s="100">
        <f>C13*$B$33</f>
        <v>277.32533999999998</v>
      </c>
      <c r="E13" s="68"/>
      <c r="F13" s="38">
        <f>$E$14+'Primas HRW'!B11</f>
        <v>974.25</v>
      </c>
      <c r="G13" s="38">
        <f>F13*$B$33</f>
        <v>357.97841999999997</v>
      </c>
      <c r="H13" s="38"/>
      <c r="I13" s="153">
        <f>$E$14+'Primas HRW'!E11</f>
        <v>979.25</v>
      </c>
      <c r="J13" s="153">
        <f>$E$14+'Primas HRW'!F11</f>
        <v>974.25</v>
      </c>
      <c r="K13" s="154">
        <f>$E$14+'Primas HRW'!G11</f>
        <v>974.25</v>
      </c>
      <c r="L13" s="100"/>
      <c r="M13" s="100">
        <f>L14+'Primas maíz'!B11</f>
        <v>721.75</v>
      </c>
      <c r="N13" s="40">
        <f>M13*$F$33</f>
        <v>284.13853999999998</v>
      </c>
      <c r="O13"/>
      <c r="P13"/>
      <c r="Q13" s="22"/>
    </row>
    <row r="14" spans="1:17" ht="19.5" customHeight="1" x14ac:dyDescent="0.25">
      <c r="A14" s="32" t="s">
        <v>26</v>
      </c>
      <c r="B14" s="33">
        <f>Datos!E4</f>
        <v>674.75</v>
      </c>
      <c r="C14" s="160">
        <f>$B$14+'Primas SRW'!B12</f>
        <v>739.75</v>
      </c>
      <c r="D14" s="160">
        <f>C14*$B$33</f>
        <v>271.81374</v>
      </c>
      <c r="E14" s="97">
        <f>Datos!L4</f>
        <v>799.25</v>
      </c>
      <c r="F14" s="46">
        <f>$E$14+'Primas HRW'!B12</f>
        <v>969.25</v>
      </c>
      <c r="G14" s="46">
        <f>F14*$B$33</f>
        <v>356.14121999999998</v>
      </c>
      <c r="H14" s="43"/>
      <c r="I14" s="43"/>
      <c r="J14" s="43"/>
      <c r="K14" s="47"/>
      <c r="L14" s="99">
        <f>+Datos!U4</f>
        <v>611.75</v>
      </c>
      <c r="M14" s="99">
        <f>L14+'Primas maíz'!B12</f>
        <v>710.75</v>
      </c>
      <c r="N14" s="35">
        <f>M14*$F$33</f>
        <v>279.80805999999995</v>
      </c>
      <c r="O14"/>
      <c r="P14"/>
      <c r="Q14"/>
    </row>
    <row r="15" spans="1:17" ht="19.5" customHeight="1" x14ac:dyDescent="0.25">
      <c r="A15" s="36" t="s">
        <v>27</v>
      </c>
      <c r="B15" s="37"/>
      <c r="C15" s="161"/>
      <c r="D15" s="158"/>
      <c r="E15" s="68"/>
      <c r="F15" s="38"/>
      <c r="G15" s="38"/>
      <c r="H15" s="38"/>
      <c r="I15" s="38"/>
      <c r="J15" s="38"/>
      <c r="K15" s="48"/>
      <c r="L15" s="100"/>
      <c r="M15" s="100"/>
      <c r="N15" s="40"/>
      <c r="O15"/>
      <c r="P15"/>
      <c r="Q15"/>
    </row>
    <row r="16" spans="1:17" ht="19.5" customHeight="1" x14ac:dyDescent="0.25">
      <c r="A16" s="44" t="s">
        <v>16</v>
      </c>
      <c r="B16" s="45">
        <f>Datos!E5</f>
        <v>685.5</v>
      </c>
      <c r="C16" s="164"/>
      <c r="D16" s="157"/>
      <c r="E16" s="72">
        <f>Datos!L5</f>
        <v>798.25</v>
      </c>
      <c r="F16" s="46"/>
      <c r="G16" s="46"/>
      <c r="H16" s="46"/>
      <c r="I16" s="46"/>
      <c r="J16" s="46"/>
      <c r="K16" s="47"/>
      <c r="L16" s="102">
        <f>+Datos!U5</f>
        <v>561.75</v>
      </c>
      <c r="M16" s="102"/>
      <c r="N16" s="49"/>
      <c r="O16"/>
      <c r="P16"/>
      <c r="Q16"/>
    </row>
    <row r="17" spans="1:17" ht="19.5" customHeight="1" x14ac:dyDescent="0.25">
      <c r="A17" s="36" t="s">
        <v>17</v>
      </c>
      <c r="B17" s="37"/>
      <c r="C17" s="163"/>
      <c r="D17" s="158"/>
      <c r="E17" s="68"/>
      <c r="F17" s="38"/>
      <c r="G17" s="38"/>
      <c r="H17" s="38"/>
      <c r="I17" s="38"/>
      <c r="J17" s="38"/>
      <c r="K17" s="48"/>
      <c r="L17" s="100"/>
      <c r="M17" s="100"/>
      <c r="N17" s="40"/>
      <c r="O17"/>
      <c r="P17"/>
      <c r="Q17"/>
    </row>
    <row r="18" spans="1:17" ht="19.5" customHeight="1" x14ac:dyDescent="0.25">
      <c r="A18" s="44" t="s">
        <v>18</v>
      </c>
      <c r="B18" s="45"/>
      <c r="C18" s="164"/>
      <c r="D18" s="157"/>
      <c r="E18" s="72"/>
      <c r="F18" s="46"/>
      <c r="G18" s="46"/>
      <c r="H18" s="46"/>
      <c r="I18" s="46"/>
      <c r="J18" s="46"/>
      <c r="K18" s="47"/>
      <c r="L18" s="102"/>
      <c r="M18" s="102"/>
      <c r="N18" s="49"/>
      <c r="O18"/>
      <c r="P18"/>
      <c r="Q18"/>
    </row>
    <row r="19" spans="1:17" ht="19.5" customHeight="1" x14ac:dyDescent="0.25">
      <c r="A19" s="36" t="s">
        <v>19</v>
      </c>
      <c r="B19" s="37">
        <f>Datos!E6</f>
        <v>701</v>
      </c>
      <c r="C19" s="161"/>
      <c r="D19" s="156"/>
      <c r="E19" s="68">
        <f>Datos!L6</f>
        <v>801.75</v>
      </c>
      <c r="F19" s="37"/>
      <c r="G19" s="37"/>
      <c r="H19" s="37"/>
      <c r="I19" s="37"/>
      <c r="J19" s="37"/>
      <c r="K19" s="40"/>
      <c r="L19" s="100">
        <f>+Datos!U6</f>
        <v>554.5</v>
      </c>
      <c r="M19" s="100"/>
      <c r="N19" s="40"/>
      <c r="O19"/>
      <c r="P19"/>
      <c r="Q19"/>
    </row>
    <row r="20" spans="1:17" ht="19.5" customHeight="1" x14ac:dyDescent="0.25">
      <c r="A20" s="119">
        <v>2024</v>
      </c>
      <c r="B20" s="41"/>
      <c r="C20" s="41"/>
      <c r="D20" s="42"/>
      <c r="E20" s="67"/>
      <c r="F20" s="41"/>
      <c r="G20" s="41"/>
      <c r="H20" s="41"/>
      <c r="I20" s="41"/>
      <c r="J20" s="41"/>
      <c r="K20" s="42"/>
      <c r="L20" s="101"/>
      <c r="M20" s="41"/>
      <c r="N20" s="42"/>
      <c r="O20"/>
      <c r="P20"/>
      <c r="Q20"/>
    </row>
    <row r="21" spans="1:17" ht="19.5" customHeight="1" x14ac:dyDescent="0.25">
      <c r="A21" s="44" t="s">
        <v>22</v>
      </c>
      <c r="B21" s="45">
        <f>Datos!E7</f>
        <v>712.5</v>
      </c>
      <c r="C21" s="46"/>
      <c r="D21" s="47"/>
      <c r="E21" s="72">
        <f>Datos!L7</f>
        <v>800.75</v>
      </c>
      <c r="F21" s="46"/>
      <c r="G21" s="46"/>
      <c r="H21" s="46"/>
      <c r="I21" s="46"/>
      <c r="J21" s="46"/>
      <c r="K21" s="47"/>
      <c r="L21" s="102">
        <f>Datos!U7</f>
        <v>563.25</v>
      </c>
      <c r="M21" s="46"/>
      <c r="N21" s="47"/>
      <c r="O21"/>
      <c r="P21"/>
      <c r="Q21"/>
    </row>
    <row r="22" spans="1:17" ht="19.5" customHeight="1" x14ac:dyDescent="0.25">
      <c r="A22" s="36" t="s">
        <v>24</v>
      </c>
      <c r="B22" s="37">
        <f>Datos!E8</f>
        <v>716.5</v>
      </c>
      <c r="C22" s="38"/>
      <c r="D22" s="48"/>
      <c r="E22" s="68">
        <f>Datos!L8</f>
        <v>794.75</v>
      </c>
      <c r="F22" s="38"/>
      <c r="G22" s="38"/>
      <c r="H22" s="38"/>
      <c r="I22" s="38"/>
      <c r="J22" s="38"/>
      <c r="K22" s="48"/>
      <c r="L22" s="100">
        <f>Datos!U8</f>
        <v>568.5</v>
      </c>
      <c r="M22" s="38"/>
      <c r="N22" s="48"/>
      <c r="O22"/>
      <c r="P22"/>
      <c r="Q22"/>
    </row>
    <row r="23" spans="1:17" ht="19.5" customHeight="1" x14ac:dyDescent="0.25">
      <c r="A23" s="44" t="s">
        <v>26</v>
      </c>
      <c r="B23" s="45">
        <f>Datos!E9</f>
        <v>698.5</v>
      </c>
      <c r="C23" s="46"/>
      <c r="D23" s="47"/>
      <c r="E23" s="72">
        <f>Datos!L9</f>
        <v>762.75</v>
      </c>
      <c r="F23" s="46"/>
      <c r="G23" s="46"/>
      <c r="H23" s="46"/>
      <c r="I23" s="46"/>
      <c r="J23" s="46"/>
      <c r="K23" s="47"/>
      <c r="L23" s="102">
        <f>Datos!U9</f>
        <v>570.5</v>
      </c>
      <c r="M23" s="46"/>
      <c r="N23" s="47"/>
      <c r="O23"/>
      <c r="P23"/>
      <c r="Q23"/>
    </row>
    <row r="24" spans="1:17" ht="19.5" customHeight="1" x14ac:dyDescent="0.25">
      <c r="A24" s="36" t="s">
        <v>16</v>
      </c>
      <c r="B24" s="37">
        <f>Datos!E10</f>
        <v>698</v>
      </c>
      <c r="C24" s="38"/>
      <c r="D24" s="48"/>
      <c r="E24" s="68">
        <f>Datos!L10</f>
        <v>759.5</v>
      </c>
      <c r="F24" s="38"/>
      <c r="G24" s="38"/>
      <c r="H24" s="38"/>
      <c r="I24" s="38"/>
      <c r="J24" s="38"/>
      <c r="K24" s="48"/>
      <c r="L24" s="100">
        <f>Datos!U10</f>
        <v>545.75</v>
      </c>
      <c r="M24" s="38"/>
      <c r="N24" s="48"/>
      <c r="O24"/>
      <c r="P24"/>
      <c r="Q24"/>
    </row>
    <row r="25" spans="1:17" ht="19.5" customHeight="1" x14ac:dyDescent="0.25">
      <c r="A25" s="44" t="s">
        <v>19</v>
      </c>
      <c r="B25" s="45">
        <f>Datos!E11</f>
        <v>704.5</v>
      </c>
      <c r="C25" s="45"/>
      <c r="D25" s="49"/>
      <c r="E25" s="72">
        <f>Datos!L11</f>
        <v>761.25</v>
      </c>
      <c r="F25" s="45"/>
      <c r="G25" s="45"/>
      <c r="H25" s="45"/>
      <c r="I25" s="45"/>
      <c r="J25" s="45"/>
      <c r="K25" s="49"/>
      <c r="L25" s="102">
        <f>Datos!U11</f>
        <v>536</v>
      </c>
      <c r="M25" s="45"/>
      <c r="N25" s="49"/>
      <c r="O25"/>
      <c r="P25"/>
      <c r="Q25"/>
    </row>
    <row r="26" spans="1:17" ht="19.5" customHeight="1" x14ac:dyDescent="0.25">
      <c r="A26" s="119">
        <v>2025</v>
      </c>
      <c r="B26" s="41"/>
      <c r="C26" s="41"/>
      <c r="D26" s="42"/>
      <c r="E26" s="67"/>
      <c r="F26" s="41"/>
      <c r="G26" s="41"/>
      <c r="H26" s="41"/>
      <c r="I26" s="41"/>
      <c r="J26" s="41"/>
      <c r="K26" s="42"/>
      <c r="L26" s="101"/>
      <c r="M26" s="41"/>
      <c r="N26" s="42"/>
      <c r="O26"/>
      <c r="P26"/>
      <c r="Q26"/>
    </row>
    <row r="27" spans="1:17" ht="19.5" customHeight="1" x14ac:dyDescent="0.25">
      <c r="A27" s="44" t="s">
        <v>22</v>
      </c>
      <c r="B27" s="45">
        <f>Datos!E12</f>
        <v>711</v>
      </c>
      <c r="C27" s="46"/>
      <c r="D27" s="47"/>
      <c r="E27" s="72">
        <f>Datos!L12</f>
        <v>774</v>
      </c>
      <c r="F27" s="46"/>
      <c r="G27" s="46"/>
      <c r="H27" s="46"/>
      <c r="I27" s="46"/>
      <c r="J27" s="46"/>
      <c r="K27" s="47"/>
      <c r="L27" s="102"/>
      <c r="M27" s="46"/>
      <c r="N27" s="47"/>
      <c r="O27"/>
      <c r="P27"/>
      <c r="Q27"/>
    </row>
    <row r="28" spans="1:17" ht="19.5" customHeight="1" x14ac:dyDescent="0.25">
      <c r="A28" s="36" t="s">
        <v>24</v>
      </c>
      <c r="B28" s="37">
        <f>Datos!E13</f>
        <v>703</v>
      </c>
      <c r="C28" s="38"/>
      <c r="D28" s="48"/>
      <c r="E28" s="68">
        <f>Datos!L13</f>
        <v>746.25</v>
      </c>
      <c r="F28" s="38"/>
      <c r="G28" s="38"/>
      <c r="H28" s="38"/>
      <c r="I28" s="38"/>
      <c r="J28" s="38"/>
      <c r="K28" s="48"/>
      <c r="L28" s="100"/>
      <c r="M28" s="38"/>
      <c r="N28" s="48"/>
      <c r="O28"/>
      <c r="P28"/>
      <c r="Q28"/>
    </row>
    <row r="29" spans="1:17" ht="19.5" customHeight="1" x14ac:dyDescent="0.25">
      <c r="A29" s="44" t="s">
        <v>26</v>
      </c>
      <c r="B29" s="45">
        <f>Datos!E14</f>
        <v>697.5</v>
      </c>
      <c r="C29" s="46"/>
      <c r="D29" s="47"/>
      <c r="E29" s="72">
        <f>Datos!L14</f>
        <v>696</v>
      </c>
      <c r="F29" s="46"/>
      <c r="G29" s="46"/>
      <c r="H29" s="46"/>
      <c r="I29" s="46"/>
      <c r="J29" s="46"/>
      <c r="K29" s="47"/>
      <c r="L29" s="102">
        <f>Datos!U12</f>
        <v>545.75</v>
      </c>
      <c r="M29" s="46"/>
      <c r="N29" s="47"/>
      <c r="O29"/>
      <c r="P29"/>
      <c r="Q29"/>
    </row>
    <row r="30" spans="1:17" ht="19.5" customHeight="1" x14ac:dyDescent="0.25">
      <c r="A30" s="36" t="s">
        <v>16</v>
      </c>
      <c r="B30" s="37"/>
      <c r="C30" s="38"/>
      <c r="D30" s="48"/>
      <c r="E30" s="68"/>
      <c r="F30" s="38"/>
      <c r="G30" s="38"/>
      <c r="H30" s="38"/>
      <c r="I30" s="38"/>
      <c r="J30" s="38"/>
      <c r="K30" s="48"/>
      <c r="L30" s="100"/>
      <c r="M30" s="38"/>
      <c r="N30" s="48"/>
      <c r="O30"/>
      <c r="P30"/>
      <c r="Q30"/>
    </row>
    <row r="31" spans="1:17" ht="19.5" customHeight="1" thickBot="1" x14ac:dyDescent="0.3">
      <c r="A31" s="50" t="s">
        <v>19</v>
      </c>
      <c r="B31" s="51"/>
      <c r="C31" s="51"/>
      <c r="D31" s="52"/>
      <c r="E31" s="103"/>
      <c r="F31" s="51"/>
      <c r="G31" s="51"/>
      <c r="H31" s="51"/>
      <c r="I31" s="51"/>
      <c r="J31" s="51"/>
      <c r="K31" s="52"/>
      <c r="L31" s="103">
        <f>Datos!U13</f>
        <v>492</v>
      </c>
      <c r="M31" s="51"/>
      <c r="N31" s="52"/>
      <c r="O31"/>
      <c r="P31"/>
      <c r="Q31"/>
    </row>
    <row r="32" spans="1:17" ht="19.5" customHeight="1" x14ac:dyDescent="0.25">
      <c r="A32" s="3" t="s">
        <v>28</v>
      </c>
      <c r="O32"/>
      <c r="P32"/>
      <c r="Q32" s="2"/>
    </row>
    <row r="33" spans="1:17" ht="19.5" customHeight="1" x14ac:dyDescent="0.25">
      <c r="A33" s="6" t="s">
        <v>29</v>
      </c>
      <c r="B33" s="77">
        <v>0.36743999999999999</v>
      </c>
      <c r="E33" s="6" t="s">
        <v>30</v>
      </c>
      <c r="F33" s="15">
        <v>0.39367999999999997</v>
      </c>
      <c r="O33"/>
      <c r="P33"/>
      <c r="Q33" s="2"/>
    </row>
    <row r="34" spans="1:17" ht="19.5" customHeight="1" x14ac:dyDescent="0.25">
      <c r="A34" s="4" t="s">
        <v>31</v>
      </c>
      <c r="B34" s="4"/>
      <c r="C34" s="4"/>
      <c r="D34" s="4"/>
      <c r="E34" s="4"/>
      <c r="F34" s="4"/>
      <c r="O34"/>
      <c r="P34"/>
      <c r="Q34" s="2"/>
    </row>
    <row r="35" spans="1:17" ht="19.5" customHeight="1" x14ac:dyDescent="0.25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37"/>
  <sheetViews>
    <sheetView zoomScale="80" zoomScaleNormal="80" workbookViewId="0">
      <selection activeCell="A2" sqref="A2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9.36328125" style="1" customWidth="1"/>
    <col min="12" max="16384" width="9.6328125" style="1"/>
  </cols>
  <sheetData>
    <row r="1" spans="1:11" ht="90" customHeight="1" x14ac:dyDescent="0.25">
      <c r="A1" s="11"/>
      <c r="B1" s="11"/>
      <c r="C1" s="11"/>
      <c r="D1" s="11"/>
      <c r="E1" s="105" t="s">
        <v>126</v>
      </c>
      <c r="F1" s="11"/>
      <c r="G1" s="11"/>
      <c r="H1" s="11"/>
      <c r="I1" s="11"/>
      <c r="J1" s="11"/>
      <c r="K1" s="11"/>
    </row>
    <row r="2" spans="1:11" ht="18.75" customHeight="1" thickBot="1" x14ac:dyDescent="0.3">
      <c r="A2" s="83"/>
      <c r="B2" s="53"/>
      <c r="C2" s="53"/>
      <c r="D2" s="53"/>
      <c r="E2" s="53"/>
      <c r="F2" s="216" t="s">
        <v>32</v>
      </c>
      <c r="G2" s="216"/>
      <c r="H2" s="53"/>
      <c r="I2" s="203">
        <v>45007</v>
      </c>
      <c r="J2" s="203"/>
      <c r="K2" s="203"/>
    </row>
    <row r="3" spans="1:11" ht="20.100000000000001" customHeight="1" x14ac:dyDescent="0.25">
      <c r="A3" s="78"/>
      <c r="B3" s="217" t="s">
        <v>3</v>
      </c>
      <c r="C3" s="218"/>
      <c r="D3" s="219" t="s">
        <v>3</v>
      </c>
      <c r="E3" s="220"/>
      <c r="F3" s="220"/>
      <c r="G3" s="220"/>
      <c r="H3" s="220"/>
      <c r="I3" s="218"/>
      <c r="J3" s="217" t="s">
        <v>4</v>
      </c>
      <c r="K3" s="218"/>
    </row>
    <row r="4" spans="1:11" ht="20.100000000000001" customHeight="1" x14ac:dyDescent="0.25">
      <c r="A4" s="79"/>
      <c r="B4" s="212" t="s">
        <v>124</v>
      </c>
      <c r="C4" s="213"/>
      <c r="D4" s="214" t="s">
        <v>125</v>
      </c>
      <c r="E4" s="215"/>
      <c r="F4" s="215"/>
      <c r="G4" s="215"/>
      <c r="H4" s="215"/>
      <c r="I4" s="213"/>
      <c r="J4" s="212" t="s">
        <v>130</v>
      </c>
      <c r="K4" s="213"/>
    </row>
    <row r="5" spans="1:11" ht="20.100000000000001" customHeight="1" thickBot="1" x14ac:dyDescent="0.3">
      <c r="A5" s="80"/>
      <c r="B5" s="66" t="s">
        <v>5</v>
      </c>
      <c r="C5" s="65" t="s">
        <v>6</v>
      </c>
      <c r="D5" s="106" t="s">
        <v>7</v>
      </c>
      <c r="E5" s="64" t="s">
        <v>8</v>
      </c>
      <c r="F5" s="64" t="s">
        <v>9</v>
      </c>
      <c r="G5" s="64" t="s">
        <v>10</v>
      </c>
      <c r="H5" s="64" t="s">
        <v>11</v>
      </c>
      <c r="I5" s="65" t="s">
        <v>12</v>
      </c>
      <c r="J5" s="66" t="s">
        <v>5</v>
      </c>
      <c r="K5" s="65" t="s">
        <v>6</v>
      </c>
    </row>
    <row r="6" spans="1:11" ht="19.5" customHeight="1" x14ac:dyDescent="0.25">
      <c r="A6" s="107">
        <v>2023</v>
      </c>
      <c r="B6" s="165"/>
      <c r="C6" s="31"/>
      <c r="D6" s="89"/>
      <c r="E6" s="90"/>
      <c r="F6" s="29"/>
      <c r="G6" s="29"/>
      <c r="H6" s="30"/>
      <c r="I6" s="29"/>
      <c r="J6" s="29"/>
      <c r="K6" s="31"/>
    </row>
    <row r="7" spans="1:11" ht="19.5" customHeight="1" x14ac:dyDescent="0.25">
      <c r="A7" s="108" t="s">
        <v>20</v>
      </c>
      <c r="B7" s="166"/>
      <c r="C7" s="40"/>
      <c r="D7" s="68"/>
      <c r="E7" s="68"/>
      <c r="F7" s="37"/>
      <c r="G7" s="37"/>
      <c r="H7" s="37"/>
      <c r="I7" s="100"/>
      <c r="J7" s="168"/>
      <c r="K7" s="54"/>
    </row>
    <row r="8" spans="1:11" ht="19.5" customHeight="1" x14ac:dyDescent="0.25">
      <c r="A8" s="109" t="s">
        <v>21</v>
      </c>
      <c r="B8" s="167"/>
      <c r="C8" s="172"/>
      <c r="D8" s="69"/>
      <c r="E8" s="69"/>
      <c r="F8" s="55"/>
      <c r="G8" s="177"/>
      <c r="H8" s="177"/>
      <c r="I8" s="110"/>
      <c r="J8" s="167"/>
      <c r="K8" s="172"/>
    </row>
    <row r="9" spans="1:11" ht="19.5" customHeight="1" x14ac:dyDescent="0.25">
      <c r="A9" s="108" t="s">
        <v>22</v>
      </c>
      <c r="B9" s="168"/>
      <c r="C9" s="54"/>
      <c r="D9" s="68"/>
      <c r="E9" s="68"/>
      <c r="F9" s="56"/>
      <c r="G9" s="37"/>
      <c r="H9" s="37"/>
      <c r="I9" s="100"/>
      <c r="J9" s="168"/>
      <c r="K9" s="54"/>
    </row>
    <row r="10" spans="1:11" ht="19.5" customHeight="1" x14ac:dyDescent="0.25">
      <c r="A10" s="79" t="s">
        <v>23</v>
      </c>
      <c r="B10" s="169"/>
      <c r="C10" s="173">
        <v>286</v>
      </c>
      <c r="D10" s="71"/>
      <c r="E10" s="71">
        <v>362.3</v>
      </c>
      <c r="F10" s="57"/>
      <c r="G10" s="178">
        <f>BUSHEL!I11*$B$34</f>
        <v>364.22489999999999</v>
      </c>
      <c r="H10" s="178">
        <f>BUSHEL!J11*$B$34</f>
        <v>362.3877</v>
      </c>
      <c r="I10" s="174">
        <f>BUSHEL!K11*$B$34</f>
        <v>362.3877</v>
      </c>
      <c r="J10" s="167"/>
      <c r="K10" s="172">
        <f>BUSHEL!N11</f>
        <v>290.73267999999996</v>
      </c>
    </row>
    <row r="11" spans="1:11" ht="19.5" customHeight="1" x14ac:dyDescent="0.25">
      <c r="A11" s="108" t="s">
        <v>24</v>
      </c>
      <c r="B11" s="168">
        <f>BUSHEL!B12*$B$34</f>
        <v>243.79643999999999</v>
      </c>
      <c r="C11" s="54">
        <v>280.5</v>
      </c>
      <c r="D11" s="70">
        <f>BUSHEL!E12*$B$34</f>
        <v>298.08569999999997</v>
      </c>
      <c r="E11" s="70">
        <v>362.3</v>
      </c>
      <c r="F11" s="56"/>
      <c r="G11" s="179">
        <f>BUSHEL!I12*$B$34</f>
        <v>364.22489999999999</v>
      </c>
      <c r="H11" s="179">
        <f>BUSHEL!J12*$B$34</f>
        <v>362.3877</v>
      </c>
      <c r="I11" s="175">
        <f>BUSHEL!K12*$B$34</f>
        <v>362.3877</v>
      </c>
      <c r="J11" s="168">
        <f>BUSHEL!L12*$E$34</f>
        <v>249.39627999999999</v>
      </c>
      <c r="K11" s="54">
        <f>BUSHEL!N12</f>
        <v>288.76427999999999</v>
      </c>
    </row>
    <row r="12" spans="1:11" ht="19.5" customHeight="1" x14ac:dyDescent="0.25">
      <c r="A12" s="109" t="s">
        <v>25</v>
      </c>
      <c r="B12" s="167"/>
      <c r="C12" s="172">
        <v>277.3</v>
      </c>
      <c r="D12" s="69"/>
      <c r="E12" s="69">
        <v>357.9</v>
      </c>
      <c r="F12" s="55"/>
      <c r="G12" s="180">
        <f>BUSHEL!I13*$B$34</f>
        <v>359.81561999999997</v>
      </c>
      <c r="H12" s="180">
        <f>BUSHEL!J13*$B$34</f>
        <v>357.97841999999997</v>
      </c>
      <c r="I12" s="176">
        <f>BUSHEL!K13*$B$34</f>
        <v>357.97841999999997</v>
      </c>
      <c r="J12" s="167"/>
      <c r="K12" s="172">
        <f>BUSHEL!N13</f>
        <v>284.13853999999998</v>
      </c>
    </row>
    <row r="13" spans="1:11" ht="19.5" customHeight="1" x14ac:dyDescent="0.25">
      <c r="A13" s="108" t="s">
        <v>26</v>
      </c>
      <c r="B13" s="168">
        <f>BUSHEL!B14*$B$34</f>
        <v>247.93013999999999</v>
      </c>
      <c r="C13" s="54">
        <v>271.8</v>
      </c>
      <c r="D13" s="68">
        <f>BUSHEL!E14*$B$34</f>
        <v>293.67642000000001</v>
      </c>
      <c r="E13" s="68">
        <v>356.1</v>
      </c>
      <c r="F13" s="38"/>
      <c r="G13" s="37"/>
      <c r="H13" s="37"/>
      <c r="I13" s="100"/>
      <c r="J13" s="168">
        <f>BUSHEL!L14*$E$34</f>
        <v>240.83373999999998</v>
      </c>
      <c r="K13" s="54">
        <f>BUSHEL!N14</f>
        <v>279.80805999999995</v>
      </c>
    </row>
    <row r="14" spans="1:11" ht="19.5" customHeight="1" x14ac:dyDescent="0.25">
      <c r="A14" s="79" t="s">
        <v>27</v>
      </c>
      <c r="B14" s="170"/>
      <c r="C14" s="49"/>
      <c r="D14" s="72"/>
      <c r="E14" s="72"/>
      <c r="F14" s="46"/>
      <c r="G14" s="45"/>
      <c r="H14" s="45"/>
      <c r="I14" s="102"/>
      <c r="J14" s="169"/>
      <c r="K14" s="173"/>
    </row>
    <row r="15" spans="1:11" ht="19.5" customHeight="1" x14ac:dyDescent="0.25">
      <c r="A15" s="108" t="s">
        <v>16</v>
      </c>
      <c r="B15" s="168">
        <f>BUSHEL!B16*$B$34</f>
        <v>251.88012000000001</v>
      </c>
      <c r="C15" s="54"/>
      <c r="D15" s="70">
        <f>BUSHEL!E16*$B$34</f>
        <v>293.30897999999996</v>
      </c>
      <c r="E15" s="70"/>
      <c r="F15" s="38"/>
      <c r="G15" s="181"/>
      <c r="H15" s="181"/>
      <c r="I15" s="111"/>
      <c r="J15" s="168">
        <f>BUSHEL!L16*$E$34</f>
        <v>221.14973999999998</v>
      </c>
      <c r="K15" s="54"/>
    </row>
    <row r="16" spans="1:11" ht="19.5" customHeight="1" x14ac:dyDescent="0.25">
      <c r="A16" s="79" t="s">
        <v>17</v>
      </c>
      <c r="B16" s="169"/>
      <c r="C16" s="173"/>
      <c r="D16" s="71"/>
      <c r="E16" s="71"/>
      <c r="F16" s="46"/>
      <c r="G16" s="182"/>
      <c r="H16" s="182"/>
      <c r="I16" s="112"/>
      <c r="J16" s="169"/>
      <c r="K16" s="173"/>
    </row>
    <row r="17" spans="1:11" ht="19.5" customHeight="1" x14ac:dyDescent="0.25">
      <c r="A17" s="108" t="s">
        <v>18</v>
      </c>
      <c r="B17" s="168"/>
      <c r="C17" s="54"/>
      <c r="D17" s="70"/>
      <c r="E17" s="70"/>
      <c r="F17" s="38"/>
      <c r="G17" s="181"/>
      <c r="H17" s="181"/>
      <c r="I17" s="111"/>
      <c r="J17" s="168"/>
      <c r="K17" s="54"/>
    </row>
    <row r="18" spans="1:11" ht="19.5" customHeight="1" thickBot="1" x14ac:dyDescent="0.3">
      <c r="A18" s="80" t="s">
        <v>19</v>
      </c>
      <c r="B18" s="171">
        <f>BUSHEL!B19*$B$34</f>
        <v>257.57544000000001</v>
      </c>
      <c r="C18" s="52"/>
      <c r="D18" s="103">
        <f>BUSHEL!E19*$B$34</f>
        <v>294.59501999999998</v>
      </c>
      <c r="E18" s="103"/>
      <c r="F18" s="115"/>
      <c r="G18" s="51"/>
      <c r="H18" s="51"/>
      <c r="I18" s="104"/>
      <c r="J18" s="183">
        <f>BUSHEL!L19*$E$34</f>
        <v>218.29555999999999</v>
      </c>
      <c r="K18" s="184"/>
    </row>
    <row r="19" spans="1:11" ht="19.5" customHeight="1" x14ac:dyDescent="0.25">
      <c r="A19" s="107">
        <v>2024</v>
      </c>
      <c r="B19" s="89"/>
      <c r="C19" s="116"/>
      <c r="D19" s="117"/>
      <c r="E19" s="30"/>
      <c r="F19" s="30"/>
      <c r="G19" s="30"/>
      <c r="H19" s="30"/>
      <c r="I19" s="116"/>
      <c r="J19" s="118"/>
      <c r="K19" s="116"/>
    </row>
    <row r="20" spans="1:11" ht="19.5" customHeight="1" x14ac:dyDescent="0.25">
      <c r="A20" s="108" t="s">
        <v>22</v>
      </c>
      <c r="B20" s="68">
        <f>BUSHEL!B21*$B$34</f>
        <v>261.80099999999999</v>
      </c>
      <c r="C20" s="58"/>
      <c r="D20" s="100">
        <f>BUSHEL!E21*$B$34</f>
        <v>294.22757999999999</v>
      </c>
      <c r="E20" s="56"/>
      <c r="F20" s="56"/>
      <c r="G20" s="56"/>
      <c r="H20" s="56"/>
      <c r="I20" s="58"/>
      <c r="J20" s="70">
        <f>BUSHEL!L21*$E$34</f>
        <v>221.74025999999998</v>
      </c>
      <c r="K20" s="58"/>
    </row>
    <row r="21" spans="1:11" ht="19.5" customHeight="1" x14ac:dyDescent="0.25">
      <c r="A21" s="109" t="s">
        <v>24</v>
      </c>
      <c r="B21" s="69">
        <f>BUSHEL!B22*$B$34</f>
        <v>263.27076</v>
      </c>
      <c r="C21" s="59"/>
      <c r="D21" s="110">
        <f>BUSHEL!E22*$B$34</f>
        <v>292.02294000000001</v>
      </c>
      <c r="E21" s="55"/>
      <c r="F21" s="55"/>
      <c r="G21" s="55"/>
      <c r="H21" s="55"/>
      <c r="I21" s="59"/>
      <c r="J21" s="69">
        <f>BUSHEL!L22*$E$34</f>
        <v>223.80707999999998</v>
      </c>
      <c r="K21" s="59"/>
    </row>
    <row r="22" spans="1:11" ht="19.5" customHeight="1" x14ac:dyDescent="0.25">
      <c r="A22" s="108" t="s">
        <v>26</v>
      </c>
      <c r="B22" s="68">
        <f>BUSHEL!B23*$B$34</f>
        <v>256.65683999999999</v>
      </c>
      <c r="C22" s="40"/>
      <c r="D22" s="100">
        <f>BUSHEL!E23*$B$34</f>
        <v>280.26486</v>
      </c>
      <c r="E22" s="37"/>
      <c r="F22" s="38"/>
      <c r="G22" s="39"/>
      <c r="H22" s="39"/>
      <c r="I22" s="74"/>
      <c r="J22" s="70">
        <f>BUSHEL!L23*$E$34</f>
        <v>224.59443999999999</v>
      </c>
      <c r="K22" s="60"/>
    </row>
    <row r="23" spans="1:11" ht="19.5" customHeight="1" x14ac:dyDescent="0.25">
      <c r="A23" s="109" t="s">
        <v>16</v>
      </c>
      <c r="B23" s="69">
        <f>BUSHEL!B24*$B$34</f>
        <v>256.47311999999999</v>
      </c>
      <c r="C23" s="59"/>
      <c r="D23" s="110">
        <f>BUSHEL!E24*$B$34</f>
        <v>279.07067999999998</v>
      </c>
      <c r="E23" s="55"/>
      <c r="F23" s="55"/>
      <c r="G23" s="55"/>
      <c r="H23" s="55"/>
      <c r="I23" s="59"/>
      <c r="J23" s="69">
        <f>BUSHEL!L24*$E$34</f>
        <v>214.85085999999998</v>
      </c>
      <c r="K23" s="59"/>
    </row>
    <row r="24" spans="1:11" ht="19.5" customHeight="1" thickBot="1" x14ac:dyDescent="0.3">
      <c r="A24" s="113" t="s">
        <v>19</v>
      </c>
      <c r="B24" s="73">
        <f>BUSHEL!B25*$B$34</f>
        <v>258.86147999999997</v>
      </c>
      <c r="C24" s="63"/>
      <c r="D24" s="114">
        <f>BUSHEL!E25*$B$34</f>
        <v>279.71370000000002</v>
      </c>
      <c r="E24" s="61"/>
      <c r="F24" s="61"/>
      <c r="G24" s="62"/>
      <c r="H24" s="62"/>
      <c r="I24" s="75"/>
      <c r="J24" s="76">
        <f>BUSHEL!L25*$E$34</f>
        <v>211.01247999999998</v>
      </c>
      <c r="K24" s="63"/>
    </row>
    <row r="25" spans="1:11" ht="19.5" customHeight="1" x14ac:dyDescent="0.25">
      <c r="A25" s="107">
        <v>2025</v>
      </c>
      <c r="B25" s="89"/>
      <c r="C25" s="116"/>
      <c r="D25" s="117"/>
      <c r="E25" s="30"/>
      <c r="F25" s="30"/>
      <c r="G25" s="30"/>
      <c r="H25" s="30"/>
      <c r="I25" s="116"/>
      <c r="J25" s="118"/>
      <c r="K25" s="116"/>
    </row>
    <row r="26" spans="1:11" ht="19.5" customHeight="1" x14ac:dyDescent="0.25">
      <c r="A26" s="108" t="s">
        <v>22</v>
      </c>
      <c r="B26" s="68">
        <f>BUSHEL!B27*$B$34</f>
        <v>261.24984000000001</v>
      </c>
      <c r="C26" s="58"/>
      <c r="D26" s="100">
        <f>BUSHEL!E27*$B$34</f>
        <v>284.39855999999997</v>
      </c>
      <c r="E26" s="56"/>
      <c r="F26" s="56"/>
      <c r="G26" s="56"/>
      <c r="H26" s="56"/>
      <c r="I26" s="58"/>
      <c r="J26" s="70"/>
      <c r="K26" s="58"/>
    </row>
    <row r="27" spans="1:11" ht="19.5" customHeight="1" x14ac:dyDescent="0.25">
      <c r="A27" s="109" t="s">
        <v>24</v>
      </c>
      <c r="B27" s="69">
        <f>BUSHEL!B28*$B$34</f>
        <v>258.31031999999999</v>
      </c>
      <c r="C27" s="59"/>
      <c r="D27" s="110">
        <f>BUSHEL!E28*$B$34</f>
        <v>274.20209999999997</v>
      </c>
      <c r="E27" s="55"/>
      <c r="F27" s="55"/>
      <c r="G27" s="55"/>
      <c r="H27" s="55"/>
      <c r="I27" s="59"/>
      <c r="J27" s="69"/>
      <c r="K27" s="59"/>
    </row>
    <row r="28" spans="1:11" ht="19.5" customHeight="1" x14ac:dyDescent="0.25">
      <c r="A28" s="108" t="s">
        <v>26</v>
      </c>
      <c r="B28" s="68">
        <f>BUSHEL!B29*$B$34</f>
        <v>256.2894</v>
      </c>
      <c r="C28" s="40"/>
      <c r="D28" s="100">
        <f>BUSHEL!E29*$B$34</f>
        <v>255.73823999999999</v>
      </c>
      <c r="E28" s="37"/>
      <c r="F28" s="38"/>
      <c r="G28" s="39"/>
      <c r="H28" s="39"/>
      <c r="I28" s="74"/>
      <c r="J28" s="70">
        <f>BUSHEL!L29*$E$34</f>
        <v>214.85085999999998</v>
      </c>
      <c r="K28" s="60"/>
    </row>
    <row r="29" spans="1:11" ht="19.5" customHeight="1" x14ac:dyDescent="0.25">
      <c r="A29" s="109" t="s">
        <v>16</v>
      </c>
      <c r="B29" s="69"/>
      <c r="C29" s="59"/>
      <c r="D29" s="110"/>
      <c r="E29" s="55"/>
      <c r="F29" s="55"/>
      <c r="G29" s="55"/>
      <c r="H29" s="55"/>
      <c r="I29" s="59"/>
      <c r="J29" s="69"/>
      <c r="K29" s="59"/>
    </row>
    <row r="30" spans="1:11" ht="19.5" customHeight="1" thickBot="1" x14ac:dyDescent="0.3">
      <c r="A30" s="113" t="s">
        <v>19</v>
      </c>
      <c r="B30" s="73"/>
      <c r="C30" s="63"/>
      <c r="D30" s="114"/>
      <c r="E30" s="61"/>
      <c r="F30" s="61"/>
      <c r="G30" s="62"/>
      <c r="H30" s="62"/>
      <c r="I30" s="75"/>
      <c r="J30" s="76">
        <f>BUSHEL!L31*$E$34</f>
        <v>193.69055999999998</v>
      </c>
      <c r="K30" s="63"/>
    </row>
    <row r="31" spans="1:11" ht="15" customHeight="1" x14ac:dyDescent="0.25"/>
    <row r="32" spans="1:11" s="81" customFormat="1" ht="15" customHeight="1" x14ac:dyDescent="0.25">
      <c r="A32" s="143" t="s">
        <v>33</v>
      </c>
      <c r="B32" s="82"/>
      <c r="C32" s="82"/>
      <c r="D32" s="82"/>
      <c r="E32" s="82"/>
      <c r="F32" s="82"/>
      <c r="G32" s="82"/>
      <c r="H32" s="82"/>
    </row>
    <row r="33" spans="1:8" ht="15" customHeight="1" x14ac:dyDescent="0.25">
      <c r="A33" s="143" t="s">
        <v>28</v>
      </c>
    </row>
    <row r="34" spans="1:8" ht="15" customHeight="1" x14ac:dyDescent="0.25">
      <c r="A34" s="6" t="s">
        <v>29</v>
      </c>
      <c r="B34" s="77">
        <v>0.36743999999999999</v>
      </c>
      <c r="D34" s="6" t="s">
        <v>30</v>
      </c>
      <c r="E34" s="77">
        <v>0.39367999999999997</v>
      </c>
    </row>
    <row r="35" spans="1:8" ht="15" customHeight="1" x14ac:dyDescent="0.2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5" customHeight="1" x14ac:dyDescent="0.25"/>
    <row r="37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0"/>
  <sheetViews>
    <sheetView workbookViewId="0">
      <selection sqref="A1:C1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221">
        <v>45007</v>
      </c>
      <c r="B1" s="222"/>
      <c r="C1" s="223"/>
    </row>
    <row r="2" spans="1:3" ht="15.6" x14ac:dyDescent="0.3">
      <c r="A2" s="227" t="s">
        <v>3</v>
      </c>
      <c r="B2" s="228"/>
      <c r="C2" s="229"/>
    </row>
    <row r="3" spans="1:3" ht="15.6" x14ac:dyDescent="0.25">
      <c r="A3" s="121"/>
      <c r="B3" s="230" t="s">
        <v>34</v>
      </c>
      <c r="C3" s="144" t="s">
        <v>13</v>
      </c>
    </row>
    <row r="4" spans="1:3" ht="15.6" x14ac:dyDescent="0.25">
      <c r="A4" s="122"/>
      <c r="B4" s="231">
        <v>0.12</v>
      </c>
      <c r="C4" s="145" t="s">
        <v>35</v>
      </c>
    </row>
    <row r="5" spans="1:3" ht="15.6" x14ac:dyDescent="0.3">
      <c r="A5" s="224">
        <v>2023</v>
      </c>
      <c r="B5" s="225"/>
      <c r="C5" s="226"/>
    </row>
    <row r="6" spans="1:3" x14ac:dyDescent="0.25">
      <c r="A6" s="123" t="s">
        <v>1</v>
      </c>
      <c r="B6" s="13"/>
      <c r="C6" s="124"/>
    </row>
    <row r="7" spans="1:3" x14ac:dyDescent="0.25">
      <c r="A7" s="125" t="s">
        <v>36</v>
      </c>
      <c r="B7" s="20"/>
      <c r="C7" s="126"/>
    </row>
    <row r="8" spans="1:3" x14ac:dyDescent="0.25">
      <c r="A8" s="122" t="s">
        <v>37</v>
      </c>
      <c r="B8" s="5"/>
      <c r="C8" s="124"/>
    </row>
    <row r="9" spans="1:3" x14ac:dyDescent="0.25">
      <c r="A9" s="125" t="s">
        <v>38</v>
      </c>
      <c r="B9" s="20">
        <v>115</v>
      </c>
      <c r="C9" s="126" t="s">
        <v>39</v>
      </c>
    </row>
    <row r="10" spans="1:3" x14ac:dyDescent="0.25">
      <c r="A10" s="122" t="s">
        <v>40</v>
      </c>
      <c r="B10" s="5">
        <v>100</v>
      </c>
      <c r="C10" s="124" t="s">
        <v>39</v>
      </c>
    </row>
    <row r="11" spans="1:3" x14ac:dyDescent="0.25">
      <c r="A11" s="147" t="s">
        <v>51</v>
      </c>
      <c r="B11" s="148">
        <v>80</v>
      </c>
      <c r="C11" s="149" t="s">
        <v>56</v>
      </c>
    </row>
    <row r="12" spans="1:3" ht="15.6" thickBot="1" x14ac:dyDescent="0.3">
      <c r="A12" s="152" t="s">
        <v>52</v>
      </c>
      <c r="B12" s="150">
        <v>65</v>
      </c>
      <c r="C12" s="151" t="s">
        <v>56</v>
      </c>
    </row>
    <row r="14" spans="1:3" x14ac:dyDescent="0.25">
      <c r="A14" s="132" t="s">
        <v>138</v>
      </c>
      <c r="B14" s="132"/>
      <c r="C14" s="132"/>
    </row>
    <row r="16" spans="1:3" x14ac:dyDescent="0.25">
      <c r="A16" s="81" t="s">
        <v>41</v>
      </c>
    </row>
    <row r="17" spans="1:1" x14ac:dyDescent="0.25">
      <c r="A17" s="81" t="s">
        <v>42</v>
      </c>
    </row>
    <row r="18" spans="1:1" x14ac:dyDescent="0.25">
      <c r="A18" s="81" t="s">
        <v>43</v>
      </c>
    </row>
    <row r="19" spans="1:1" x14ac:dyDescent="0.25">
      <c r="A19" s="81" t="s">
        <v>44</v>
      </c>
    </row>
    <row r="20" spans="1:1" x14ac:dyDescent="0.25">
      <c r="A20" s="81" t="s">
        <v>45</v>
      </c>
    </row>
  </sheetData>
  <sheetProtection selectLockedCells="1" selectUnlockedCells="1"/>
  <mergeCells count="4">
    <mergeCell ref="A1:C1"/>
    <mergeCell ref="A5:C5"/>
    <mergeCell ref="A2:C2"/>
    <mergeCell ref="B3:B4"/>
  </mergeCells>
  <phoneticPr fontId="3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3"/>
  <sheetViews>
    <sheetView zoomScaleNormal="100" workbookViewId="0">
      <selection sqref="A1:H1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221">
        <v>45007</v>
      </c>
      <c r="B1" s="222"/>
      <c r="C1" s="222"/>
      <c r="D1" s="222"/>
      <c r="E1" s="222"/>
      <c r="F1" s="222"/>
      <c r="G1" s="222"/>
      <c r="H1" s="223"/>
    </row>
    <row r="2" spans="1:8" ht="15.6" x14ac:dyDescent="0.25">
      <c r="A2" s="233" t="s">
        <v>136</v>
      </c>
      <c r="B2" s="234"/>
      <c r="C2" s="234"/>
      <c r="D2" s="234"/>
      <c r="E2" s="234"/>
      <c r="F2" s="234"/>
      <c r="G2" s="234"/>
      <c r="H2" s="235"/>
    </row>
    <row r="3" spans="1:8" ht="15.6" x14ac:dyDescent="0.3">
      <c r="A3" s="122"/>
      <c r="B3" s="236" t="s">
        <v>46</v>
      </c>
      <c r="C3" s="237"/>
      <c r="D3" s="238" t="s">
        <v>50</v>
      </c>
      <c r="E3" s="238"/>
      <c r="F3" s="238"/>
      <c r="G3" s="238"/>
      <c r="H3" s="239"/>
    </row>
    <row r="4" spans="1:8" ht="15.6" x14ac:dyDescent="0.3">
      <c r="A4" s="122"/>
      <c r="B4" s="9">
        <v>0.11</v>
      </c>
      <c r="C4" s="133" t="s">
        <v>13</v>
      </c>
      <c r="D4" s="10">
        <v>0.13</v>
      </c>
      <c r="E4" s="10" t="s">
        <v>47</v>
      </c>
      <c r="F4" s="10" t="s">
        <v>48</v>
      </c>
      <c r="G4" s="10" t="s">
        <v>49</v>
      </c>
      <c r="H4" s="134" t="s">
        <v>13</v>
      </c>
    </row>
    <row r="5" spans="1:8" ht="15.6" x14ac:dyDescent="0.3">
      <c r="A5" s="224">
        <v>2023</v>
      </c>
      <c r="B5" s="225"/>
      <c r="C5" s="225"/>
      <c r="D5" s="225"/>
      <c r="E5" s="225"/>
      <c r="F5" s="225"/>
      <c r="G5" s="225"/>
      <c r="H5" s="226"/>
    </row>
    <row r="6" spans="1:8" x14ac:dyDescent="0.25">
      <c r="A6" s="135" t="s">
        <v>1</v>
      </c>
      <c r="B6" s="14"/>
      <c r="C6" s="14"/>
      <c r="D6" s="14"/>
      <c r="E6" s="14"/>
      <c r="F6" s="5"/>
      <c r="G6" s="14"/>
      <c r="H6" s="136"/>
    </row>
    <row r="7" spans="1:8" x14ac:dyDescent="0.25">
      <c r="A7" s="127" t="s">
        <v>36</v>
      </c>
      <c r="B7" s="8"/>
      <c r="C7" s="8"/>
      <c r="D7" s="8"/>
      <c r="E7" s="8"/>
      <c r="F7" s="7"/>
      <c r="G7" s="8"/>
      <c r="H7" s="137"/>
    </row>
    <row r="8" spans="1:8" x14ac:dyDescent="0.25">
      <c r="A8" s="135" t="s">
        <v>37</v>
      </c>
      <c r="B8" s="14"/>
      <c r="C8" s="14"/>
      <c r="D8" s="14"/>
      <c r="E8" s="14"/>
      <c r="F8" s="5"/>
      <c r="G8" s="14"/>
      <c r="H8" s="136"/>
    </row>
    <row r="9" spans="1:8" x14ac:dyDescent="0.25">
      <c r="A9" s="127" t="s">
        <v>38</v>
      </c>
      <c r="B9" s="8">
        <v>175</v>
      </c>
      <c r="C9" s="8" t="s">
        <v>39</v>
      </c>
      <c r="D9" s="8"/>
      <c r="E9" s="8">
        <v>180</v>
      </c>
      <c r="F9" s="7">
        <v>175</v>
      </c>
      <c r="G9" s="8">
        <v>175</v>
      </c>
      <c r="H9" s="137" t="s">
        <v>39</v>
      </c>
    </row>
    <row r="10" spans="1:8" x14ac:dyDescent="0.25">
      <c r="A10" s="135" t="s">
        <v>40</v>
      </c>
      <c r="B10" s="14">
        <v>175</v>
      </c>
      <c r="C10" s="14" t="s">
        <v>39</v>
      </c>
      <c r="D10" s="14"/>
      <c r="E10" s="14">
        <v>180</v>
      </c>
      <c r="F10" s="5">
        <v>175</v>
      </c>
      <c r="G10" s="14">
        <v>175</v>
      </c>
      <c r="H10" s="136" t="s">
        <v>39</v>
      </c>
    </row>
    <row r="11" spans="1:8" x14ac:dyDescent="0.25">
      <c r="A11" s="127" t="s">
        <v>51</v>
      </c>
      <c r="B11" s="18">
        <v>175</v>
      </c>
      <c r="C11" s="8" t="s">
        <v>56</v>
      </c>
      <c r="D11" s="19"/>
      <c r="E11" s="20">
        <v>180</v>
      </c>
      <c r="F11" s="7">
        <v>175</v>
      </c>
      <c r="G11" s="7">
        <v>175</v>
      </c>
      <c r="H11" s="137" t="s">
        <v>56</v>
      </c>
    </row>
    <row r="12" spans="1:8" ht="15.6" thickBot="1" x14ac:dyDescent="0.3">
      <c r="A12" s="138" t="s">
        <v>52</v>
      </c>
      <c r="B12" s="139">
        <v>170</v>
      </c>
      <c r="C12" s="139" t="s">
        <v>56</v>
      </c>
      <c r="D12" s="139"/>
      <c r="E12" s="139"/>
      <c r="F12" s="140"/>
      <c r="G12" s="140"/>
      <c r="H12" s="141"/>
    </row>
    <row r="15" spans="1:8" x14ac:dyDescent="0.25">
      <c r="A15" t="s">
        <v>41</v>
      </c>
      <c r="B15" s="17"/>
      <c r="C15" s="17"/>
      <c r="D15" s="21"/>
      <c r="F15" s="17"/>
      <c r="G15" s="17"/>
      <c r="H15" s="17"/>
    </row>
    <row r="16" spans="1:8" x14ac:dyDescent="0.25">
      <c r="A16" t="s">
        <v>42</v>
      </c>
      <c r="B16" s="17"/>
      <c r="C16" s="17"/>
      <c r="D16" s="17"/>
      <c r="E16" s="17"/>
      <c r="F16" s="17"/>
      <c r="G16" s="17"/>
      <c r="H16" s="17"/>
    </row>
    <row r="17" spans="1:8" x14ac:dyDescent="0.25">
      <c r="A17" t="s">
        <v>43</v>
      </c>
      <c r="B17" s="17"/>
      <c r="C17" s="17"/>
      <c r="D17" s="17"/>
      <c r="E17" s="17"/>
      <c r="F17" s="17"/>
      <c r="G17" s="17"/>
      <c r="H17" s="17"/>
    </row>
    <row r="18" spans="1:8" x14ac:dyDescent="0.25">
      <c r="A18" t="s">
        <v>44</v>
      </c>
      <c r="B18" s="17"/>
      <c r="C18" s="17"/>
      <c r="D18" s="17"/>
      <c r="E18" s="17"/>
      <c r="F18" s="17"/>
      <c r="G18" s="17"/>
      <c r="H18" s="17"/>
    </row>
    <row r="19" spans="1:8" x14ac:dyDescent="0.25">
      <c r="A19" t="s">
        <v>45</v>
      </c>
      <c r="B19" s="17"/>
      <c r="C19" s="17"/>
      <c r="D19" s="17"/>
      <c r="E19" s="17"/>
      <c r="F19" s="17"/>
      <c r="G19" s="17"/>
      <c r="H19" s="17"/>
    </row>
    <row r="21" spans="1:8" ht="15" customHeight="1" x14ac:dyDescent="0.25">
      <c r="A21" s="232" t="s">
        <v>156</v>
      </c>
      <c r="B21" s="232"/>
      <c r="C21" s="232"/>
      <c r="D21" s="232"/>
      <c r="E21" s="232"/>
    </row>
    <row r="22" spans="1:8" x14ac:dyDescent="0.25">
      <c r="A22" t="s">
        <v>54</v>
      </c>
    </row>
    <row r="23" spans="1:8" x14ac:dyDescent="0.25">
      <c r="A23" s="142" t="s">
        <v>53</v>
      </c>
    </row>
  </sheetData>
  <sheetProtection selectLockedCells="1" selectUnlockedCells="1"/>
  <mergeCells count="6">
    <mergeCell ref="A21:E21"/>
    <mergeCell ref="A1:H1"/>
    <mergeCell ref="A2:H2"/>
    <mergeCell ref="B3:C3"/>
    <mergeCell ref="D3:H3"/>
    <mergeCell ref="A5:H5"/>
  </mergeCells>
  <hyperlinks>
    <hyperlink ref="A23" r:id="rId1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21"/>
  <sheetViews>
    <sheetView zoomScaleNormal="100" workbookViewId="0">
      <selection sqref="A1:C1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221">
        <v>45007</v>
      </c>
      <c r="B1" s="222"/>
      <c r="C1" s="223"/>
    </row>
    <row r="2" spans="1:3" ht="15.6" x14ac:dyDescent="0.3">
      <c r="A2" s="227"/>
      <c r="B2" s="228"/>
      <c r="C2" s="229"/>
    </row>
    <row r="3" spans="1:3" ht="15.6" x14ac:dyDescent="0.25">
      <c r="A3" s="121"/>
      <c r="B3" s="230" t="s">
        <v>55</v>
      </c>
      <c r="C3" s="144" t="s">
        <v>13</v>
      </c>
    </row>
    <row r="4" spans="1:3" ht="15.6" x14ac:dyDescent="0.25">
      <c r="A4" s="122"/>
      <c r="B4" s="231" t="s">
        <v>131</v>
      </c>
      <c r="C4" s="145" t="s">
        <v>35</v>
      </c>
    </row>
    <row r="5" spans="1:3" ht="15.6" x14ac:dyDescent="0.3">
      <c r="A5" s="224">
        <v>2023</v>
      </c>
      <c r="B5" s="225"/>
      <c r="C5" s="226"/>
    </row>
    <row r="6" spans="1:3" x14ac:dyDescent="0.25">
      <c r="A6" s="123" t="s">
        <v>1</v>
      </c>
      <c r="B6" s="13"/>
      <c r="C6" s="124"/>
    </row>
    <row r="7" spans="1:3" x14ac:dyDescent="0.25">
      <c r="A7" s="125" t="s">
        <v>36</v>
      </c>
      <c r="B7" s="20"/>
      <c r="C7" s="126"/>
    </row>
    <row r="8" spans="1:3" x14ac:dyDescent="0.25">
      <c r="A8" s="122" t="s">
        <v>37</v>
      </c>
      <c r="B8" s="5">
        <v>105</v>
      </c>
      <c r="C8" s="124" t="s">
        <v>39</v>
      </c>
    </row>
    <row r="9" spans="1:3" x14ac:dyDescent="0.25">
      <c r="A9" s="125" t="s">
        <v>38</v>
      </c>
      <c r="B9" s="20">
        <v>105</v>
      </c>
      <c r="C9" s="126" t="s">
        <v>39</v>
      </c>
    </row>
    <row r="10" spans="1:3" x14ac:dyDescent="0.25">
      <c r="A10" s="122" t="s">
        <v>40</v>
      </c>
      <c r="B10" s="5">
        <v>100</v>
      </c>
      <c r="C10" s="124" t="s">
        <v>39</v>
      </c>
    </row>
    <row r="11" spans="1:3" x14ac:dyDescent="0.25">
      <c r="A11" s="127" t="s">
        <v>51</v>
      </c>
      <c r="B11" s="7">
        <v>110</v>
      </c>
      <c r="C11" s="128" t="s">
        <v>56</v>
      </c>
    </row>
    <row r="12" spans="1:3" x14ac:dyDescent="0.25">
      <c r="A12" s="122" t="s">
        <v>52</v>
      </c>
      <c r="B12" s="5">
        <v>99</v>
      </c>
      <c r="C12" s="124" t="s">
        <v>56</v>
      </c>
    </row>
    <row r="13" spans="1:3" ht="15.6" thickBot="1" x14ac:dyDescent="0.3">
      <c r="A13" s="129" t="s">
        <v>57</v>
      </c>
      <c r="B13" s="130"/>
      <c r="C13" s="131"/>
    </row>
    <row r="15" spans="1:3" x14ac:dyDescent="0.25">
      <c r="A15" s="132" t="s">
        <v>58</v>
      </c>
    </row>
    <row r="17" spans="1:1" x14ac:dyDescent="0.25">
      <c r="A17" s="81" t="s">
        <v>41</v>
      </c>
    </row>
    <row r="18" spans="1:1" x14ac:dyDescent="0.25">
      <c r="A18" s="81" t="s">
        <v>42</v>
      </c>
    </row>
    <row r="19" spans="1:1" x14ac:dyDescent="0.25">
      <c r="A19" s="81" t="s">
        <v>43</v>
      </c>
    </row>
    <row r="20" spans="1:1" x14ac:dyDescent="0.25">
      <c r="A20" s="81" t="s">
        <v>44</v>
      </c>
    </row>
    <row r="21" spans="1:1" x14ac:dyDescent="0.25">
      <c r="A21" s="81" t="s">
        <v>45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U36"/>
  <sheetViews>
    <sheetView zoomScale="80" zoomScaleNormal="80" workbookViewId="0">
      <selection activeCell="B1" sqref="B1:C1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85" customWidth="1"/>
    <col min="6" max="6" width="11.453125" bestFit="1" customWidth="1"/>
    <col min="7" max="7" width="7" style="16" bestFit="1" customWidth="1"/>
    <col min="8" max="8" width="2.453125" style="16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6.90625" style="87" bestFit="1" customWidth="1"/>
    <col min="13" max="13" width="10.08984375" bestFit="1" customWidth="1"/>
    <col min="14" max="14" width="8.36328125" bestFit="1" customWidth="1"/>
    <col min="15" max="15" width="2.453125" style="16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129</v>
      </c>
      <c r="B1" s="240">
        <v>45007</v>
      </c>
      <c r="C1" s="240"/>
    </row>
    <row r="2" spans="1:21" x14ac:dyDescent="0.25">
      <c r="B2" s="23" t="s">
        <v>137</v>
      </c>
      <c r="C2" s="24" t="s">
        <v>127</v>
      </c>
      <c r="D2" s="24" t="s">
        <v>59</v>
      </c>
      <c r="E2" s="86" t="s">
        <v>60</v>
      </c>
      <c r="F2" s="24" t="s">
        <v>61</v>
      </c>
      <c r="G2" s="25" t="s">
        <v>62</v>
      </c>
      <c r="H2" s="197"/>
      <c r="I2" s="23" t="s">
        <v>63</v>
      </c>
      <c r="J2" s="24" t="s">
        <v>127</v>
      </c>
      <c r="K2" s="24" t="s">
        <v>59</v>
      </c>
      <c r="L2" s="88" t="s">
        <v>60</v>
      </c>
      <c r="M2" s="24" t="s">
        <v>61</v>
      </c>
      <c r="N2" s="26" t="s">
        <v>62</v>
      </c>
      <c r="O2" s="197"/>
      <c r="P2" s="23" t="s">
        <v>128</v>
      </c>
      <c r="Q2" s="24" t="s">
        <v>127</v>
      </c>
      <c r="R2" s="24" t="s">
        <v>59</v>
      </c>
      <c r="S2" s="24" t="s">
        <v>60</v>
      </c>
      <c r="T2" s="24" t="s">
        <v>61</v>
      </c>
      <c r="U2" s="26" t="s">
        <v>62</v>
      </c>
    </row>
    <row r="3" spans="1:21" x14ac:dyDescent="0.25">
      <c r="B3" s="187" t="s">
        <v>64</v>
      </c>
      <c r="C3" s="188" t="str">
        <f>VLOOKUP(B3,Hoja1!$B$3:$G$15,2,FALSE)</f>
        <v>WHEAT SRW MAY3/d</v>
      </c>
      <c r="D3" s="189">
        <f>VLOOKUP(B3,Hoja1!$B$3:$G$15,3,FALSE)</f>
        <v>45007</v>
      </c>
      <c r="E3" s="190">
        <f>VLOOKUP(B3,Hoja1!$B$3:$G$15,4,FALSE)</f>
        <v>663.5</v>
      </c>
      <c r="F3" s="189">
        <f>VLOOKUP(B3,Hoja1!$B$3:$G$15,5,FALSE)</f>
        <v>45007</v>
      </c>
      <c r="G3" s="191">
        <f>VLOOKUP(B3,Hoja1!$B$3:$G$15,6,FALSE)</f>
        <v>663.5</v>
      </c>
      <c r="H3"/>
      <c r="I3" s="187" t="s">
        <v>66</v>
      </c>
      <c r="J3" s="188" t="str">
        <f>VLOOKUP(I3,Hoja1!$I$3:$N$15,2,FALSE)</f>
        <v>WHEAT HRW MAY3/d</v>
      </c>
      <c r="K3" s="198">
        <f>VLOOKUP(I3,Hoja1!$I$3:$N$15,3,FALSE)</f>
        <v>45007</v>
      </c>
      <c r="L3" s="190">
        <f>VLOOKUP(I3,Hoja1!$I$3:$N$15,4,FALSE)</f>
        <v>811.25</v>
      </c>
      <c r="M3" s="198">
        <f>VLOOKUP(I3,Hoja1!$I$3:$N$15,5,FALSE)</f>
        <v>45007</v>
      </c>
      <c r="N3" s="191">
        <f>VLOOKUP(I3,Hoja1!$I$3:$N$15,6,FALSE)</f>
        <v>811.25</v>
      </c>
      <c r="O3"/>
      <c r="P3" s="187" t="s">
        <v>68</v>
      </c>
      <c r="Q3" s="188" t="str">
        <f>VLOOKUP(P3,Hoja1!$P$3:$U$19,2,FALSE)</f>
        <v>CORN MAY3/d</v>
      </c>
      <c r="R3" s="189">
        <f>VLOOKUP(P3,Hoja1!$P$3:$U$19,3,FALSE)</f>
        <v>45007</v>
      </c>
      <c r="S3" s="190">
        <f>VLOOKUP(P3,Hoja1!$P$3:$U$19,4,FALSE)</f>
        <v>633.5</v>
      </c>
      <c r="T3" s="189">
        <f>VLOOKUP(P3,Hoja1!$P$3:$U$19,5,FALSE)</f>
        <v>45007</v>
      </c>
      <c r="U3" s="191">
        <f>VLOOKUP(P3,Hoja1!$P$3:$U$19,6,FALSE)</f>
        <v>633.5</v>
      </c>
    </row>
    <row r="4" spans="1:21" x14ac:dyDescent="0.25">
      <c r="B4" s="187" t="s">
        <v>70</v>
      </c>
      <c r="C4" s="188" t="str">
        <f>VLOOKUP(B4,Hoja1!$B$3:$G$15,2,FALSE)</f>
        <v>WHEAT SRW JUL3/d</v>
      </c>
      <c r="D4" s="189">
        <f>VLOOKUP(B4,Hoja1!$B$3:$G$15,3,FALSE)</f>
        <v>45007</v>
      </c>
      <c r="E4" s="190">
        <f>VLOOKUP(B4,Hoja1!$B$3:$G$15,4,FALSE)</f>
        <v>674.75</v>
      </c>
      <c r="F4" s="189">
        <f>VLOOKUP(B4,Hoja1!$B$3:$G$15,5,FALSE)</f>
        <v>45007</v>
      </c>
      <c r="G4" s="191">
        <f>VLOOKUP(B4,Hoja1!$B$3:$G$15,6,FALSE)</f>
        <v>674.75</v>
      </c>
      <c r="H4"/>
      <c r="I4" s="187" t="s">
        <v>72</v>
      </c>
      <c r="J4" s="188" t="str">
        <f>VLOOKUP(I4,Hoja1!$I$3:$N$15,2,FALSE)</f>
        <v>WHEAT HRW JUL3/d</v>
      </c>
      <c r="K4" s="198">
        <f>VLOOKUP(I4,Hoja1!$I$3:$N$15,3,FALSE)</f>
        <v>45007</v>
      </c>
      <c r="L4" s="190">
        <f>VLOOKUP(I4,Hoja1!$I$3:$N$15,4,FALSE)</f>
        <v>799.25</v>
      </c>
      <c r="M4" s="198">
        <f>VLOOKUP(I4,Hoja1!$I$3:$N$15,5,FALSE)</f>
        <v>45007</v>
      </c>
      <c r="N4" s="191">
        <f>VLOOKUP(I4,Hoja1!$I$3:$N$15,6,FALSE)</f>
        <v>799.25</v>
      </c>
      <c r="O4"/>
      <c r="P4" s="187" t="s">
        <v>74</v>
      </c>
      <c r="Q4" s="188" t="str">
        <f>VLOOKUP(P4,Hoja1!$P$3:$U$19,2,FALSE)</f>
        <v>CORN JUL3/d</v>
      </c>
      <c r="R4" s="189">
        <f>VLOOKUP(P4,Hoja1!$P$3:$U$19,3,FALSE)</f>
        <v>45007</v>
      </c>
      <c r="S4" s="190">
        <f>VLOOKUP(P4,Hoja1!$P$3:$U$19,4,FALSE)</f>
        <v>611.75</v>
      </c>
      <c r="T4" s="189">
        <f>VLOOKUP(P4,Hoja1!$P$3:$U$19,5,FALSE)</f>
        <v>45007</v>
      </c>
      <c r="U4" s="191">
        <f>VLOOKUP(P4,Hoja1!$P$3:$U$19,6,FALSE)</f>
        <v>611.75</v>
      </c>
    </row>
    <row r="5" spans="1:21" x14ac:dyDescent="0.25">
      <c r="B5" s="187" t="s">
        <v>76</v>
      </c>
      <c r="C5" s="188" t="str">
        <f>VLOOKUP(B5,Hoja1!$B$3:$G$15,2,FALSE)</f>
        <v>WHEAT SRW SEP3/d</v>
      </c>
      <c r="D5" s="189">
        <f>VLOOKUP(B5,Hoja1!$B$3:$G$15,3,FALSE)</f>
        <v>45007</v>
      </c>
      <c r="E5" s="190">
        <f>VLOOKUP(B5,Hoja1!$B$3:$G$15,4,FALSE)</f>
        <v>685.5</v>
      </c>
      <c r="F5" s="189">
        <f>VLOOKUP(B5,Hoja1!$B$3:$G$15,5,FALSE)</f>
        <v>45007</v>
      </c>
      <c r="G5" s="191">
        <f>VLOOKUP(B5,Hoja1!$B$3:$G$15,6,FALSE)</f>
        <v>685.5</v>
      </c>
      <c r="H5"/>
      <c r="I5" s="187" t="s">
        <v>78</v>
      </c>
      <c r="J5" s="188" t="str">
        <f>VLOOKUP(I5,Hoja1!$I$3:$N$15,2,FALSE)</f>
        <v>WHEAT HRW SEP3/d</v>
      </c>
      <c r="K5" s="198">
        <f>VLOOKUP(I5,Hoja1!$I$3:$N$15,3,FALSE)</f>
        <v>45007</v>
      </c>
      <c r="L5" s="190">
        <f>VLOOKUP(I5,Hoja1!$I$3:$N$15,4,FALSE)</f>
        <v>798.25</v>
      </c>
      <c r="M5" s="198">
        <f>VLOOKUP(I5,Hoja1!$I$3:$N$15,5,FALSE)</f>
        <v>45007</v>
      </c>
      <c r="N5" s="191">
        <f>VLOOKUP(I5,Hoja1!$I$3:$N$15,6,FALSE)</f>
        <v>798.25</v>
      </c>
      <c r="O5"/>
      <c r="P5" s="187" t="s">
        <v>80</v>
      </c>
      <c r="Q5" s="188" t="str">
        <f>VLOOKUP(P5,Hoja1!$P$3:$U$19,2,FALSE)</f>
        <v>CORN SEP3/d</v>
      </c>
      <c r="R5" s="189">
        <f>VLOOKUP(P5,Hoja1!$P$3:$U$19,3,FALSE)</f>
        <v>45007</v>
      </c>
      <c r="S5" s="190">
        <f>VLOOKUP(P5,Hoja1!$P$3:$U$19,4,FALSE)</f>
        <v>561.75</v>
      </c>
      <c r="T5" s="189">
        <f>VLOOKUP(P5,Hoja1!$P$3:$U$19,5,FALSE)</f>
        <v>45007</v>
      </c>
      <c r="U5" s="191">
        <f>VLOOKUP(P5,Hoja1!$P$3:$U$19,6,FALSE)</f>
        <v>561.75</v>
      </c>
    </row>
    <row r="6" spans="1:21" x14ac:dyDescent="0.25">
      <c r="B6" s="187" t="s">
        <v>82</v>
      </c>
      <c r="C6" s="188" t="str">
        <f>VLOOKUP(B6,Hoja1!$B$3:$G$15,2,FALSE)</f>
        <v>WHEAT SRW DEC3/d</v>
      </c>
      <c r="D6" s="189">
        <f>VLOOKUP(B6,Hoja1!$B$3:$G$15,3,FALSE)</f>
        <v>45007</v>
      </c>
      <c r="E6" s="190">
        <f>VLOOKUP(B6,Hoja1!$B$3:$G$15,4,FALSE)</f>
        <v>701</v>
      </c>
      <c r="F6" s="189">
        <f>VLOOKUP(B6,Hoja1!$B$3:$G$15,5,FALSE)</f>
        <v>45007</v>
      </c>
      <c r="G6" s="191">
        <f>VLOOKUP(B6,Hoja1!$B$3:$G$15,6,FALSE)</f>
        <v>701</v>
      </c>
      <c r="H6"/>
      <c r="I6" s="187" t="s">
        <v>84</v>
      </c>
      <c r="J6" s="188" t="str">
        <f>VLOOKUP(I6,Hoja1!$I$3:$N$15,2,FALSE)</f>
        <v>WHEAT HRW DEC3/d</v>
      </c>
      <c r="K6" s="198">
        <f>VLOOKUP(I6,Hoja1!$I$3:$N$15,3,FALSE)</f>
        <v>45007</v>
      </c>
      <c r="L6" s="190">
        <f>VLOOKUP(I6,Hoja1!$I$3:$N$15,4,FALSE)</f>
        <v>801.75</v>
      </c>
      <c r="M6" s="198">
        <f>VLOOKUP(I6,Hoja1!$I$3:$N$15,5,FALSE)</f>
        <v>45007</v>
      </c>
      <c r="N6" s="191">
        <f>VLOOKUP(I6,Hoja1!$I$3:$N$15,6,FALSE)</f>
        <v>801.75</v>
      </c>
      <c r="O6"/>
      <c r="P6" s="187" t="s">
        <v>86</v>
      </c>
      <c r="Q6" s="188" t="str">
        <f>VLOOKUP(P6,Hoja1!$P$3:$U$19,2,FALSE)</f>
        <v>CORN DEC3/d</v>
      </c>
      <c r="R6" s="189">
        <f>VLOOKUP(P6,Hoja1!$P$3:$U$19,3,FALSE)</f>
        <v>45007</v>
      </c>
      <c r="S6" s="190">
        <f>VLOOKUP(P6,Hoja1!$P$3:$U$19,4,FALSE)</f>
        <v>554.5</v>
      </c>
      <c r="T6" s="189">
        <f>VLOOKUP(P6,Hoja1!$P$3:$U$19,5,FALSE)</f>
        <v>45007</v>
      </c>
      <c r="U6" s="191">
        <f>VLOOKUP(P6,Hoja1!$P$3:$U$19,6,FALSE)</f>
        <v>554.5</v>
      </c>
    </row>
    <row r="7" spans="1:21" x14ac:dyDescent="0.25">
      <c r="B7" s="187" t="s">
        <v>88</v>
      </c>
      <c r="C7" s="188" t="str">
        <f>VLOOKUP(B7,Hoja1!$B$3:$G$15,2,FALSE)</f>
        <v>WHEAT SRW MAR2/d</v>
      </c>
      <c r="D7" s="189">
        <f>VLOOKUP(B7,Hoja1!$B$3:$G$15,3,FALSE)</f>
        <v>45007</v>
      </c>
      <c r="E7" s="190">
        <f>VLOOKUP(B7,Hoja1!$B$3:$G$15,4,FALSE)</f>
        <v>712.5</v>
      </c>
      <c r="F7" s="189">
        <f>VLOOKUP(B7,Hoja1!$B$3:$G$15,5,FALSE)</f>
        <v>45007</v>
      </c>
      <c r="G7" s="191">
        <f>VLOOKUP(B7,Hoja1!$B$3:$G$15,6,FALSE)</f>
        <v>712.5</v>
      </c>
      <c r="H7"/>
      <c r="I7" s="187" t="s">
        <v>90</v>
      </c>
      <c r="J7" s="188" t="str">
        <f>VLOOKUP(I7,Hoja1!$I$3:$N$15,2,FALSE)</f>
        <v>WHEAT HRW MAR2/d</v>
      </c>
      <c r="K7" s="198">
        <f>VLOOKUP(I7,Hoja1!$I$3:$N$15,3,FALSE)</f>
        <v>45007</v>
      </c>
      <c r="L7" s="190">
        <f>VLOOKUP(I7,Hoja1!$I$3:$N$15,4,FALSE)</f>
        <v>800.75</v>
      </c>
      <c r="M7" s="198">
        <f>VLOOKUP(I7,Hoja1!$I$3:$N$15,5,FALSE)</f>
        <v>45007</v>
      </c>
      <c r="N7" s="191">
        <f>VLOOKUP(I7,Hoja1!$I$3:$N$15,6,FALSE)</f>
        <v>800.75</v>
      </c>
      <c r="O7"/>
      <c r="P7" s="187" t="s">
        <v>92</v>
      </c>
      <c r="Q7" s="188" t="str">
        <f>VLOOKUP(P7,Hoja1!$P$3:$U$19,2,FALSE)</f>
        <v>CORN MAR24/d</v>
      </c>
      <c r="R7" s="189">
        <f>VLOOKUP(P7,Hoja1!$P$3:$U$19,3,FALSE)</f>
        <v>45007</v>
      </c>
      <c r="S7" s="190">
        <f>VLOOKUP(P7,Hoja1!$P$3:$U$19,4,FALSE)</f>
        <v>563.25</v>
      </c>
      <c r="T7" s="189">
        <f>VLOOKUP(P7,Hoja1!$P$3:$U$19,5,FALSE)</f>
        <v>45007</v>
      </c>
      <c r="U7" s="191">
        <f>VLOOKUP(P7,Hoja1!$P$3:$U$19,6,FALSE)</f>
        <v>563.25</v>
      </c>
    </row>
    <row r="8" spans="1:21" x14ac:dyDescent="0.25">
      <c r="B8" s="187" t="s">
        <v>94</v>
      </c>
      <c r="C8" s="188" t="str">
        <f>VLOOKUP(B8,Hoja1!$B$3:$G$15,2,FALSE)</f>
        <v>WHEAT SRW MAY2/d</v>
      </c>
      <c r="D8" s="189">
        <f>VLOOKUP(B8,Hoja1!$B$3:$G$15,3,FALSE)</f>
        <v>45007</v>
      </c>
      <c r="E8" s="190">
        <f>VLOOKUP(B8,Hoja1!$B$3:$G$15,4,FALSE)</f>
        <v>716.5</v>
      </c>
      <c r="F8" s="189">
        <f>VLOOKUP(B8,Hoja1!$B$3:$G$15,5,FALSE)</f>
        <v>45007</v>
      </c>
      <c r="G8" s="191">
        <f>VLOOKUP(B8,Hoja1!$B$3:$G$15,6,FALSE)</f>
        <v>716.5</v>
      </c>
      <c r="H8"/>
      <c r="I8" s="187" t="s">
        <v>96</v>
      </c>
      <c r="J8" s="188" t="str">
        <f>VLOOKUP(I8,Hoja1!$I$3:$N$15,2,FALSE)</f>
        <v>WHEAT HRW MAY2/d</v>
      </c>
      <c r="K8" s="198">
        <f>VLOOKUP(I8,Hoja1!$I$3:$N$15,3,FALSE)</f>
        <v>45007</v>
      </c>
      <c r="L8" s="190">
        <f>VLOOKUP(I8,Hoja1!$I$3:$N$15,4,FALSE)</f>
        <v>794.75</v>
      </c>
      <c r="M8" s="198">
        <f>VLOOKUP(I8,Hoja1!$I$3:$N$15,5,FALSE)</f>
        <v>45007</v>
      </c>
      <c r="N8" s="191">
        <f>VLOOKUP(I8,Hoja1!$I$3:$N$15,6,FALSE)</f>
        <v>794.75</v>
      </c>
      <c r="O8"/>
      <c r="P8" s="187" t="s">
        <v>98</v>
      </c>
      <c r="Q8" s="188" t="str">
        <f>VLOOKUP(P8,Hoja1!$P$3:$U$19,2,FALSE)</f>
        <v>CORN MAY24/d</v>
      </c>
      <c r="R8" s="189">
        <f>VLOOKUP(P8,Hoja1!$P$3:$U$19,3,FALSE)</f>
        <v>45007</v>
      </c>
      <c r="S8" s="190">
        <f>VLOOKUP(P8,Hoja1!$P$3:$U$19,4,FALSE)</f>
        <v>568.5</v>
      </c>
      <c r="T8" s="189">
        <f>VLOOKUP(P8,Hoja1!$P$3:$U$19,5,FALSE)</f>
        <v>45007</v>
      </c>
      <c r="U8" s="191">
        <f>VLOOKUP(P8,Hoja1!$P$3:$U$19,6,FALSE)</f>
        <v>568.5</v>
      </c>
    </row>
    <row r="9" spans="1:21" x14ac:dyDescent="0.25">
      <c r="B9" s="187" t="s">
        <v>100</v>
      </c>
      <c r="C9" s="188" t="str">
        <f>VLOOKUP(B9,Hoja1!$B$3:$G$15,2,FALSE)</f>
        <v>WHEAT SRW JUL2/d</v>
      </c>
      <c r="D9" s="189">
        <f>VLOOKUP(B9,Hoja1!$B$3:$G$15,3,FALSE)</f>
        <v>45007</v>
      </c>
      <c r="E9" s="190">
        <f>VLOOKUP(B9,Hoja1!$B$3:$G$15,4,FALSE)</f>
        <v>698.5</v>
      </c>
      <c r="F9" s="189">
        <f>VLOOKUP(B9,Hoja1!$B$3:$G$15,5,FALSE)</f>
        <v>45007</v>
      </c>
      <c r="G9" s="191">
        <f>VLOOKUP(B9,Hoja1!$B$3:$G$15,6,FALSE)</f>
        <v>698.5</v>
      </c>
      <c r="H9"/>
      <c r="I9" s="187" t="s">
        <v>102</v>
      </c>
      <c r="J9" s="188" t="str">
        <f>VLOOKUP(I9,Hoja1!$I$3:$N$15,2,FALSE)</f>
        <v>WHEAT HRW JUL2/d</v>
      </c>
      <c r="K9" s="198">
        <f>VLOOKUP(I9,Hoja1!$I$3:$N$15,3,FALSE)</f>
        <v>45007</v>
      </c>
      <c r="L9" s="190">
        <f>VLOOKUP(I9,Hoja1!$I$3:$N$15,4,FALSE)</f>
        <v>762.75</v>
      </c>
      <c r="M9" s="198">
        <f>VLOOKUP(I9,Hoja1!$I$3:$N$15,5,FALSE)</f>
        <v>45007</v>
      </c>
      <c r="N9" s="191">
        <f>VLOOKUP(I9,Hoja1!$I$3:$N$15,6,FALSE)</f>
        <v>762.75</v>
      </c>
      <c r="O9"/>
      <c r="P9" s="187" t="s">
        <v>104</v>
      </c>
      <c r="Q9" s="188" t="str">
        <f>VLOOKUP(P9,Hoja1!$P$3:$U$19,2,FALSE)</f>
        <v>CORN JUL24/d</v>
      </c>
      <c r="R9" s="189">
        <f>VLOOKUP(P9,Hoja1!$P$3:$U$19,3,FALSE)</f>
        <v>45007</v>
      </c>
      <c r="S9" s="190">
        <f>VLOOKUP(P9,Hoja1!$P$3:$U$19,4,FALSE)</f>
        <v>570.5</v>
      </c>
      <c r="T9" s="189">
        <f>VLOOKUP(P9,Hoja1!$P$3:$U$19,5,FALSE)</f>
        <v>45007</v>
      </c>
      <c r="U9" s="191">
        <f>VLOOKUP(P9,Hoja1!$P$3:$U$19,6,FALSE)</f>
        <v>570.5</v>
      </c>
    </row>
    <row r="10" spans="1:21" x14ac:dyDescent="0.25">
      <c r="B10" s="187" t="s">
        <v>106</v>
      </c>
      <c r="C10" s="188" t="str">
        <f>VLOOKUP(B10,Hoja1!$B$3:$G$15,2,FALSE)</f>
        <v>WHEAT SRW SEP2/d</v>
      </c>
      <c r="D10" s="189">
        <f>VLOOKUP(B10,Hoja1!$B$3:$G$15,3,FALSE)</f>
        <v>45007</v>
      </c>
      <c r="E10" s="190">
        <f>VLOOKUP(B10,Hoja1!$B$3:$G$15,4,FALSE)</f>
        <v>698</v>
      </c>
      <c r="F10" s="189">
        <f>VLOOKUP(B10,Hoja1!$B$3:$G$15,5,FALSE)</f>
        <v>45007</v>
      </c>
      <c r="G10" s="191">
        <f>VLOOKUP(B10,Hoja1!$B$3:$G$15,6,FALSE)</f>
        <v>698</v>
      </c>
      <c r="H10"/>
      <c r="I10" s="187" t="s">
        <v>108</v>
      </c>
      <c r="J10" s="188" t="str">
        <f>VLOOKUP(I10,Hoja1!$I$3:$N$15,2,FALSE)</f>
        <v>WHEAT HRW SEP2/d</v>
      </c>
      <c r="K10" s="198">
        <f>VLOOKUP(I10,Hoja1!$I$3:$N$15,3,FALSE)</f>
        <v>45007</v>
      </c>
      <c r="L10" s="190">
        <f>VLOOKUP(I10,Hoja1!$I$3:$N$15,4,FALSE)</f>
        <v>759.5</v>
      </c>
      <c r="M10" s="198">
        <f>VLOOKUP(I10,Hoja1!$I$3:$N$15,5,FALSE)</f>
        <v>45007</v>
      </c>
      <c r="N10" s="191">
        <f>VLOOKUP(I10,Hoja1!$I$3:$N$15,6,FALSE)</f>
        <v>759.5</v>
      </c>
      <c r="O10"/>
      <c r="P10" s="187" t="s">
        <v>110</v>
      </c>
      <c r="Q10" s="188" t="str">
        <f>VLOOKUP(P10,Hoja1!$P$3:$U$19,2,FALSE)</f>
        <v>CORN SEP24/d</v>
      </c>
      <c r="R10" s="189">
        <f>VLOOKUP(P10,Hoja1!$P$3:$U$19,3,FALSE)</f>
        <v>45007</v>
      </c>
      <c r="S10" s="190">
        <f>VLOOKUP(P10,Hoja1!$P$3:$U$19,4,FALSE)</f>
        <v>545.75</v>
      </c>
      <c r="T10" s="189">
        <f>VLOOKUP(P10,Hoja1!$P$3:$U$19,5,FALSE)</f>
        <v>45007</v>
      </c>
      <c r="U10" s="191">
        <f>VLOOKUP(P10,Hoja1!$P$3:$U$19,6,FALSE)</f>
        <v>545.75</v>
      </c>
    </row>
    <row r="11" spans="1:21" x14ac:dyDescent="0.25">
      <c r="B11" s="187" t="s">
        <v>112</v>
      </c>
      <c r="C11" s="188" t="str">
        <f>VLOOKUP(B11,Hoja1!$B$3:$G$15,2,FALSE)</f>
        <v>WHEAT SRW DEC2/d</v>
      </c>
      <c r="D11" s="189">
        <f>VLOOKUP(B11,Hoja1!$B$3:$G$15,3,FALSE)</f>
        <v>45007</v>
      </c>
      <c r="E11" s="190">
        <f>VLOOKUP(B11,Hoja1!$B$3:$G$15,4,FALSE)</f>
        <v>704.5</v>
      </c>
      <c r="F11" s="189">
        <f>VLOOKUP(B11,Hoja1!$B$3:$G$15,5,FALSE)</f>
        <v>45007</v>
      </c>
      <c r="G11" s="191">
        <f>VLOOKUP(B11,Hoja1!$B$3:$G$15,6,FALSE)</f>
        <v>704.5</v>
      </c>
      <c r="H11"/>
      <c r="I11" s="187" t="s">
        <v>114</v>
      </c>
      <c r="J11" s="188" t="str">
        <f>VLOOKUP(I11,Hoja1!$I$3:$N$15,2,FALSE)</f>
        <v>WHEAT HRW DEC2/d</v>
      </c>
      <c r="K11" s="198">
        <f>VLOOKUP(I11,Hoja1!$I$3:$N$15,3,FALSE)</f>
        <v>45007</v>
      </c>
      <c r="L11" s="190">
        <f>VLOOKUP(I11,Hoja1!$I$3:$N$15,4,FALSE)</f>
        <v>761.25</v>
      </c>
      <c r="M11" s="198">
        <f>VLOOKUP(I11,Hoja1!$I$3:$N$15,5,FALSE)</f>
        <v>45007</v>
      </c>
      <c r="N11" s="191">
        <f>VLOOKUP(I11,Hoja1!$I$3:$N$15,6,FALSE)</f>
        <v>761.25</v>
      </c>
      <c r="O11"/>
      <c r="P11" s="187" t="s">
        <v>116</v>
      </c>
      <c r="Q11" s="188" t="str">
        <f>VLOOKUP(P11,Hoja1!$P$3:$U$19,2,FALSE)</f>
        <v>CORN DEC24/d</v>
      </c>
      <c r="R11" s="189">
        <f>VLOOKUP(P11,Hoja1!$P$3:$U$19,3,FALSE)</f>
        <v>45007</v>
      </c>
      <c r="S11" s="190">
        <f>VLOOKUP(P11,Hoja1!$P$3:$U$19,4,FALSE)</f>
        <v>536</v>
      </c>
      <c r="T11" s="189">
        <f>VLOOKUP(P11,Hoja1!$P$3:$U$19,5,FALSE)</f>
        <v>45007</v>
      </c>
      <c r="U11" s="191">
        <f>VLOOKUP(P11,Hoja1!$P$3:$U$19,6,FALSE)</f>
        <v>536</v>
      </c>
    </row>
    <row r="12" spans="1:21" x14ac:dyDescent="0.25">
      <c r="B12" s="187" t="s">
        <v>118</v>
      </c>
      <c r="C12" s="188" t="str">
        <f>VLOOKUP(B12,Hoja1!$B$3:$G$15,2,FALSE)</f>
        <v>WHEAT SRW MAR2/d</v>
      </c>
      <c r="D12" s="189">
        <f>VLOOKUP(B12,Hoja1!$B$3:$G$15,3,FALSE)</f>
        <v>45007</v>
      </c>
      <c r="E12" s="190">
        <f>VLOOKUP(B12,Hoja1!$B$3:$G$15,4,FALSE)</f>
        <v>711</v>
      </c>
      <c r="F12" s="189">
        <f>VLOOKUP(B12,Hoja1!$B$3:$G$15,5,FALSE)</f>
        <v>45007</v>
      </c>
      <c r="G12" s="191">
        <f>VLOOKUP(B12,Hoja1!$B$3:$G$15,6,FALSE)</f>
        <v>711</v>
      </c>
      <c r="H12"/>
      <c r="I12" s="187" t="s">
        <v>119</v>
      </c>
      <c r="J12" s="188" t="str">
        <f>VLOOKUP(I12,Hoja1!$I$3:$N$15,2,FALSE)</f>
        <v>WHEAT HRW MAR2/d</v>
      </c>
      <c r="K12" s="198">
        <f>VLOOKUP(I12,Hoja1!$I$3:$N$15,3,FALSE)</f>
        <v>45007</v>
      </c>
      <c r="L12" s="190">
        <f>VLOOKUP(I12,Hoja1!$I$3:$N$15,4,FALSE)</f>
        <v>774</v>
      </c>
      <c r="M12" s="198">
        <f>VLOOKUP(I12,Hoja1!$I$3:$N$15,5,FALSE)</f>
        <v>45007</v>
      </c>
      <c r="N12" s="191">
        <f>VLOOKUP(I12,Hoja1!$I$3:$N$15,6,FALSE)</f>
        <v>774</v>
      </c>
      <c r="O12"/>
      <c r="P12" s="187" t="s">
        <v>132</v>
      </c>
      <c r="Q12" s="188" t="str">
        <f>VLOOKUP(P12,Hoja1!$P$3:$U$19,2,FALSE)</f>
        <v>CORN JUL25/d</v>
      </c>
      <c r="R12" s="189">
        <f>VLOOKUP(P12,Hoja1!$P$3:$U$19,3,FALSE)</f>
        <v>45007</v>
      </c>
      <c r="S12" s="190">
        <f>VLOOKUP(P12,Hoja1!$P$3:$U$19,4,FALSE)</f>
        <v>545.75</v>
      </c>
      <c r="T12" s="189">
        <f>VLOOKUP(P12,Hoja1!$P$3:$U$19,5,FALSE)</f>
        <v>45007</v>
      </c>
      <c r="U12" s="191">
        <f>VLOOKUP(P12,Hoja1!$P$3:$U$19,6,FALSE)</f>
        <v>545.75</v>
      </c>
    </row>
    <row r="13" spans="1:21" ht="15.6" thickBot="1" x14ac:dyDescent="0.3">
      <c r="B13" s="187" t="s">
        <v>120</v>
      </c>
      <c r="C13" s="188" t="str">
        <f>VLOOKUP(B13,Hoja1!$B$3:$G$15,2,FALSE)</f>
        <v>WHEAT SRW MAY2/d</v>
      </c>
      <c r="D13" s="189">
        <f>VLOOKUP(B13,Hoja1!$B$3:$G$15,3,FALSE)</f>
        <v>45007</v>
      </c>
      <c r="E13" s="190">
        <f>VLOOKUP(B13,Hoja1!$B$3:$G$15,4,FALSE)</f>
        <v>703</v>
      </c>
      <c r="F13" s="189">
        <f>VLOOKUP(B13,Hoja1!$B$3:$G$15,5,FALSE)</f>
        <v>45007</v>
      </c>
      <c r="G13" s="191">
        <f>VLOOKUP(B13,Hoja1!$B$3:$G$15,6,FALSE)</f>
        <v>703</v>
      </c>
      <c r="H13"/>
      <c r="I13" s="187" t="s">
        <v>121</v>
      </c>
      <c r="J13" s="188" t="str">
        <f>VLOOKUP(I13,Hoja1!$I$3:$N$15,2,FALSE)</f>
        <v>WHEAT HRW MAY2/d</v>
      </c>
      <c r="K13" s="198">
        <f>VLOOKUP(I13,Hoja1!$I$3:$N$15,3,FALSE)</f>
        <v>45007</v>
      </c>
      <c r="L13" s="190">
        <f>VLOOKUP(I13,Hoja1!$I$3:$N$15,4,FALSE)</f>
        <v>746.25</v>
      </c>
      <c r="M13" s="198">
        <f>VLOOKUP(I13,Hoja1!$I$3:$N$15,5,FALSE)</f>
        <v>45007</v>
      </c>
      <c r="N13" s="191">
        <f>VLOOKUP(I13,Hoja1!$I$3:$N$15,6,FALSE)</f>
        <v>746.25</v>
      </c>
      <c r="O13"/>
      <c r="P13" s="192" t="s">
        <v>134</v>
      </c>
      <c r="Q13" s="193" t="str">
        <f>VLOOKUP(P13,Hoja1!$P$3:$U$19,2,FALSE)</f>
        <v>CORN DEC25/d</v>
      </c>
      <c r="R13" s="194">
        <f>VLOOKUP(P13,Hoja1!$P$3:$U$19,3,FALSE)</f>
        <v>45007</v>
      </c>
      <c r="S13" s="195">
        <f>VLOOKUP(P13,Hoja1!$P$3:$U$19,4,FALSE)</f>
        <v>492</v>
      </c>
      <c r="T13" s="194">
        <f>VLOOKUP(P13,Hoja1!$P$3:$U$19,5,FALSE)</f>
        <v>45007</v>
      </c>
      <c r="U13" s="196">
        <f>VLOOKUP(P13,Hoja1!$P$3:$U$19,6,FALSE)</f>
        <v>492</v>
      </c>
    </row>
    <row r="14" spans="1:21" ht="15.6" thickBot="1" x14ac:dyDescent="0.3">
      <c r="B14" s="192" t="s">
        <v>122</v>
      </c>
      <c r="C14" s="193" t="str">
        <f>VLOOKUP(B14,Hoja1!$B$3:$G$15,2,FALSE)</f>
        <v>WHEAT SRW JUL2/d</v>
      </c>
      <c r="D14" s="194">
        <f>VLOOKUP(B14,Hoja1!$B$3:$G$15,3,FALSE)</f>
        <v>45007</v>
      </c>
      <c r="E14" s="195">
        <f>VLOOKUP(B14,Hoja1!$B$3:$G$15,4,FALSE)</f>
        <v>697.5</v>
      </c>
      <c r="F14" s="194">
        <f>VLOOKUP(B14,Hoja1!$B$3:$G$15,5,FALSE)</f>
        <v>45007</v>
      </c>
      <c r="G14" s="196">
        <f>VLOOKUP(B14,Hoja1!$B$3:$G$15,6,FALSE)</f>
        <v>697.5</v>
      </c>
      <c r="H14"/>
      <c r="I14" s="192" t="s">
        <v>123</v>
      </c>
      <c r="J14" s="193" t="str">
        <f>VLOOKUP(I14,Hoja1!$I$3:$N$15,2,FALSE)</f>
        <v>WHEAT HRW JUL2/d</v>
      </c>
      <c r="K14" s="199">
        <f>VLOOKUP(I14,Hoja1!$I$3:$N$15,3,FALSE)</f>
        <v>45007</v>
      </c>
      <c r="L14" s="195">
        <f>VLOOKUP(I14,Hoja1!$I$3:$N$15,4,FALSE)</f>
        <v>696</v>
      </c>
      <c r="M14" s="199">
        <f>VLOOKUP(I14,Hoja1!$I$3:$N$15,5,FALSE)</f>
        <v>45007</v>
      </c>
      <c r="N14" s="196">
        <f>VLOOKUP(I14,Hoja1!$I$3:$N$15,6,FALSE)</f>
        <v>696</v>
      </c>
      <c r="O14"/>
    </row>
    <row r="20" spans="18:21" x14ac:dyDescent="0.25">
      <c r="R20" s="146"/>
      <c r="S20" s="2"/>
      <c r="T20" s="146"/>
      <c r="U20" s="2"/>
    </row>
    <row r="21" spans="18:21" x14ac:dyDescent="0.25">
      <c r="R21" s="146"/>
      <c r="S21" s="2"/>
      <c r="T21" s="146"/>
      <c r="U21" s="2"/>
    </row>
    <row r="22" spans="18:21" x14ac:dyDescent="0.25">
      <c r="R22" s="146"/>
      <c r="S22" s="2"/>
      <c r="T22" s="146"/>
      <c r="U22" s="2"/>
    </row>
    <row r="23" spans="18:21" x14ac:dyDescent="0.25">
      <c r="R23" s="146"/>
      <c r="S23" s="2"/>
      <c r="T23" s="146"/>
      <c r="U23" s="2"/>
    </row>
    <row r="24" spans="18:21" x14ac:dyDescent="0.25">
      <c r="R24" s="146"/>
      <c r="S24" s="2"/>
      <c r="T24" s="146"/>
      <c r="U24" s="2"/>
    </row>
    <row r="25" spans="18:21" x14ac:dyDescent="0.25">
      <c r="R25" s="146"/>
      <c r="S25" s="2"/>
      <c r="T25" s="146"/>
      <c r="U25" s="2"/>
    </row>
    <row r="26" spans="18:21" x14ac:dyDescent="0.25">
      <c r="R26" s="146"/>
      <c r="S26" s="2"/>
      <c r="T26" s="146"/>
      <c r="U26" s="2"/>
    </row>
    <row r="27" spans="18:21" x14ac:dyDescent="0.25">
      <c r="R27" s="146"/>
      <c r="S27" s="2"/>
      <c r="T27" s="146"/>
      <c r="U27" s="2"/>
    </row>
    <row r="28" spans="18:21" x14ac:dyDescent="0.25">
      <c r="R28" s="146"/>
      <c r="S28" s="2"/>
      <c r="T28" s="146"/>
      <c r="U28" s="2"/>
    </row>
    <row r="29" spans="18:21" x14ac:dyDescent="0.25">
      <c r="R29" s="146"/>
      <c r="S29" s="2"/>
      <c r="T29" s="146"/>
      <c r="U29" s="2"/>
    </row>
    <row r="30" spans="18:21" x14ac:dyDescent="0.25">
      <c r="R30" s="146"/>
      <c r="S30" s="2"/>
      <c r="T30" s="146"/>
      <c r="U30" s="2"/>
    </row>
    <row r="31" spans="18:21" x14ac:dyDescent="0.25">
      <c r="R31" s="146"/>
      <c r="S31" s="2"/>
      <c r="T31" s="146"/>
      <c r="U31" s="2"/>
    </row>
    <row r="33" spans="18:21" x14ac:dyDescent="0.25">
      <c r="R33" s="146"/>
      <c r="S33" s="2"/>
      <c r="T33" s="146"/>
      <c r="U33" s="2"/>
    </row>
    <row r="35" spans="18:21" x14ac:dyDescent="0.25">
      <c r="R35" s="146"/>
      <c r="S35" s="2"/>
      <c r="T35" s="146"/>
      <c r="U35" s="2"/>
    </row>
    <row r="36" spans="18:21" x14ac:dyDescent="0.25">
      <c r="R36" s="146"/>
      <c r="S36" s="2"/>
      <c r="T36" s="146"/>
      <c r="U36" s="2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"/>
  <sheetViews>
    <sheetView workbookViewId="0">
      <selection activeCell="D30" sqref="D30"/>
    </sheetView>
  </sheetViews>
  <sheetFormatPr baseColWidth="10" defaultRowHeight="15" x14ac:dyDescent="0.25"/>
  <cols>
    <col min="3" max="3" width="39.1796875" bestFit="1" customWidth="1"/>
  </cols>
  <sheetData>
    <row r="2" spans="2:21" x14ac:dyDescent="0.25">
      <c r="B2" t="s">
        <v>139</v>
      </c>
      <c r="C2" t="str">
        <f>_xll.RData(B3:B15,"CF_NAME","RTFEED:IDN",,"CH:Fd")</f>
        <v>Name</v>
      </c>
      <c r="D2" t="str">
        <f>_xll.RData(B3:B15,"HSTCLSDATE","RTFEED:IDN",,"CH:Fd")</f>
        <v>Cls.Dat</v>
      </c>
      <c r="E2" t="str">
        <f>_xll.RData(B3:B15,"CF_CLOSE","RTFEED:IDN",,"CH:Fd")</f>
        <v>Close</v>
      </c>
      <c r="F2" t="str">
        <f>_xll.RData(B3:B15,"SETTLEDATE","RTFEED:IDN",,"CH:Fd")</f>
        <v>Set Date</v>
      </c>
      <c r="G2" t="str">
        <f>_xll.RData(B3:B15,"SETTLE","RTFEED:IDN",,"CH:Fd")</f>
        <v>Settle</v>
      </c>
      <c r="I2" t="s">
        <v>139</v>
      </c>
      <c r="J2" t="str">
        <f>_xll.RData(I3:I15,"CF_NAME","RTFEED:IDN",,"CH:Fd")</f>
        <v>Name</v>
      </c>
      <c r="K2" t="str">
        <f>_xll.RData(I3:I15,"HSTCLSDATE","RTFEED:IDN",,"CH:Fd")</f>
        <v>Cls.Dat</v>
      </c>
      <c r="L2" t="str">
        <f>_xll.RData(I3:I15,"CF_CLOSE","RTFEED:IDN",,"CH:Fd")</f>
        <v>Close</v>
      </c>
      <c r="M2" t="str">
        <f>_xll.RData(I3:I15,"SETTLEDATE","RTFEED:IDN",,"CH:Fd")</f>
        <v>Set Date</v>
      </c>
      <c r="N2" t="str">
        <f>_xll.RData(I3:I15,"SETTLE","RTFEED:IDN",,"CH:Fd")</f>
        <v>Settle</v>
      </c>
      <c r="P2" t="s">
        <v>139</v>
      </c>
      <c r="Q2" t="str">
        <f>_xll.RData(P3:P19,"CF_NAME","RTFEED:IDN",,"CH:Fd")</f>
        <v>Name</v>
      </c>
      <c r="R2" t="str">
        <f>_xll.RData(P3:P19,"HSTCLSDATE","RTFEED:IDN",,"CH:Fd")</f>
        <v>Cls.Dat</v>
      </c>
      <c r="S2" t="str">
        <f>_xll.RData(P3:P19,"CF_CLOSE","RTFEED:IDN",,"CH:Fd")</f>
        <v>Close</v>
      </c>
      <c r="T2" t="str">
        <f>_xll.RData(P3:P19,"SETTLEDATE","RTFEED:IDN",,"CH:Fd")</f>
        <v>Set Date</v>
      </c>
      <c r="U2" t="str">
        <f>_xll.RData(P3:P19,"SETTLE","RTFEED:IDN",,"CH:Fd")</f>
        <v>Settle</v>
      </c>
    </row>
    <row r="3" spans="2:21" x14ac:dyDescent="0.25">
      <c r="B3" t="s">
        <v>140</v>
      </c>
      <c r="C3" t="s">
        <v>154</v>
      </c>
      <c r="D3" t="s">
        <v>154</v>
      </c>
      <c r="E3" t="s">
        <v>154</v>
      </c>
      <c r="F3" t="s">
        <v>154</v>
      </c>
      <c r="G3" t="s">
        <v>154</v>
      </c>
      <c r="I3" t="s">
        <v>141</v>
      </c>
      <c r="J3" t="s">
        <v>155</v>
      </c>
      <c r="K3" t="s">
        <v>155</v>
      </c>
      <c r="L3" t="s">
        <v>155</v>
      </c>
      <c r="M3" t="s">
        <v>155</v>
      </c>
      <c r="N3" t="s">
        <v>155</v>
      </c>
      <c r="P3" t="s">
        <v>142</v>
      </c>
      <c r="Q3" t="s">
        <v>153</v>
      </c>
      <c r="R3" t="s">
        <v>153</v>
      </c>
      <c r="S3" t="s">
        <v>153</v>
      </c>
      <c r="T3" t="s">
        <v>153</v>
      </c>
      <c r="U3" t="s">
        <v>153</v>
      </c>
    </row>
    <row r="4" spans="2:21" x14ac:dyDescent="0.25">
      <c r="B4" t="s">
        <v>64</v>
      </c>
      <c r="C4" t="s">
        <v>65</v>
      </c>
      <c r="D4" s="200">
        <v>45007</v>
      </c>
      <c r="E4">
        <v>663.5</v>
      </c>
      <c r="F4" s="200">
        <v>45007</v>
      </c>
      <c r="G4">
        <v>663.5</v>
      </c>
      <c r="I4" t="s">
        <v>66</v>
      </c>
      <c r="J4" t="s">
        <v>67</v>
      </c>
      <c r="K4" s="200">
        <v>45007</v>
      </c>
      <c r="L4">
        <v>811.25</v>
      </c>
      <c r="M4" s="200">
        <v>45007</v>
      </c>
      <c r="N4">
        <v>811.25</v>
      </c>
      <c r="P4" t="s">
        <v>68</v>
      </c>
      <c r="Q4" t="s">
        <v>69</v>
      </c>
      <c r="R4" s="200">
        <v>45007</v>
      </c>
      <c r="S4">
        <v>633.5</v>
      </c>
      <c r="T4" s="200">
        <v>45007</v>
      </c>
      <c r="U4">
        <v>633.5</v>
      </c>
    </row>
    <row r="5" spans="2:21" x14ac:dyDescent="0.25">
      <c r="B5" t="s">
        <v>70</v>
      </c>
      <c r="C5" t="s">
        <v>71</v>
      </c>
      <c r="D5" s="200">
        <v>45007</v>
      </c>
      <c r="E5">
        <v>674.75</v>
      </c>
      <c r="F5" s="200">
        <v>45007</v>
      </c>
      <c r="G5">
        <v>674.75</v>
      </c>
      <c r="I5" t="s">
        <v>72</v>
      </c>
      <c r="J5" t="s">
        <v>73</v>
      </c>
      <c r="K5" s="200">
        <v>45007</v>
      </c>
      <c r="L5">
        <v>799.25</v>
      </c>
      <c r="M5" s="200">
        <v>45007</v>
      </c>
      <c r="N5">
        <v>799.25</v>
      </c>
      <c r="P5" t="s">
        <v>74</v>
      </c>
      <c r="Q5" t="s">
        <v>75</v>
      </c>
      <c r="R5" s="200">
        <v>45007</v>
      </c>
      <c r="S5">
        <v>611.75</v>
      </c>
      <c r="T5" s="200">
        <v>45007</v>
      </c>
      <c r="U5">
        <v>611.75</v>
      </c>
    </row>
    <row r="6" spans="2:21" x14ac:dyDescent="0.25">
      <c r="B6" t="s">
        <v>76</v>
      </c>
      <c r="C6" t="s">
        <v>77</v>
      </c>
      <c r="D6" s="200">
        <v>45007</v>
      </c>
      <c r="E6">
        <v>685.5</v>
      </c>
      <c r="F6" s="200">
        <v>45007</v>
      </c>
      <c r="G6">
        <v>685.5</v>
      </c>
      <c r="I6" t="s">
        <v>78</v>
      </c>
      <c r="J6" t="s">
        <v>79</v>
      </c>
      <c r="K6" s="200">
        <v>45007</v>
      </c>
      <c r="L6">
        <v>798.25</v>
      </c>
      <c r="M6" s="200">
        <v>45007</v>
      </c>
      <c r="N6">
        <v>798.25</v>
      </c>
      <c r="P6" t="s">
        <v>80</v>
      </c>
      <c r="Q6" t="s">
        <v>81</v>
      </c>
      <c r="R6" s="200">
        <v>45007</v>
      </c>
      <c r="S6">
        <v>561.75</v>
      </c>
      <c r="T6" s="200">
        <v>45007</v>
      </c>
      <c r="U6">
        <v>561.75</v>
      </c>
    </row>
    <row r="7" spans="2:21" x14ac:dyDescent="0.25">
      <c r="B7" t="s">
        <v>82</v>
      </c>
      <c r="C7" t="s">
        <v>83</v>
      </c>
      <c r="D7" s="200">
        <v>45007</v>
      </c>
      <c r="E7">
        <v>701</v>
      </c>
      <c r="F7" s="200">
        <v>45007</v>
      </c>
      <c r="G7">
        <v>701</v>
      </c>
      <c r="I7" t="s">
        <v>84</v>
      </c>
      <c r="J7" t="s">
        <v>85</v>
      </c>
      <c r="K7" s="200">
        <v>45007</v>
      </c>
      <c r="L7">
        <v>801.75</v>
      </c>
      <c r="M7" s="200">
        <v>45007</v>
      </c>
      <c r="N7">
        <v>801.75</v>
      </c>
      <c r="P7" t="s">
        <v>86</v>
      </c>
      <c r="Q7" t="s">
        <v>87</v>
      </c>
      <c r="R7" s="200">
        <v>45007</v>
      </c>
      <c r="S7">
        <v>554.5</v>
      </c>
      <c r="T7" s="200">
        <v>45007</v>
      </c>
      <c r="U7">
        <v>554.5</v>
      </c>
    </row>
    <row r="8" spans="2:21" x14ac:dyDescent="0.25">
      <c r="B8" t="s">
        <v>88</v>
      </c>
      <c r="C8" t="s">
        <v>89</v>
      </c>
      <c r="D8" s="200">
        <v>45007</v>
      </c>
      <c r="E8">
        <v>712.5</v>
      </c>
      <c r="F8" s="200">
        <v>45007</v>
      </c>
      <c r="G8">
        <v>712.5</v>
      </c>
      <c r="I8" t="s">
        <v>90</v>
      </c>
      <c r="J8" t="s">
        <v>91</v>
      </c>
      <c r="K8" s="200">
        <v>45007</v>
      </c>
      <c r="L8">
        <v>800.75</v>
      </c>
      <c r="M8" s="200">
        <v>45007</v>
      </c>
      <c r="N8">
        <v>800.75</v>
      </c>
      <c r="P8" t="s">
        <v>92</v>
      </c>
      <c r="Q8" t="s">
        <v>93</v>
      </c>
      <c r="R8" s="200">
        <v>45007</v>
      </c>
      <c r="S8">
        <v>563.25</v>
      </c>
      <c r="T8" s="200">
        <v>45007</v>
      </c>
      <c r="U8">
        <v>563.25</v>
      </c>
    </row>
    <row r="9" spans="2:21" x14ac:dyDescent="0.25">
      <c r="B9" t="s">
        <v>94</v>
      </c>
      <c r="C9" t="s">
        <v>95</v>
      </c>
      <c r="D9" s="200">
        <v>45007</v>
      </c>
      <c r="E9">
        <v>716.5</v>
      </c>
      <c r="F9" s="200">
        <v>45007</v>
      </c>
      <c r="G9">
        <v>716.5</v>
      </c>
      <c r="I9" t="s">
        <v>96</v>
      </c>
      <c r="J9" t="s">
        <v>97</v>
      </c>
      <c r="K9" s="200">
        <v>45007</v>
      </c>
      <c r="L9">
        <v>794.75</v>
      </c>
      <c r="M9" s="200">
        <v>45007</v>
      </c>
      <c r="N9">
        <v>794.75</v>
      </c>
      <c r="P9" t="s">
        <v>98</v>
      </c>
      <c r="Q9" t="s">
        <v>99</v>
      </c>
      <c r="R9" s="200">
        <v>45007</v>
      </c>
      <c r="S9">
        <v>568.5</v>
      </c>
      <c r="T9" s="200">
        <v>45007</v>
      </c>
      <c r="U9">
        <v>568.5</v>
      </c>
    </row>
    <row r="10" spans="2:21" x14ac:dyDescent="0.25">
      <c r="B10" t="s">
        <v>100</v>
      </c>
      <c r="C10" t="s">
        <v>101</v>
      </c>
      <c r="D10" s="200">
        <v>45007</v>
      </c>
      <c r="E10">
        <v>698.5</v>
      </c>
      <c r="F10" s="200">
        <v>45007</v>
      </c>
      <c r="G10">
        <v>698.5</v>
      </c>
      <c r="I10" t="s">
        <v>102</v>
      </c>
      <c r="J10" t="s">
        <v>103</v>
      </c>
      <c r="K10" s="200">
        <v>45007</v>
      </c>
      <c r="L10">
        <v>762.75</v>
      </c>
      <c r="M10" s="200">
        <v>45007</v>
      </c>
      <c r="N10">
        <v>762.75</v>
      </c>
      <c r="P10" t="s">
        <v>104</v>
      </c>
      <c r="Q10" t="s">
        <v>105</v>
      </c>
      <c r="R10" s="200">
        <v>45007</v>
      </c>
      <c r="S10">
        <v>570.5</v>
      </c>
      <c r="T10" s="200">
        <v>45007</v>
      </c>
      <c r="U10">
        <v>570.5</v>
      </c>
    </row>
    <row r="11" spans="2:21" x14ac:dyDescent="0.25">
      <c r="B11" t="s">
        <v>106</v>
      </c>
      <c r="C11" t="s">
        <v>107</v>
      </c>
      <c r="D11" s="200">
        <v>45007</v>
      </c>
      <c r="E11">
        <v>698</v>
      </c>
      <c r="F11" s="200">
        <v>45007</v>
      </c>
      <c r="G11">
        <v>698</v>
      </c>
      <c r="I11" t="s">
        <v>108</v>
      </c>
      <c r="J11" t="s">
        <v>109</v>
      </c>
      <c r="K11" s="200">
        <v>45007</v>
      </c>
      <c r="L11">
        <v>759.5</v>
      </c>
      <c r="M11" s="200">
        <v>45007</v>
      </c>
      <c r="N11">
        <v>759.5</v>
      </c>
      <c r="P11" t="s">
        <v>110</v>
      </c>
      <c r="Q11" t="s">
        <v>111</v>
      </c>
      <c r="R11" s="200">
        <v>45007</v>
      </c>
      <c r="S11">
        <v>545.75</v>
      </c>
      <c r="T11" s="200">
        <v>45007</v>
      </c>
      <c r="U11">
        <v>545.75</v>
      </c>
    </row>
    <row r="12" spans="2:21" x14ac:dyDescent="0.25">
      <c r="B12" t="s">
        <v>112</v>
      </c>
      <c r="C12" t="s">
        <v>113</v>
      </c>
      <c r="D12" s="200">
        <v>45007</v>
      </c>
      <c r="E12">
        <v>704.5</v>
      </c>
      <c r="F12" s="200">
        <v>45007</v>
      </c>
      <c r="G12">
        <v>704.5</v>
      </c>
      <c r="I12" t="s">
        <v>114</v>
      </c>
      <c r="J12" t="s">
        <v>115</v>
      </c>
      <c r="K12" s="200">
        <v>45007</v>
      </c>
      <c r="L12">
        <v>761.25</v>
      </c>
      <c r="M12" s="200">
        <v>45007</v>
      </c>
      <c r="N12">
        <v>761.25</v>
      </c>
      <c r="P12" t="s">
        <v>116</v>
      </c>
      <c r="Q12" t="s">
        <v>117</v>
      </c>
      <c r="R12" s="200">
        <v>45007</v>
      </c>
      <c r="S12">
        <v>536</v>
      </c>
      <c r="T12" s="200">
        <v>45007</v>
      </c>
      <c r="U12">
        <v>536</v>
      </c>
    </row>
    <row r="13" spans="2:21" x14ac:dyDescent="0.25">
      <c r="B13" t="s">
        <v>118</v>
      </c>
      <c r="C13" t="s">
        <v>89</v>
      </c>
      <c r="D13" s="200">
        <v>45007</v>
      </c>
      <c r="E13">
        <v>711</v>
      </c>
      <c r="F13" s="200">
        <v>45007</v>
      </c>
      <c r="G13">
        <v>711</v>
      </c>
      <c r="I13" t="s">
        <v>119</v>
      </c>
      <c r="J13" t="s">
        <v>91</v>
      </c>
      <c r="K13" s="200">
        <v>45007</v>
      </c>
      <c r="L13">
        <v>774</v>
      </c>
      <c r="M13" s="200">
        <v>45007</v>
      </c>
      <c r="N13">
        <v>774</v>
      </c>
      <c r="P13" t="s">
        <v>143</v>
      </c>
      <c r="Q13" t="s">
        <v>144</v>
      </c>
      <c r="R13" s="200">
        <v>45007</v>
      </c>
      <c r="S13">
        <v>543.25</v>
      </c>
      <c r="T13" s="200">
        <v>45007</v>
      </c>
      <c r="U13">
        <v>543.25</v>
      </c>
    </row>
    <row r="14" spans="2:21" x14ac:dyDescent="0.25">
      <c r="B14" t="s">
        <v>120</v>
      </c>
      <c r="C14" t="s">
        <v>95</v>
      </c>
      <c r="D14" s="200">
        <v>45007</v>
      </c>
      <c r="E14">
        <v>703</v>
      </c>
      <c r="F14" s="200">
        <v>45007</v>
      </c>
      <c r="G14">
        <v>703</v>
      </c>
      <c r="I14" t="s">
        <v>121</v>
      </c>
      <c r="J14" t="s">
        <v>97</v>
      </c>
      <c r="K14" s="200">
        <v>45007</v>
      </c>
      <c r="L14">
        <v>746.25</v>
      </c>
      <c r="M14" s="200">
        <v>45007</v>
      </c>
      <c r="N14">
        <v>746.25</v>
      </c>
      <c r="P14" t="s">
        <v>145</v>
      </c>
      <c r="Q14" t="s">
        <v>146</v>
      </c>
      <c r="R14" s="200">
        <v>45007</v>
      </c>
      <c r="S14">
        <v>545</v>
      </c>
      <c r="T14" s="200">
        <v>45007</v>
      </c>
      <c r="U14">
        <v>545</v>
      </c>
    </row>
    <row r="15" spans="2:21" x14ac:dyDescent="0.25">
      <c r="B15" t="s">
        <v>122</v>
      </c>
      <c r="C15" t="s">
        <v>101</v>
      </c>
      <c r="D15" s="200">
        <v>45007</v>
      </c>
      <c r="E15">
        <v>697.5</v>
      </c>
      <c r="F15" s="200">
        <v>45007</v>
      </c>
      <c r="G15">
        <v>697.5</v>
      </c>
      <c r="I15" t="s">
        <v>123</v>
      </c>
      <c r="J15" t="s">
        <v>103</v>
      </c>
      <c r="K15" s="200">
        <v>45007</v>
      </c>
      <c r="L15">
        <v>696</v>
      </c>
      <c r="M15" s="200">
        <v>45007</v>
      </c>
      <c r="N15">
        <v>696</v>
      </c>
      <c r="P15" t="s">
        <v>132</v>
      </c>
      <c r="Q15" t="s">
        <v>133</v>
      </c>
      <c r="R15" s="200">
        <v>45007</v>
      </c>
      <c r="S15">
        <v>545.75</v>
      </c>
      <c r="T15" s="200">
        <v>45007</v>
      </c>
      <c r="U15">
        <v>545.75</v>
      </c>
    </row>
    <row r="16" spans="2:21" x14ac:dyDescent="0.25">
      <c r="P16" t="s">
        <v>147</v>
      </c>
      <c r="Q16" t="s">
        <v>148</v>
      </c>
      <c r="R16" s="200">
        <v>45007</v>
      </c>
      <c r="S16">
        <v>507.75</v>
      </c>
      <c r="T16" s="200">
        <v>45007</v>
      </c>
      <c r="U16">
        <v>507.75</v>
      </c>
    </row>
    <row r="17" spans="16:21" x14ac:dyDescent="0.25">
      <c r="P17" t="s">
        <v>134</v>
      </c>
      <c r="Q17" t="s">
        <v>135</v>
      </c>
      <c r="R17" s="200">
        <v>45007</v>
      </c>
      <c r="S17">
        <v>492</v>
      </c>
      <c r="T17" s="200">
        <v>45007</v>
      </c>
      <c r="U17">
        <v>492</v>
      </c>
    </row>
    <row r="18" spans="16:21" x14ac:dyDescent="0.25">
      <c r="P18" t="s">
        <v>149</v>
      </c>
      <c r="Q18" t="s">
        <v>150</v>
      </c>
      <c r="R18" s="200">
        <v>45007</v>
      </c>
      <c r="S18">
        <v>493.5</v>
      </c>
      <c r="T18" s="200">
        <v>45007</v>
      </c>
      <c r="U18">
        <v>493.5</v>
      </c>
    </row>
    <row r="19" spans="16:21" x14ac:dyDescent="0.25">
      <c r="P19" t="s">
        <v>151</v>
      </c>
      <c r="Q19" t="s">
        <v>152</v>
      </c>
      <c r="R19" s="200">
        <v>45007</v>
      </c>
      <c r="S19">
        <v>473</v>
      </c>
      <c r="T19" s="200">
        <v>45007</v>
      </c>
      <c r="U19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groups xmlns="http://grouplists.napkyn.com">
  <group xmlns="http://grouplists.napkyn.com">[]</group>
</group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5DB94BB-6CE2-4DCA-BD12-CE37289FA9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BUSHEL</vt:lpstr>
      <vt:lpstr>TONELADA</vt:lpstr>
      <vt:lpstr>Primas SRW</vt:lpstr>
      <vt:lpstr>Primas HRW</vt:lpstr>
      <vt:lpstr>Primas maíz</vt:lpstr>
      <vt:lpstr>Datos</vt:lpstr>
      <vt:lpstr>Hoja1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2023-03-23T14:00:40Z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