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xl/volatileDependencies.xml" ContentType="application/vnd.openxmlformats-officedocument.spreadsheetml.volatileDependenc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https://odepa-my.sharepoint.com/personal/cagonzalez_odepa_gob_cl/Documents/TRANSPARENCIA DE MERCADOS/7. Solicitudes/2023 Reconstrucción precios internacionales/Boletín precios futuros internacionales trigo y maíz/Boletín final mejorado/"/>
    </mc:Choice>
  </mc:AlternateContent>
  <xr:revisionPtr revIDLastSave="4" documentId="13_ncr:4000b_{8C52AE34-4E6A-4407-9F40-9B515F70ED9B}" xr6:coauthVersionLast="47" xr6:coauthVersionMax="47" xr10:uidLastSave="{C4BEDAB7-68CF-4093-B91D-9BD8FB2CF438}"/>
  <bookViews>
    <workbookView xWindow="-28920" yWindow="-120" windowWidth="29040" windowHeight="15840" tabRatio="583" xr2:uid="{00000000-000D-0000-FFFF-FFFF00000000}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1" sheetId="8" state="hidden" r:id="rId7"/>
    <sheet name="Hoja4" sheetId="7" state="hidden" r:id="rId8"/>
  </sheets>
  <definedNames>
    <definedName name="_xlnm.Print_Area" localSheetId="5">#N/A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13" i="6" l="1"/>
  <c r="L29" i="1" s="1"/>
  <c r="J28" i="2" s="1"/>
  <c r="T13" i="6"/>
  <c r="S13" i="6"/>
  <c r="R13" i="6"/>
  <c r="Q13" i="6"/>
  <c r="U12" i="6"/>
  <c r="L27" i="1" s="1"/>
  <c r="J26" i="2" s="1"/>
  <c r="T12" i="6"/>
  <c r="S12" i="6"/>
  <c r="R12" i="6"/>
  <c r="Q12" i="6"/>
  <c r="U11" i="6"/>
  <c r="L23" i="1" s="1"/>
  <c r="J22" i="2" s="1"/>
  <c r="T11" i="6"/>
  <c r="S11" i="6"/>
  <c r="R11" i="6"/>
  <c r="Q11" i="6"/>
  <c r="U10" i="6"/>
  <c r="L22" i="1" s="1"/>
  <c r="J21" i="2" s="1"/>
  <c r="T10" i="6"/>
  <c r="S10" i="6"/>
  <c r="R10" i="6"/>
  <c r="Q10" i="6"/>
  <c r="U9" i="6"/>
  <c r="L21" i="1" s="1"/>
  <c r="J20" i="2" s="1"/>
  <c r="T9" i="6"/>
  <c r="S9" i="6"/>
  <c r="R9" i="6"/>
  <c r="Q9" i="6"/>
  <c r="U8" i="6"/>
  <c r="L20" i="1" s="1"/>
  <c r="J19" i="2" s="1"/>
  <c r="T8" i="6"/>
  <c r="S8" i="6"/>
  <c r="R8" i="6"/>
  <c r="Q8" i="6"/>
  <c r="U7" i="6"/>
  <c r="L19" i="1" s="1"/>
  <c r="J18" i="2" s="1"/>
  <c r="T7" i="6"/>
  <c r="S7" i="6"/>
  <c r="R7" i="6"/>
  <c r="Q7" i="6"/>
  <c r="U6" i="6"/>
  <c r="L17" i="1" s="1"/>
  <c r="J16" i="2" s="1"/>
  <c r="T6" i="6"/>
  <c r="S6" i="6"/>
  <c r="R6" i="6"/>
  <c r="Q6" i="6"/>
  <c r="U5" i="6"/>
  <c r="L14" i="1" s="1"/>
  <c r="J13" i="2" s="1"/>
  <c r="T5" i="6"/>
  <c r="S5" i="6"/>
  <c r="R5" i="6"/>
  <c r="Q5" i="6"/>
  <c r="U4" i="6"/>
  <c r="L12" i="1" s="1"/>
  <c r="T4" i="6"/>
  <c r="S4" i="6"/>
  <c r="R4" i="6"/>
  <c r="Q4" i="6"/>
  <c r="G14" i="6"/>
  <c r="F14" i="6"/>
  <c r="E14" i="6"/>
  <c r="B27" i="1" s="1"/>
  <c r="B26" i="2" s="1"/>
  <c r="D14" i="6"/>
  <c r="C14" i="6"/>
  <c r="G13" i="6"/>
  <c r="F13" i="6"/>
  <c r="E13" i="6"/>
  <c r="B26" i="1" s="1"/>
  <c r="B25" i="2" s="1"/>
  <c r="D13" i="6"/>
  <c r="C13" i="6"/>
  <c r="G12" i="6"/>
  <c r="F12" i="6"/>
  <c r="E12" i="6"/>
  <c r="B25" i="1" s="1"/>
  <c r="B24" i="2" s="1"/>
  <c r="D12" i="6"/>
  <c r="C12" i="6"/>
  <c r="G11" i="6"/>
  <c r="F11" i="6"/>
  <c r="E11" i="6"/>
  <c r="B23" i="1" s="1"/>
  <c r="B22" i="2" s="1"/>
  <c r="D11" i="6"/>
  <c r="C11" i="6"/>
  <c r="G10" i="6"/>
  <c r="F10" i="6"/>
  <c r="E10" i="6"/>
  <c r="B22" i="1" s="1"/>
  <c r="B21" i="2" s="1"/>
  <c r="D10" i="6"/>
  <c r="C10" i="6"/>
  <c r="G9" i="6"/>
  <c r="F9" i="6"/>
  <c r="E9" i="6"/>
  <c r="B21" i="1" s="1"/>
  <c r="B20" i="2" s="1"/>
  <c r="D9" i="6"/>
  <c r="C9" i="6"/>
  <c r="G8" i="6"/>
  <c r="F8" i="6"/>
  <c r="E8" i="6"/>
  <c r="B20" i="1" s="1"/>
  <c r="B19" i="2" s="1"/>
  <c r="D8" i="6"/>
  <c r="C8" i="6"/>
  <c r="G7" i="6"/>
  <c r="F7" i="6"/>
  <c r="E7" i="6"/>
  <c r="B19" i="1" s="1"/>
  <c r="B18" i="2" s="1"/>
  <c r="D7" i="6"/>
  <c r="C7" i="6"/>
  <c r="G6" i="6"/>
  <c r="F6" i="6"/>
  <c r="E6" i="6"/>
  <c r="B17" i="1" s="1"/>
  <c r="B16" i="2" s="1"/>
  <c r="D6" i="6"/>
  <c r="C6" i="6"/>
  <c r="G5" i="6"/>
  <c r="F5" i="6"/>
  <c r="E5" i="6"/>
  <c r="B14" i="1" s="1"/>
  <c r="B13" i="2" s="1"/>
  <c r="D5" i="6"/>
  <c r="C5" i="6"/>
  <c r="D4" i="6"/>
  <c r="C4" i="6"/>
  <c r="K14" i="6"/>
  <c r="J13" i="6"/>
  <c r="L11" i="6"/>
  <c r="E23" i="1" s="1"/>
  <c r="D22" i="2" s="1"/>
  <c r="J10" i="6"/>
  <c r="L8" i="6"/>
  <c r="E20" i="1" s="1"/>
  <c r="D19" i="2" s="1"/>
  <c r="N5" i="6"/>
  <c r="L4" i="6"/>
  <c r="E12" i="1" s="1"/>
  <c r="J14" i="6"/>
  <c r="N12" i="6"/>
  <c r="N9" i="6"/>
  <c r="K7" i="6"/>
  <c r="M5" i="6"/>
  <c r="K4" i="6"/>
  <c r="N13" i="6"/>
  <c r="M12" i="6"/>
  <c r="K11" i="6"/>
  <c r="M9" i="6"/>
  <c r="K8" i="6"/>
  <c r="J7" i="6"/>
  <c r="L5" i="6"/>
  <c r="E14" i="1" s="1"/>
  <c r="D13" i="2" s="1"/>
  <c r="J4" i="6"/>
  <c r="M13" i="6"/>
  <c r="L12" i="6"/>
  <c r="E25" i="1" s="1"/>
  <c r="D24" i="2" s="1"/>
  <c r="J11" i="6"/>
  <c r="L9" i="6"/>
  <c r="E21" i="1" s="1"/>
  <c r="D20" i="2" s="1"/>
  <c r="J8" i="6"/>
  <c r="N6" i="6"/>
  <c r="N14" i="6"/>
  <c r="L13" i="6"/>
  <c r="E26" i="1" s="1"/>
  <c r="D25" i="2" s="1"/>
  <c r="K12" i="6"/>
  <c r="N10" i="6"/>
  <c r="K9" i="6"/>
  <c r="N7" i="6"/>
  <c r="M6" i="6"/>
  <c r="K5" i="6"/>
  <c r="K13" i="6"/>
  <c r="M8" i="6"/>
  <c r="J6" i="6"/>
  <c r="M14" i="6"/>
  <c r="J12" i="6"/>
  <c r="M10" i="6"/>
  <c r="J9" i="6"/>
  <c r="M7" i="6"/>
  <c r="L6" i="6"/>
  <c r="E17" i="1" s="1"/>
  <c r="D16" i="2" s="1"/>
  <c r="J5" i="6"/>
  <c r="L14" i="6"/>
  <c r="E27" i="1" s="1"/>
  <c r="D26" i="2" s="1"/>
  <c r="N11" i="6"/>
  <c r="L10" i="6"/>
  <c r="E22" i="1" s="1"/>
  <c r="D21" i="2" s="1"/>
  <c r="N8" i="6"/>
  <c r="L7" i="6"/>
  <c r="E19" i="1" s="1"/>
  <c r="D18" i="2" s="1"/>
  <c r="K6" i="6"/>
  <c r="N4" i="6"/>
  <c r="M11" i="6"/>
  <c r="K10" i="6"/>
  <c r="M4" i="6"/>
  <c r="G4" i="6"/>
  <c r="F4" i="6"/>
  <c r="E4" i="6"/>
  <c r="B12" i="1" s="1"/>
  <c r="C11" i="1" s="1"/>
  <c r="D11" i="1" s="1"/>
  <c r="N3" i="6"/>
  <c r="M3" i="6"/>
  <c r="L3" i="6"/>
  <c r="E10" i="1" s="1"/>
  <c r="K3" i="6"/>
  <c r="J3" i="6"/>
  <c r="F2" i="8"/>
  <c r="E2" i="8"/>
  <c r="K2" i="8"/>
  <c r="L2" i="8"/>
  <c r="M2" i="8"/>
  <c r="N2" i="8"/>
  <c r="D2" i="8"/>
  <c r="S2" i="8"/>
  <c r="C2" i="8"/>
  <c r="T2" i="8"/>
  <c r="R2" i="8"/>
  <c r="Q2" i="8"/>
  <c r="J2" i="8"/>
  <c r="G2" i="8"/>
  <c r="U2" i="8"/>
  <c r="U3" i="6" l="1"/>
  <c r="L10" i="1" s="1"/>
  <c r="J9" i="2" s="1"/>
  <c r="T3" i="6"/>
  <c r="S3" i="6"/>
  <c r="R3" i="6"/>
  <c r="Q3" i="6"/>
  <c r="M12" i="1"/>
  <c r="N12" i="1" s="1"/>
  <c r="K11" i="2" s="1"/>
  <c r="J11" i="2"/>
  <c r="M11" i="1"/>
  <c r="N11" i="1" s="1"/>
  <c r="K10" i="2" s="1"/>
  <c r="I10" i="1"/>
  <c r="G9" i="2" s="1"/>
  <c r="F9" i="1"/>
  <c r="G9" i="1" s="1"/>
  <c r="J9" i="1"/>
  <c r="H8" i="2" s="1"/>
  <c r="J11" i="1"/>
  <c r="H10" i="2" s="1"/>
  <c r="F11" i="1"/>
  <c r="G11" i="1" s="1"/>
  <c r="D11" i="2"/>
  <c r="F12" i="1"/>
  <c r="G12" i="1" s="1"/>
  <c r="K11" i="1"/>
  <c r="I10" i="2" s="1"/>
  <c r="I11" i="1"/>
  <c r="G10" i="2" s="1"/>
  <c r="I9" i="1"/>
  <c r="G8" i="2" s="1"/>
  <c r="K9" i="1"/>
  <c r="I8" i="2" s="1"/>
  <c r="K10" i="1"/>
  <c r="I9" i="2" s="1"/>
  <c r="J10" i="1"/>
  <c r="H9" i="2" s="1"/>
  <c r="D9" i="2"/>
  <c r="F10" i="1"/>
  <c r="G10" i="1" s="1"/>
  <c r="C12" i="1"/>
  <c r="D12" i="1" s="1"/>
  <c r="B11" i="2"/>
  <c r="G3" i="6"/>
  <c r="F3" i="6"/>
  <c r="E3" i="6"/>
  <c r="B10" i="1" s="1"/>
  <c r="D3" i="6"/>
  <c r="C3" i="6"/>
  <c r="M9" i="1" l="1"/>
  <c r="N9" i="1" s="1"/>
  <c r="K8" i="2" s="1"/>
  <c r="M10" i="1"/>
  <c r="N10" i="1" s="1"/>
  <c r="K9" i="2" s="1"/>
  <c r="C9" i="1"/>
  <c r="D9" i="1" s="1"/>
  <c r="B9" i="2"/>
  <c r="C10" i="1"/>
  <c r="D10" i="1" s="1"/>
</calcChain>
</file>

<file path=xl/sharedStrings.xml><?xml version="1.0" encoding="utf-8"?>
<sst xmlns="http://schemas.openxmlformats.org/spreadsheetml/2006/main" count="307" uniqueCount="151">
  <si>
    <t>Solo informativo</t>
  </si>
  <si>
    <t>USDCENT/BUSHEL</t>
  </si>
  <si>
    <t>TRIGO</t>
  </si>
  <si>
    <t>MAIZ</t>
  </si>
  <si>
    <t>CHICAGO</t>
  </si>
  <si>
    <t>FOB GOLFO</t>
  </si>
  <si>
    <t>KANSAS</t>
  </si>
  <si>
    <t>FOB GOLFO 11%</t>
  </si>
  <si>
    <t>FOB GOLFO 13%</t>
  </si>
  <si>
    <t>FOB GOLFO 12,5%</t>
  </si>
  <si>
    <t>FOB GOLFO 11,5%</t>
  </si>
  <si>
    <t>FOB GOLFO 12%</t>
  </si>
  <si>
    <t>Contrato</t>
  </si>
  <si>
    <t>Bushel</t>
  </si>
  <si>
    <t>Tonelada</t>
  </si>
  <si>
    <t>SEP</t>
  </si>
  <si>
    <t>OCT</t>
  </si>
  <si>
    <t>NOV</t>
  </si>
  <si>
    <t>DIC</t>
  </si>
  <si>
    <t>MAR</t>
  </si>
  <si>
    <t>ABR</t>
  </si>
  <si>
    <t>MAY</t>
  </si>
  <si>
    <t>JUN</t>
  </si>
  <si>
    <t>JUL</t>
  </si>
  <si>
    <t>AGO</t>
  </si>
  <si>
    <t>Factores de conversión a US$ por tonelada</t>
  </si>
  <si>
    <t xml:space="preserve">Trigo: </t>
  </si>
  <si>
    <t xml:space="preserve">Maiz: </t>
  </si>
  <si>
    <t>www.odepa.gob.cl</t>
  </si>
  <si>
    <t>USD/TON</t>
  </si>
  <si>
    <t>Fuente: Reuters y mercados de Chicago y Kansas 12 %, premios y castigos de primas por proteína U.S. Wheat Associates.</t>
  </si>
  <si>
    <t>SRW</t>
  </si>
  <si>
    <t>Futuro</t>
  </si>
  <si>
    <t>Febrero</t>
  </si>
  <si>
    <t>Marzo</t>
  </si>
  <si>
    <t>Abril</t>
  </si>
  <si>
    <t xml:space="preserve"> +K</t>
  </si>
  <si>
    <t>Mayo</t>
  </si>
  <si>
    <t>H= Marzo</t>
  </si>
  <si>
    <t>K=Mayo</t>
  </si>
  <si>
    <t>N=Julio</t>
  </si>
  <si>
    <t>U=Septiembre</t>
  </si>
  <si>
    <t>Z= Diciembre</t>
  </si>
  <si>
    <t>Reuters</t>
  </si>
  <si>
    <t>12,5%*</t>
  </si>
  <si>
    <t>11,5%*</t>
  </si>
  <si>
    <t>12%*</t>
  </si>
  <si>
    <t>USWHEAT</t>
  </si>
  <si>
    <t>Junio</t>
  </si>
  <si>
    <t>Julio</t>
  </si>
  <si>
    <t>https://www.uswheat.org/market-information/price-reports/</t>
  </si>
  <si>
    <t>(publicadas todos los viernes hábiles de cada semana)</t>
  </si>
  <si>
    <t>MAÍZ</t>
  </si>
  <si>
    <t xml:space="preserve"> +N</t>
  </si>
  <si>
    <t>Agosto</t>
  </si>
  <si>
    <t>Estas bases si se aplican al cálculo en el precio que se publica.</t>
  </si>
  <si>
    <t>Cls.Dat</t>
  </si>
  <si>
    <t>Close</t>
  </si>
  <si>
    <t>Set.Date</t>
  </si>
  <si>
    <t>Settle</t>
  </si>
  <si>
    <t>hrw</t>
  </si>
  <si>
    <t>/WK3</t>
  </si>
  <si>
    <t>WHEAT SRW MAY3/d</t>
  </si>
  <si>
    <t>/KWK3</t>
  </si>
  <si>
    <t>WHEAT HRW MAY3/d</t>
  </si>
  <si>
    <t>/CK3</t>
  </si>
  <si>
    <t>CORN MAY3/d</t>
  </si>
  <si>
    <t>/WN3</t>
  </si>
  <si>
    <t>WHEAT SRW JUL3/d</t>
  </si>
  <si>
    <t>/KWN3</t>
  </si>
  <si>
    <t>WHEAT HRW JUL3/d</t>
  </si>
  <si>
    <t>/CN3</t>
  </si>
  <si>
    <t>CORN JUL3/d</t>
  </si>
  <si>
    <t>/WU3</t>
  </si>
  <si>
    <t>WHEAT SRW SEP3/d</t>
  </si>
  <si>
    <t>/KWU3</t>
  </si>
  <si>
    <t>WHEAT HRW SEP3/d</t>
  </si>
  <si>
    <t>/CU3</t>
  </si>
  <si>
    <t>CORN SEP3/d</t>
  </si>
  <si>
    <t>/WZ3</t>
  </si>
  <si>
    <t>WHEAT SRW DEC3/d</t>
  </si>
  <si>
    <t>/KWZ3</t>
  </si>
  <si>
    <t>WHEAT HRW DEC3/d</t>
  </si>
  <si>
    <t>/CZ3</t>
  </si>
  <si>
    <t>CORN DEC3/d</t>
  </si>
  <si>
    <t>/WH24</t>
  </si>
  <si>
    <t>WHEAT SRW MAR2/d</t>
  </si>
  <si>
    <t>/KWH24</t>
  </si>
  <si>
    <t>WHEAT HRW MAR2/d</t>
  </si>
  <si>
    <t>/CH24</t>
  </si>
  <si>
    <t>CORN MAR24/d</t>
  </si>
  <si>
    <t>/WK24</t>
  </si>
  <si>
    <t>WHEAT SRW MAY2/d</t>
  </si>
  <si>
    <t>/KWK24</t>
  </si>
  <si>
    <t>WHEAT HRW MAY2/d</t>
  </si>
  <si>
    <t>/CK24</t>
  </si>
  <si>
    <t>CORN MAY24/d</t>
  </si>
  <si>
    <t>/WN24</t>
  </si>
  <si>
    <t>WHEAT SRW JUL2/d</t>
  </si>
  <si>
    <t>/KWN24</t>
  </si>
  <si>
    <t>WHEAT HRW JUL2/d</t>
  </si>
  <si>
    <t>/CN24</t>
  </si>
  <si>
    <t>CORN JUL24/d</t>
  </si>
  <si>
    <t>/WU24</t>
  </si>
  <si>
    <t>WHEAT SRW SEP2/d</t>
  </si>
  <si>
    <t>/KWU24</t>
  </si>
  <si>
    <t>WHEAT HRW SEP2/d</t>
  </si>
  <si>
    <t>/CU24</t>
  </si>
  <si>
    <t>CORN SEP24/d</t>
  </si>
  <si>
    <t>/WZ24</t>
  </si>
  <si>
    <t>WHEAT SRW DEC2/d</t>
  </si>
  <si>
    <t>/KWZ24</t>
  </si>
  <si>
    <t>WHEAT HRW DEC2/d</t>
  </si>
  <si>
    <t>/CZ24</t>
  </si>
  <si>
    <t>CORN DEC24/d</t>
  </si>
  <si>
    <t>/WH25</t>
  </si>
  <si>
    <t>/KWH25</t>
  </si>
  <si>
    <t>/WK25</t>
  </si>
  <si>
    <t>/KWK25</t>
  </si>
  <si>
    <t>/WN25</t>
  </si>
  <si>
    <t>/KWN25</t>
  </si>
  <si>
    <t>SOFT RED WINTER N° 2</t>
  </si>
  <si>
    <t>HARD RED WINTER N° 2*</t>
  </si>
  <si>
    <t>Precios futuros internacionales de trigo y maíz</t>
  </si>
  <si>
    <t>Name</t>
  </si>
  <si>
    <t>Maiz Chicago</t>
  </si>
  <si>
    <t xml:space="preserve">datos al </t>
  </si>
  <si>
    <t>YELLOW  N° 3</t>
  </si>
  <si>
    <t>YELLOW N° 2</t>
  </si>
  <si>
    <t>/CN25</t>
  </si>
  <si>
    <t>CORN JUL25/d</t>
  </si>
  <si>
    <t>/CZ25</t>
  </si>
  <si>
    <t>CORN DEC25/d</t>
  </si>
  <si>
    <t>TRIGO Hard Red Winter</t>
  </si>
  <si>
    <t>srw</t>
  </si>
  <si>
    <t>Solo informativo, no se aplican al cálculo.</t>
  </si>
  <si>
    <t xml:space="preserve">      </t>
  </si>
  <si>
    <t>0#/W:</t>
  </si>
  <si>
    <t>0#/KW:</t>
  </si>
  <si>
    <t>0#/C:</t>
  </si>
  <si>
    <t>/CH25</t>
  </si>
  <si>
    <t>CORN MAR25/d</t>
  </si>
  <si>
    <t>/CK25</t>
  </si>
  <si>
    <t>CORN MAY25/d</t>
  </si>
  <si>
    <t>/CU25</t>
  </si>
  <si>
    <t>CORN SEP25/d</t>
  </si>
  <si>
    <t>/CN26</t>
  </si>
  <si>
    <t>CORN JUL26/d</t>
  </si>
  <si>
    <t>/CZ26</t>
  </si>
  <si>
    <t>CORN DEC26/d</t>
  </si>
  <si>
    <t xml:space="preserve">*Primas USWheat.org del 10 de marzo de 2023.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</si>
</sst>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0.00000"/>
    <numFmt numFmtId="165" formatCode="[$-340A]dddd\ d&quot; de &quot;mmmm&quot; de &quot;yyyy;@"/>
  </numFmts>
  <fonts count="39" x14ac:knownFonts="1"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sz val="10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/>
      <sz val="9"/>
      <color indexed="12"/>
      <name val="Arial"/>
      <family val="2"/>
    </font>
    <font>
      <b/>
      <u/>
      <sz val="12"/>
      <color indexed="8"/>
      <name val="Arial"/>
      <family val="2"/>
    </font>
    <font>
      <sz val="12"/>
      <name val="Arial"/>
      <family val="2"/>
    </font>
    <font>
      <u/>
      <sz val="12"/>
      <color indexed="12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u/>
      <sz val="11"/>
      <color indexed="12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2"/>
      <color rgb="FFFF0000"/>
      <name val="Arial"/>
      <family val="2"/>
    </font>
    <font>
      <b/>
      <sz val="12"/>
      <color theme="0"/>
      <name val="Arial"/>
      <family val="2"/>
    </font>
    <font>
      <b/>
      <sz val="12"/>
      <color rgb="FFFF0000"/>
      <name val="Arial"/>
      <family val="2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rgb="FFFF0000"/>
      <name val="Arial"/>
      <family val="2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13"/>
        <bgColor indexed="34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1"/>
        <bgColor indexed="13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0"/>
        <bgColor indexed="5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3"/>
        <bgColor indexed="55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41"/>
      </patternFill>
    </fill>
    <fill>
      <patternFill patternType="solid">
        <fgColor rgb="FFCCFFFF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C5D9F1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5" tint="0.79998168889431442"/>
        <bgColor indexed="64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56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6" fillId="7" borderId="1" applyNumberFormat="0" applyAlignment="0" applyProtection="0"/>
    <xf numFmtId="0" fontId="4" fillId="16" borderId="2" applyNumberFormat="0" applyAlignment="0" applyProtection="0"/>
    <xf numFmtId="0" fontId="5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0" borderId="0" applyNumberFormat="0" applyBorder="0" applyAlignment="0" applyProtection="0"/>
    <xf numFmtId="0" fontId="8" fillId="7" borderId="1" applyNumberFormat="0" applyAlignment="0" applyProtection="0"/>
    <xf numFmtId="0" fontId="23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21" borderId="0" applyNumberFormat="0" applyBorder="0" applyAlignment="0" applyProtection="0"/>
    <xf numFmtId="0" fontId="11" fillId="0" borderId="0"/>
    <xf numFmtId="0" fontId="31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2" borderId="4" applyNumberFormat="0" applyAlignment="0" applyProtection="0"/>
    <xf numFmtId="0" fontId="25" fillId="22" borderId="4" applyNumberFormat="0" applyAlignment="0" applyProtection="0"/>
    <xf numFmtId="0" fontId="13" fillId="7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16" fillId="0" borderId="9" applyNumberFormat="0" applyFill="0" applyAlignment="0" applyProtection="0"/>
  </cellStyleXfs>
  <cellXfs count="230">
    <xf numFmtId="0" fontId="0" fillId="0" borderId="0" xfId="0"/>
    <xf numFmtId="0" fontId="0" fillId="0" borderId="0" xfId="0" applyAlignment="1">
      <alignment horizontal="center" vertical="center"/>
    </xf>
    <xf numFmtId="12" fontId="0" fillId="0" borderId="0" xfId="0" applyNumberFormat="1"/>
    <xf numFmtId="0" fontId="0" fillId="0" borderId="0" xfId="0" applyAlignment="1">
      <alignment horizontal="left" vertical="center"/>
    </xf>
    <xf numFmtId="0" fontId="24" fillId="0" borderId="0" xfId="31" applyNumberFormat="1" applyFont="1" applyFill="1" applyBorder="1" applyAlignment="1" applyProtection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6" borderId="10" xfId="0" applyFill="1" applyBorder="1" applyAlignment="1">
      <alignment horizontal="center" vertical="center"/>
    </xf>
    <xf numFmtId="0" fontId="0" fillId="6" borderId="10" xfId="0" applyFill="1" applyBorder="1" applyAlignment="1">
      <alignment horizontal="center"/>
    </xf>
    <xf numFmtId="9" fontId="21" fillId="0" borderId="10" xfId="0" applyNumberFormat="1" applyFont="1" applyBorder="1" applyAlignment="1">
      <alignment horizontal="center" vertical="center"/>
    </xf>
    <xf numFmtId="10" fontId="21" fillId="0" borderId="10" xfId="0" applyNumberFormat="1" applyFont="1" applyBorder="1" applyAlignment="1">
      <alignment horizontal="center" vertical="center"/>
    </xf>
    <xf numFmtId="0" fontId="20" fillId="25" borderId="0" xfId="0" applyFont="1" applyFill="1" applyAlignment="1">
      <alignment horizontal="center" vertical="center"/>
    </xf>
    <xf numFmtId="0" fontId="0" fillId="25" borderId="0" xfId="0" applyFill="1" applyAlignment="1">
      <alignment horizontal="center" vertical="center"/>
    </xf>
    <xf numFmtId="0" fontId="0" fillId="26" borderId="10" xfId="0" applyFill="1" applyBorder="1" applyAlignment="1">
      <alignment horizontal="center"/>
    </xf>
    <xf numFmtId="0" fontId="21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49" fontId="32" fillId="0" borderId="0" xfId="0" applyNumberFormat="1" applyFont="1" applyAlignment="1">
      <alignment horizontal="center" vertical="center" wrapText="1"/>
    </xf>
    <xf numFmtId="0" fontId="0" fillId="27" borderId="10" xfId="0" applyFill="1" applyBorder="1" applyAlignment="1">
      <alignment horizontal="center"/>
    </xf>
    <xf numFmtId="0" fontId="0" fillId="27" borderId="10" xfId="0" applyFill="1" applyBorder="1"/>
    <xf numFmtId="0" fontId="0" fillId="27" borderId="10" xfId="0" applyFill="1" applyBorder="1" applyAlignment="1">
      <alignment horizontal="center" vertical="center"/>
    </xf>
    <xf numFmtId="0" fontId="26" fillId="0" borderId="0" xfId="31" applyFont="1" applyAlignment="1">
      <alignment vertical="top"/>
    </xf>
    <xf numFmtId="4" fontId="0" fillId="0" borderId="0" xfId="0" applyNumberFormat="1"/>
    <xf numFmtId="0" fontId="0" fillId="0" borderId="11" xfId="0" applyBorder="1"/>
    <xf numFmtId="0" fontId="0" fillId="0" borderId="12" xfId="0" applyBorder="1"/>
    <xf numFmtId="0" fontId="0" fillId="0" borderId="13" xfId="0" applyBorder="1" applyAlignment="1">
      <alignment horizontal="center"/>
    </xf>
    <xf numFmtId="0" fontId="0" fillId="0" borderId="13" xfId="0" applyBorder="1"/>
    <xf numFmtId="0" fontId="21" fillId="0" borderId="14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4" fontId="33" fillId="23" borderId="16" xfId="0" applyNumberFormat="1" applyFont="1" applyFill="1" applyBorder="1" applyAlignment="1">
      <alignment horizontal="center" vertical="center"/>
    </xf>
    <xf numFmtId="4" fontId="21" fillId="23" borderId="16" xfId="0" applyNumberFormat="1" applyFont="1" applyFill="1" applyBorder="1" applyAlignment="1">
      <alignment horizontal="right" vertical="center"/>
    </xf>
    <xf numFmtId="4" fontId="33" fillId="23" borderId="17" xfId="0" applyNumberFormat="1" applyFont="1" applyFill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4" fontId="21" fillId="0" borderId="19" xfId="0" applyNumberFormat="1" applyFont="1" applyBorder="1" applyAlignment="1">
      <alignment horizontal="right" vertical="center"/>
    </xf>
    <xf numFmtId="4" fontId="21" fillId="0" borderId="20" xfId="0" applyNumberFormat="1" applyFont="1" applyBorder="1" applyAlignment="1">
      <alignment horizontal="right" vertical="center"/>
    </xf>
    <xf numFmtId="0" fontId="21" fillId="28" borderId="18" xfId="0" applyFont="1" applyFill="1" applyBorder="1" applyAlignment="1">
      <alignment horizontal="center" vertical="center"/>
    </xf>
    <xf numFmtId="4" fontId="21" fillId="28" borderId="19" xfId="0" applyNumberFormat="1" applyFont="1" applyFill="1" applyBorder="1" applyAlignment="1">
      <alignment horizontal="right" vertical="center"/>
    </xf>
    <xf numFmtId="4" fontId="21" fillId="29" borderId="19" xfId="0" applyNumberFormat="1" applyFont="1" applyFill="1" applyBorder="1" applyAlignment="1">
      <alignment horizontal="right" vertical="center"/>
    </xf>
    <xf numFmtId="4" fontId="34" fillId="28" borderId="19" xfId="0" applyNumberFormat="1" applyFont="1" applyFill="1" applyBorder="1" applyAlignment="1">
      <alignment horizontal="right" vertical="center"/>
    </xf>
    <xf numFmtId="4" fontId="21" fillId="28" borderId="20" xfId="0" applyNumberFormat="1" applyFont="1" applyFill="1" applyBorder="1" applyAlignment="1">
      <alignment horizontal="right" vertical="center"/>
    </xf>
    <xf numFmtId="4" fontId="21" fillId="23" borderId="19" xfId="0" applyNumberFormat="1" applyFont="1" applyFill="1" applyBorder="1" applyAlignment="1">
      <alignment horizontal="right" vertical="center"/>
    </xf>
    <xf numFmtId="4" fontId="21" fillId="23" borderId="20" xfId="0" applyNumberFormat="1" applyFont="1" applyFill="1" applyBorder="1" applyAlignment="1">
      <alignment horizontal="right" vertical="center"/>
    </xf>
    <xf numFmtId="4" fontId="21" fillId="24" borderId="19" xfId="0" applyNumberFormat="1" applyFont="1" applyFill="1" applyBorder="1" applyAlignment="1">
      <alignment horizontal="right" vertical="center"/>
    </xf>
    <xf numFmtId="0" fontId="21" fillId="25" borderId="18" xfId="0" applyFont="1" applyFill="1" applyBorder="1" applyAlignment="1">
      <alignment horizontal="center" vertical="center"/>
    </xf>
    <xf numFmtId="4" fontId="21" fillId="25" borderId="19" xfId="0" applyNumberFormat="1" applyFont="1" applyFill="1" applyBorder="1" applyAlignment="1">
      <alignment horizontal="right" vertical="center"/>
    </xf>
    <xf numFmtId="4" fontId="21" fillId="30" borderId="19" xfId="0" applyNumberFormat="1" applyFont="1" applyFill="1" applyBorder="1" applyAlignment="1">
      <alignment horizontal="right" vertical="center"/>
    </xf>
    <xf numFmtId="4" fontId="21" fillId="30" borderId="20" xfId="0" applyNumberFormat="1" applyFont="1" applyFill="1" applyBorder="1" applyAlignment="1">
      <alignment horizontal="right" vertical="center"/>
    </xf>
    <xf numFmtId="4" fontId="21" fillId="29" borderId="20" xfId="0" applyNumberFormat="1" applyFont="1" applyFill="1" applyBorder="1" applyAlignment="1">
      <alignment horizontal="right" vertical="center"/>
    </xf>
    <xf numFmtId="4" fontId="21" fillId="25" borderId="20" xfId="0" applyNumberFormat="1" applyFont="1" applyFill="1" applyBorder="1" applyAlignment="1">
      <alignment horizontal="right" vertical="center"/>
    </xf>
    <xf numFmtId="0" fontId="21" fillId="25" borderId="21" xfId="0" applyFont="1" applyFill="1" applyBorder="1" applyAlignment="1">
      <alignment horizontal="center" vertical="center"/>
    </xf>
    <xf numFmtId="4" fontId="21" fillId="25" borderId="22" xfId="0" applyNumberFormat="1" applyFont="1" applyFill="1" applyBorder="1" applyAlignment="1">
      <alignment horizontal="right" vertical="center"/>
    </xf>
    <xf numFmtId="4" fontId="21" fillId="25" borderId="23" xfId="0" applyNumberFormat="1" applyFont="1" applyFill="1" applyBorder="1" applyAlignment="1">
      <alignment horizontal="right" vertical="center"/>
    </xf>
    <xf numFmtId="49" fontId="21" fillId="25" borderId="0" xfId="0" applyNumberFormat="1" applyFont="1" applyFill="1" applyAlignment="1">
      <alignment horizontal="center" vertical="center"/>
    </xf>
    <xf numFmtId="2" fontId="21" fillId="28" borderId="20" xfId="0" applyNumberFormat="1" applyFont="1" applyFill="1" applyBorder="1" applyAlignment="1">
      <alignment horizontal="right" vertical="center"/>
    </xf>
    <xf numFmtId="0" fontId="0" fillId="0" borderId="19" xfId="0" applyBorder="1" applyAlignment="1">
      <alignment horizontal="center" vertical="center"/>
    </xf>
    <xf numFmtId="0" fontId="0" fillId="28" borderId="19" xfId="0" applyFill="1" applyBorder="1" applyAlignment="1">
      <alignment horizontal="center" vertical="center"/>
    </xf>
    <xf numFmtId="0" fontId="0" fillId="25" borderId="19" xfId="0" applyFill="1" applyBorder="1" applyAlignment="1">
      <alignment horizontal="center" vertical="center"/>
    </xf>
    <xf numFmtId="0" fontId="0" fillId="28" borderId="20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2" fontId="21" fillId="28" borderId="20" xfId="0" applyNumberFormat="1" applyFont="1" applyFill="1" applyBorder="1" applyAlignment="1">
      <alignment vertical="center"/>
    </xf>
    <xf numFmtId="4" fontId="21" fillId="28" borderId="22" xfId="0" applyNumberFormat="1" applyFont="1" applyFill="1" applyBorder="1" applyAlignment="1">
      <alignment horizontal="right" vertical="center"/>
    </xf>
    <xf numFmtId="4" fontId="34" fillId="28" borderId="22" xfId="0" applyNumberFormat="1" applyFont="1" applyFill="1" applyBorder="1" applyAlignment="1">
      <alignment horizontal="right" vertical="center"/>
    </xf>
    <xf numFmtId="4" fontId="21" fillId="28" borderId="23" xfId="0" applyNumberFormat="1" applyFont="1" applyFill="1" applyBorder="1" applyAlignment="1">
      <alignment horizontal="right" vertical="center"/>
    </xf>
    <xf numFmtId="0" fontId="22" fillId="25" borderId="15" xfId="0" applyFont="1" applyFill="1" applyBorder="1" applyAlignment="1">
      <alignment horizontal="center" vertical="center"/>
    </xf>
    <xf numFmtId="0" fontId="22" fillId="25" borderId="24" xfId="0" applyFont="1" applyFill="1" applyBorder="1" applyAlignment="1">
      <alignment horizontal="center" vertical="center"/>
    </xf>
    <xf numFmtId="0" fontId="22" fillId="25" borderId="14" xfId="0" applyFont="1" applyFill="1" applyBorder="1" applyAlignment="1">
      <alignment horizontal="center" vertical="center"/>
    </xf>
    <xf numFmtId="4" fontId="21" fillId="23" borderId="18" xfId="0" applyNumberFormat="1" applyFont="1" applyFill="1" applyBorder="1" applyAlignment="1">
      <alignment horizontal="right" vertical="center"/>
    </xf>
    <xf numFmtId="4" fontId="21" fillId="28" borderId="18" xfId="0" applyNumberFormat="1" applyFont="1" applyFill="1" applyBorder="1" applyAlignment="1">
      <alignment horizontal="right" vertical="center"/>
    </xf>
    <xf numFmtId="2" fontId="21" fillId="0" borderId="18" xfId="0" applyNumberFormat="1" applyFont="1" applyBorder="1" applyAlignment="1">
      <alignment horizontal="right" vertical="center"/>
    </xf>
    <xf numFmtId="2" fontId="21" fillId="28" borderId="18" xfId="0" applyNumberFormat="1" applyFont="1" applyFill="1" applyBorder="1" applyAlignment="1">
      <alignment horizontal="right" vertical="center"/>
    </xf>
    <xf numFmtId="2" fontId="21" fillId="25" borderId="18" xfId="0" applyNumberFormat="1" applyFont="1" applyFill="1" applyBorder="1" applyAlignment="1">
      <alignment horizontal="right" vertical="center"/>
    </xf>
    <xf numFmtId="4" fontId="21" fillId="25" borderId="18" xfId="0" applyNumberFormat="1" applyFont="1" applyFill="1" applyBorder="1" applyAlignment="1">
      <alignment horizontal="right" vertical="center"/>
    </xf>
    <xf numFmtId="4" fontId="21" fillId="28" borderId="21" xfId="0" applyNumberFormat="1" applyFont="1" applyFill="1" applyBorder="1" applyAlignment="1">
      <alignment horizontal="right" vertical="center"/>
    </xf>
    <xf numFmtId="4" fontId="34" fillId="28" borderId="20" xfId="0" applyNumberFormat="1" applyFont="1" applyFill="1" applyBorder="1" applyAlignment="1">
      <alignment horizontal="right" vertical="center"/>
    </xf>
    <xf numFmtId="4" fontId="34" fillId="28" borderId="23" xfId="0" applyNumberFormat="1" applyFont="1" applyFill="1" applyBorder="1" applyAlignment="1">
      <alignment horizontal="right" vertical="center"/>
    </xf>
    <xf numFmtId="2" fontId="21" fillId="28" borderId="21" xfId="0" applyNumberFormat="1" applyFont="1" applyFill="1" applyBorder="1" applyAlignment="1">
      <alignment horizontal="right" vertical="center"/>
    </xf>
    <xf numFmtId="164" fontId="21" fillId="0" borderId="0" xfId="0" applyNumberFormat="1" applyFont="1" applyAlignment="1">
      <alignment horizontal="left" vertical="center"/>
    </xf>
    <xf numFmtId="0" fontId="21" fillId="25" borderId="25" xfId="0" applyFont="1" applyFill="1" applyBorder="1" applyAlignment="1">
      <alignment horizontal="center" vertical="center"/>
    </xf>
    <xf numFmtId="0" fontId="21" fillId="25" borderId="26" xfId="0" applyFont="1" applyFill="1" applyBorder="1" applyAlignment="1">
      <alignment horizontal="center" vertical="center"/>
    </xf>
    <xf numFmtId="0" fontId="21" fillId="25" borderId="27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4" fontId="21" fillId="0" borderId="0" xfId="0" applyNumberFormat="1" applyFont="1" applyAlignment="1">
      <alignment vertical="center"/>
    </xf>
    <xf numFmtId="0" fontId="21" fillId="25" borderId="0" xfId="0" applyFont="1" applyFill="1" applyAlignment="1">
      <alignment vertical="top"/>
    </xf>
    <xf numFmtId="0" fontId="27" fillId="25" borderId="0" xfId="0" applyFont="1" applyFill="1" applyAlignment="1">
      <alignment horizontal="center" vertical="center"/>
    </xf>
    <xf numFmtId="2" fontId="0" fillId="0" borderId="0" xfId="0" applyNumberFormat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0" xfId="0" applyNumberFormat="1"/>
    <xf numFmtId="2" fontId="0" fillId="0" borderId="12" xfId="0" applyNumberFormat="1" applyBorder="1"/>
    <xf numFmtId="4" fontId="33" fillId="23" borderId="28" xfId="0" applyNumberFormat="1" applyFont="1" applyFill="1" applyBorder="1" applyAlignment="1">
      <alignment horizontal="center" vertical="center"/>
    </xf>
    <xf numFmtId="4" fontId="33" fillId="23" borderId="29" xfId="0" applyNumberFormat="1" applyFont="1" applyFill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35" fillId="25" borderId="30" xfId="0" applyFont="1" applyFill="1" applyBorder="1" applyAlignment="1">
      <alignment vertical="top"/>
    </xf>
    <xf numFmtId="0" fontId="28" fillId="25" borderId="30" xfId="0" applyFont="1" applyFill="1" applyBorder="1" applyAlignment="1">
      <alignment horizontal="center" vertical="top"/>
    </xf>
    <xf numFmtId="0" fontId="36" fillId="25" borderId="30" xfId="0" applyFont="1" applyFill="1" applyBorder="1" applyAlignment="1">
      <alignment vertical="top"/>
    </xf>
    <xf numFmtId="0" fontId="22" fillId="0" borderId="14" xfId="0" applyFont="1" applyBorder="1" applyAlignment="1">
      <alignment horizontal="center" vertical="center"/>
    </xf>
    <xf numFmtId="0" fontId="22" fillId="0" borderId="31" xfId="0" applyFont="1" applyBorder="1" applyAlignment="1">
      <alignment horizontal="center" vertical="center"/>
    </xf>
    <xf numFmtId="4" fontId="21" fillId="0" borderId="18" xfId="0" applyNumberFormat="1" applyFont="1" applyBorder="1" applyAlignment="1">
      <alignment horizontal="right" vertical="center"/>
    </xf>
    <xf numFmtId="4" fontId="21" fillId="0" borderId="32" xfId="0" applyNumberFormat="1" applyFont="1" applyBorder="1" applyAlignment="1">
      <alignment horizontal="right" vertical="center"/>
    </xf>
    <xf numFmtId="4" fontId="21" fillId="28" borderId="32" xfId="0" applyNumberFormat="1" applyFont="1" applyFill="1" applyBorder="1" applyAlignment="1">
      <alignment horizontal="right" vertical="center"/>
    </xf>
    <xf numFmtId="4" fontId="21" fillId="23" borderId="32" xfId="0" applyNumberFormat="1" applyFont="1" applyFill="1" applyBorder="1" applyAlignment="1">
      <alignment horizontal="right" vertical="center"/>
    </xf>
    <xf numFmtId="4" fontId="21" fillId="25" borderId="32" xfId="0" applyNumberFormat="1" applyFont="1" applyFill="1" applyBorder="1" applyAlignment="1">
      <alignment horizontal="right" vertical="center"/>
    </xf>
    <xf numFmtId="4" fontId="21" fillId="25" borderId="21" xfId="0" applyNumberFormat="1" applyFont="1" applyFill="1" applyBorder="1" applyAlignment="1">
      <alignment horizontal="right" vertical="center"/>
    </xf>
    <xf numFmtId="4" fontId="21" fillId="25" borderId="33" xfId="0" applyNumberFormat="1" applyFont="1" applyFill="1" applyBorder="1" applyAlignment="1">
      <alignment horizontal="right" vertical="center"/>
    </xf>
    <xf numFmtId="0" fontId="27" fillId="25" borderId="0" xfId="0" applyFont="1" applyFill="1" applyAlignment="1">
      <alignment vertical="center"/>
    </xf>
    <xf numFmtId="0" fontId="22" fillId="25" borderId="31" xfId="0" applyFont="1" applyFill="1" applyBorder="1" applyAlignment="1">
      <alignment horizontal="center" vertical="center"/>
    </xf>
    <xf numFmtId="1" fontId="33" fillId="23" borderId="25" xfId="0" applyNumberFormat="1" applyFont="1" applyFill="1" applyBorder="1" applyAlignment="1">
      <alignment horizontal="center" vertical="center"/>
    </xf>
    <xf numFmtId="0" fontId="21" fillId="28" borderId="26" xfId="0" applyFont="1" applyFill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2" fontId="21" fillId="0" borderId="32" xfId="0" applyNumberFormat="1" applyFont="1" applyBorder="1" applyAlignment="1">
      <alignment horizontal="right" vertical="center"/>
    </xf>
    <xf numFmtId="2" fontId="21" fillId="28" borderId="32" xfId="0" applyNumberFormat="1" applyFont="1" applyFill="1" applyBorder="1" applyAlignment="1">
      <alignment horizontal="right" vertical="center"/>
    </xf>
    <xf numFmtId="2" fontId="21" fillId="25" borderId="32" xfId="0" applyNumberFormat="1" applyFont="1" applyFill="1" applyBorder="1" applyAlignment="1">
      <alignment horizontal="right" vertical="center"/>
    </xf>
    <xf numFmtId="0" fontId="21" fillId="28" borderId="27" xfId="0" applyFont="1" applyFill="1" applyBorder="1" applyAlignment="1">
      <alignment horizontal="center" vertical="center"/>
    </xf>
    <xf numFmtId="4" fontId="21" fillId="28" borderId="33" xfId="0" applyNumberFormat="1" applyFont="1" applyFill="1" applyBorder="1" applyAlignment="1">
      <alignment horizontal="right" vertical="center"/>
    </xf>
    <xf numFmtId="4" fontId="21" fillId="30" borderId="22" xfId="0" applyNumberFormat="1" applyFont="1" applyFill="1" applyBorder="1" applyAlignment="1">
      <alignment horizontal="right" vertical="center"/>
    </xf>
    <xf numFmtId="4" fontId="21" fillId="23" borderId="17" xfId="0" applyNumberFormat="1" applyFont="1" applyFill="1" applyBorder="1" applyAlignment="1">
      <alignment horizontal="right" vertical="center"/>
    </xf>
    <xf numFmtId="4" fontId="21" fillId="23" borderId="29" xfId="0" applyNumberFormat="1" applyFont="1" applyFill="1" applyBorder="1" applyAlignment="1">
      <alignment horizontal="right" vertical="center"/>
    </xf>
    <xf numFmtId="4" fontId="21" fillId="23" borderId="28" xfId="0" applyNumberFormat="1" applyFont="1" applyFill="1" applyBorder="1" applyAlignment="1">
      <alignment horizontal="right" vertical="center"/>
    </xf>
    <xf numFmtId="0" fontId="33" fillId="31" borderId="18" xfId="0" applyFont="1" applyFill="1" applyBorder="1" applyAlignment="1">
      <alignment horizontal="center" vertical="center"/>
    </xf>
    <xf numFmtId="4" fontId="34" fillId="30" borderId="19" xfId="0" applyNumberFormat="1" applyFont="1" applyFill="1" applyBorder="1" applyAlignment="1">
      <alignment horizontal="right" vertical="center"/>
    </xf>
    <xf numFmtId="0" fontId="21" fillId="0" borderId="34" xfId="0" applyFont="1" applyBorder="1" applyAlignment="1">
      <alignment horizontal="center" vertical="center"/>
    </xf>
    <xf numFmtId="0" fontId="0" fillId="0" borderId="34" xfId="0" applyBorder="1"/>
    <xf numFmtId="0" fontId="0" fillId="0" borderId="35" xfId="0" applyBorder="1" applyAlignment="1">
      <alignment horizontal="center" vertical="center"/>
    </xf>
    <xf numFmtId="0" fontId="0" fillId="27" borderId="34" xfId="0" applyFill="1" applyBorder="1"/>
    <xf numFmtId="0" fontId="0" fillId="27" borderId="35" xfId="0" applyFill="1" applyBorder="1" applyAlignment="1">
      <alignment horizontal="center" vertical="center"/>
    </xf>
    <xf numFmtId="0" fontId="0" fillId="6" borderId="34" xfId="0" applyFill="1" applyBorder="1"/>
    <xf numFmtId="0" fontId="0" fillId="6" borderId="35" xfId="0" applyFill="1" applyBorder="1" applyAlignment="1">
      <alignment horizontal="center" vertical="center"/>
    </xf>
    <xf numFmtId="0" fontId="0" fillId="6" borderId="14" xfId="0" applyFill="1" applyBorder="1"/>
    <xf numFmtId="0" fontId="0" fillId="6" borderId="15" xfId="0" applyFill="1" applyBorder="1" applyAlignment="1">
      <alignment horizontal="center" vertical="center"/>
    </xf>
    <xf numFmtId="0" fontId="0" fillId="6" borderId="24" xfId="0" applyFill="1" applyBorder="1" applyAlignment="1">
      <alignment horizontal="center" vertical="center"/>
    </xf>
    <xf numFmtId="0" fontId="37" fillId="0" borderId="0" xfId="0" applyFont="1" applyAlignment="1">
      <alignment horizontal="left" vertical="center"/>
    </xf>
    <xf numFmtId="0" fontId="21" fillId="0" borderId="0" xfId="0" applyFont="1" applyAlignment="1">
      <alignment horizontal="center"/>
    </xf>
    <xf numFmtId="0" fontId="21" fillId="0" borderId="35" xfId="0" applyFont="1" applyBorder="1" applyAlignment="1">
      <alignment horizontal="center"/>
    </xf>
    <xf numFmtId="0" fontId="0" fillId="26" borderId="34" xfId="0" applyFill="1" applyBorder="1"/>
    <xf numFmtId="0" fontId="0" fillId="26" borderId="35" xfId="0" applyFill="1" applyBorder="1" applyAlignment="1">
      <alignment horizontal="center"/>
    </xf>
    <xf numFmtId="0" fontId="0" fillId="6" borderId="35" xfId="0" applyFill="1" applyBorder="1" applyAlignment="1">
      <alignment horizontal="center"/>
    </xf>
    <xf numFmtId="0" fontId="0" fillId="26" borderId="14" xfId="0" applyFill="1" applyBorder="1"/>
    <xf numFmtId="0" fontId="0" fillId="26" borderId="15" xfId="0" applyFill="1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26" borderId="24" xfId="0" applyFill="1" applyBorder="1" applyAlignment="1">
      <alignment horizontal="center"/>
    </xf>
    <xf numFmtId="0" fontId="29" fillId="0" borderId="0" xfId="31" applyFont="1" applyAlignment="1">
      <alignment vertical="top"/>
    </xf>
    <xf numFmtId="0" fontId="38" fillId="0" borderId="0" xfId="0" applyFont="1" applyAlignment="1">
      <alignment vertical="center"/>
    </xf>
    <xf numFmtId="0" fontId="21" fillId="25" borderId="36" xfId="0" applyFont="1" applyFill="1" applyBorder="1" applyAlignment="1">
      <alignment horizontal="center" vertical="center"/>
    </xf>
    <xf numFmtId="0" fontId="21" fillId="25" borderId="20" xfId="0" applyFont="1" applyFill="1" applyBorder="1" applyAlignment="1">
      <alignment horizontal="center" vertical="center"/>
    </xf>
    <xf numFmtId="15" fontId="0" fillId="0" borderId="0" xfId="0" applyNumberFormat="1"/>
    <xf numFmtId="0" fontId="0" fillId="6" borderId="37" xfId="0" applyFill="1" applyBorder="1"/>
    <xf numFmtId="0" fontId="0" fillId="6" borderId="38" xfId="0" applyFill="1" applyBorder="1" applyAlignment="1">
      <alignment horizontal="center" vertical="center"/>
    </xf>
    <xf numFmtId="0" fontId="0" fillId="6" borderId="39" xfId="0" applyFill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0" xfId="0" applyBorder="1" applyAlignment="1">
      <alignment horizontal="left" vertical="center"/>
    </xf>
    <xf numFmtId="4" fontId="34" fillId="29" borderId="19" xfId="0" applyNumberFormat="1" applyFont="1" applyFill="1" applyBorder="1" applyAlignment="1">
      <alignment horizontal="right" vertical="center"/>
    </xf>
    <xf numFmtId="4" fontId="34" fillId="29" borderId="20" xfId="0" applyNumberFormat="1" applyFont="1" applyFill="1" applyBorder="1" applyAlignment="1">
      <alignment horizontal="right" vertical="center"/>
    </xf>
    <xf numFmtId="4" fontId="34" fillId="30" borderId="20" xfId="0" applyNumberFormat="1" applyFont="1" applyFill="1" applyBorder="1" applyAlignment="1">
      <alignment horizontal="right" vertical="center"/>
    </xf>
    <xf numFmtId="4" fontId="21" fillId="28" borderId="42" xfId="0" applyNumberFormat="1" applyFont="1" applyFill="1" applyBorder="1" applyAlignment="1">
      <alignment horizontal="right" vertical="center"/>
    </xf>
    <xf numFmtId="4" fontId="21" fillId="30" borderId="42" xfId="0" applyNumberFormat="1" applyFont="1" applyFill="1" applyBorder="1" applyAlignment="1">
      <alignment horizontal="right" vertical="center"/>
    </xf>
    <xf numFmtId="4" fontId="21" fillId="29" borderId="42" xfId="0" applyNumberFormat="1" applyFont="1" applyFill="1" applyBorder="1" applyAlignment="1">
      <alignment horizontal="right" vertical="center"/>
    </xf>
    <xf numFmtId="4" fontId="21" fillId="0" borderId="43" xfId="0" applyNumberFormat="1" applyFont="1" applyBorder="1" applyAlignment="1">
      <alignment horizontal="right" vertical="center"/>
    </xf>
    <xf numFmtId="4" fontId="21" fillId="28" borderId="43" xfId="0" applyNumberFormat="1" applyFont="1" applyFill="1" applyBorder="1" applyAlignment="1">
      <alignment horizontal="right" vertical="center"/>
    </xf>
    <xf numFmtId="4" fontId="21" fillId="25" borderId="43" xfId="0" applyNumberFormat="1" applyFont="1" applyFill="1" applyBorder="1" applyAlignment="1">
      <alignment horizontal="right" vertical="center"/>
    </xf>
    <xf numFmtId="4" fontId="21" fillId="29" borderId="43" xfId="0" applyNumberFormat="1" applyFont="1" applyFill="1" applyBorder="1" applyAlignment="1">
      <alignment horizontal="right" vertical="center"/>
    </xf>
    <xf numFmtId="4" fontId="21" fillId="30" borderId="43" xfId="0" applyNumberFormat="1" applyFont="1" applyFill="1" applyBorder="1" applyAlignment="1">
      <alignment horizontal="right" vertical="center"/>
    </xf>
    <xf numFmtId="4" fontId="33" fillId="23" borderId="44" xfId="0" applyNumberFormat="1" applyFont="1" applyFill="1" applyBorder="1" applyAlignment="1">
      <alignment horizontal="center" vertical="center"/>
    </xf>
    <xf numFmtId="2" fontId="21" fillId="0" borderId="45" xfId="0" applyNumberFormat="1" applyFont="1" applyBorder="1" applyAlignment="1">
      <alignment horizontal="right" vertical="center"/>
    </xf>
    <xf numFmtId="2" fontId="21" fillId="28" borderId="45" xfId="0" applyNumberFormat="1" applyFont="1" applyFill="1" applyBorder="1" applyAlignment="1">
      <alignment horizontal="right" vertical="center"/>
    </xf>
    <xf numFmtId="2" fontId="21" fillId="25" borderId="45" xfId="0" applyNumberFormat="1" applyFont="1" applyFill="1" applyBorder="1" applyAlignment="1">
      <alignment horizontal="right" vertical="center"/>
    </xf>
    <xf numFmtId="4" fontId="21" fillId="25" borderId="45" xfId="0" applyNumberFormat="1" applyFont="1" applyFill="1" applyBorder="1" applyAlignment="1">
      <alignment horizontal="right" vertical="center"/>
    </xf>
    <xf numFmtId="4" fontId="21" fillId="25" borderId="46" xfId="0" applyNumberFormat="1" applyFont="1" applyFill="1" applyBorder="1" applyAlignment="1">
      <alignment horizontal="right" vertical="center"/>
    </xf>
    <xf numFmtId="2" fontId="21" fillId="0" borderId="20" xfId="0" applyNumberFormat="1" applyFont="1" applyBorder="1" applyAlignment="1">
      <alignment horizontal="right" vertical="center"/>
    </xf>
    <xf numFmtId="2" fontId="21" fillId="25" borderId="20" xfId="0" applyNumberFormat="1" applyFont="1" applyFill="1" applyBorder="1" applyAlignment="1">
      <alignment horizontal="right" vertical="center"/>
    </xf>
    <xf numFmtId="2" fontId="34" fillId="25" borderId="32" xfId="0" applyNumberFormat="1" applyFont="1" applyFill="1" applyBorder="1" applyAlignment="1">
      <alignment horizontal="right" vertical="center"/>
    </xf>
    <xf numFmtId="2" fontId="34" fillId="28" borderId="32" xfId="0" applyNumberFormat="1" applyFont="1" applyFill="1" applyBorder="1" applyAlignment="1">
      <alignment horizontal="right" vertical="center"/>
    </xf>
    <xf numFmtId="2" fontId="34" fillId="0" borderId="32" xfId="0" applyNumberFormat="1" applyFont="1" applyBorder="1" applyAlignment="1">
      <alignment horizontal="right" vertical="center"/>
    </xf>
    <xf numFmtId="2" fontId="34" fillId="25" borderId="19" xfId="0" applyNumberFormat="1" applyFont="1" applyFill="1" applyBorder="1" applyAlignment="1">
      <alignment horizontal="right" vertical="center"/>
    </xf>
    <xf numFmtId="2" fontId="34" fillId="28" borderId="19" xfId="0" applyNumberFormat="1" applyFont="1" applyFill="1" applyBorder="1" applyAlignment="1">
      <alignment horizontal="right" vertical="center"/>
    </xf>
    <xf numFmtId="2" fontId="34" fillId="0" borderId="19" xfId="0" applyNumberFormat="1" applyFont="1" applyBorder="1" applyAlignment="1">
      <alignment horizontal="right" vertical="center"/>
    </xf>
    <xf numFmtId="2" fontId="21" fillId="28" borderId="19" xfId="0" applyNumberFormat="1" applyFont="1" applyFill="1" applyBorder="1" applyAlignment="1">
      <alignment horizontal="right" vertical="center"/>
    </xf>
    <xf numFmtId="2" fontId="21" fillId="25" borderId="19" xfId="0" applyNumberFormat="1" applyFont="1" applyFill="1" applyBorder="1" applyAlignment="1">
      <alignment horizontal="right" vertical="center"/>
    </xf>
    <xf numFmtId="2" fontId="21" fillId="25" borderId="46" xfId="0" applyNumberFormat="1" applyFont="1" applyFill="1" applyBorder="1" applyAlignment="1">
      <alignment horizontal="right" vertical="center"/>
    </xf>
    <xf numFmtId="2" fontId="21" fillId="25" borderId="23" xfId="0" applyNumberFormat="1" applyFont="1" applyFill="1" applyBorder="1" applyAlignment="1">
      <alignment horizontal="right" vertical="center"/>
    </xf>
    <xf numFmtId="4" fontId="34" fillId="24" borderId="19" xfId="0" applyNumberFormat="1" applyFont="1" applyFill="1" applyBorder="1" applyAlignment="1">
      <alignment horizontal="right" vertical="center"/>
    </xf>
    <xf numFmtId="4" fontId="34" fillId="24" borderId="20" xfId="0" applyNumberFormat="1" applyFont="1" applyFill="1" applyBorder="1" applyAlignment="1">
      <alignment horizontal="right" vertical="center"/>
    </xf>
    <xf numFmtId="0" fontId="0" fillId="0" borderId="47" xfId="0" applyBorder="1"/>
    <xf numFmtId="2" fontId="0" fillId="0" borderId="48" xfId="0" applyNumberFormat="1" applyBorder="1"/>
    <xf numFmtId="0" fontId="0" fillId="0" borderId="49" xfId="0" applyBorder="1"/>
    <xf numFmtId="0" fontId="0" fillId="0" borderId="50" xfId="0" applyBorder="1"/>
    <xf numFmtId="15" fontId="0" fillId="0" borderId="50" xfId="0" applyNumberFormat="1" applyBorder="1"/>
    <xf numFmtId="2" fontId="0" fillId="0" borderId="50" xfId="0" applyNumberFormat="1" applyBorder="1"/>
    <xf numFmtId="2" fontId="0" fillId="0" borderId="51" xfId="0" applyNumberFormat="1" applyBorder="1"/>
    <xf numFmtId="0" fontId="0" fillId="0" borderId="12" xfId="0" applyBorder="1" applyAlignment="1">
      <alignment horizontal="center"/>
    </xf>
    <xf numFmtId="14" fontId="0" fillId="0" borderId="0" xfId="0" applyNumberFormat="1"/>
    <xf numFmtId="14" fontId="0" fillId="0" borderId="50" xfId="0" applyNumberFormat="1" applyBorder="1"/>
    <xf numFmtId="0" fontId="22" fillId="0" borderId="15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165" fontId="21" fillId="25" borderId="0" xfId="0" applyNumberFormat="1" applyFont="1" applyFill="1" applyAlignment="1">
      <alignment horizontal="right" vertical="top"/>
    </xf>
    <xf numFmtId="0" fontId="21" fillId="0" borderId="52" xfId="0" applyFont="1" applyBorder="1" applyAlignment="1">
      <alignment horizontal="center" vertical="center"/>
    </xf>
    <xf numFmtId="0" fontId="21" fillId="0" borderId="53" xfId="0" applyFont="1" applyBorder="1" applyAlignment="1">
      <alignment horizontal="center" vertical="center"/>
    </xf>
    <xf numFmtId="0" fontId="21" fillId="0" borderId="54" xfId="0" applyFont="1" applyBorder="1" applyAlignment="1">
      <alignment horizontal="center" vertical="center"/>
    </xf>
    <xf numFmtId="0" fontId="21" fillId="0" borderId="55" xfId="0" applyFont="1" applyBorder="1" applyAlignment="1">
      <alignment horizontal="center" vertical="center"/>
    </xf>
    <xf numFmtId="0" fontId="22" fillId="0" borderId="34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35" xfId="0" applyFont="1" applyBorder="1" applyAlignment="1">
      <alignment horizontal="center" vertical="center"/>
    </xf>
    <xf numFmtId="0" fontId="22" fillId="0" borderId="56" xfId="0" applyFont="1" applyBorder="1" applyAlignment="1">
      <alignment horizontal="center" vertical="center"/>
    </xf>
    <xf numFmtId="0" fontId="22" fillId="25" borderId="34" xfId="0" applyFont="1" applyFill="1" applyBorder="1" applyAlignment="1">
      <alignment horizontal="center" vertical="center"/>
    </xf>
    <xf numFmtId="0" fontId="22" fillId="25" borderId="35" xfId="0" applyFont="1" applyFill="1" applyBorder="1" applyAlignment="1">
      <alignment horizontal="center" vertical="center"/>
    </xf>
    <xf numFmtId="0" fontId="22" fillId="25" borderId="56" xfId="0" applyFont="1" applyFill="1" applyBorder="1" applyAlignment="1">
      <alignment horizontal="center" vertical="center"/>
    </xf>
    <xf numFmtId="0" fontId="22" fillId="25" borderId="10" xfId="0" applyFont="1" applyFill="1" applyBorder="1" applyAlignment="1">
      <alignment horizontal="center" vertical="center"/>
    </xf>
    <xf numFmtId="0" fontId="21" fillId="25" borderId="30" xfId="0" applyFont="1" applyFill="1" applyBorder="1" applyAlignment="1">
      <alignment horizontal="center" vertical="top"/>
    </xf>
    <xf numFmtId="0" fontId="21" fillId="25" borderId="52" xfId="0" applyFont="1" applyFill="1" applyBorder="1" applyAlignment="1">
      <alignment horizontal="center" vertical="center"/>
    </xf>
    <xf numFmtId="0" fontId="21" fillId="25" borderId="54" xfId="0" applyFont="1" applyFill="1" applyBorder="1" applyAlignment="1">
      <alignment horizontal="center" vertical="center"/>
    </xf>
    <xf numFmtId="0" fontId="21" fillId="25" borderId="55" xfId="0" applyFont="1" applyFill="1" applyBorder="1" applyAlignment="1">
      <alignment horizontal="center" vertical="center"/>
    </xf>
    <xf numFmtId="0" fontId="21" fillId="25" borderId="53" xfId="0" applyFont="1" applyFill="1" applyBorder="1" applyAlignment="1">
      <alignment horizontal="center" vertical="center"/>
    </xf>
    <xf numFmtId="14" fontId="21" fillId="0" borderId="57" xfId="0" applyNumberFormat="1" applyFont="1" applyBorder="1" applyAlignment="1">
      <alignment horizontal="center"/>
    </xf>
    <xf numFmtId="14" fontId="21" fillId="0" borderId="58" xfId="0" applyNumberFormat="1" applyFont="1" applyBorder="1" applyAlignment="1">
      <alignment horizontal="center"/>
    </xf>
    <xf numFmtId="14" fontId="21" fillId="0" borderId="59" xfId="0" applyNumberFormat="1" applyFont="1" applyBorder="1" applyAlignment="1">
      <alignment horizontal="center"/>
    </xf>
    <xf numFmtId="0" fontId="34" fillId="32" borderId="60" xfId="0" applyFont="1" applyFill="1" applyBorder="1" applyAlignment="1">
      <alignment horizontal="center"/>
    </xf>
    <xf numFmtId="0" fontId="34" fillId="32" borderId="61" xfId="0" applyFont="1" applyFill="1" applyBorder="1" applyAlignment="1">
      <alignment horizontal="center"/>
    </xf>
    <xf numFmtId="0" fontId="34" fillId="32" borderId="62" xfId="0" applyFont="1" applyFill="1" applyBorder="1" applyAlignment="1">
      <alignment horizontal="center"/>
    </xf>
    <xf numFmtId="0" fontId="21" fillId="0" borderId="60" xfId="0" applyFont="1" applyBorder="1" applyAlignment="1">
      <alignment horizontal="center"/>
    </xf>
    <xf numFmtId="0" fontId="21" fillId="0" borderId="61" xfId="0" applyFont="1" applyBorder="1" applyAlignment="1">
      <alignment horizontal="center"/>
    </xf>
    <xf numFmtId="0" fontId="21" fillId="0" borderId="62" xfId="0" applyFont="1" applyBorder="1" applyAlignment="1">
      <alignment horizontal="center"/>
    </xf>
    <xf numFmtId="9" fontId="21" fillId="0" borderId="63" xfId="0" applyNumberFormat="1" applyFont="1" applyBorder="1" applyAlignment="1">
      <alignment horizontal="center" vertical="center"/>
    </xf>
    <xf numFmtId="9" fontId="21" fillId="0" borderId="64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21" fillId="0" borderId="60" xfId="0" applyFont="1" applyBorder="1" applyAlignment="1">
      <alignment horizontal="center" vertical="center"/>
    </xf>
    <xf numFmtId="0" fontId="21" fillId="0" borderId="61" xfId="0" applyFont="1" applyBorder="1" applyAlignment="1">
      <alignment horizontal="center" vertical="center"/>
    </xf>
    <xf numFmtId="0" fontId="21" fillId="0" borderId="62" xfId="0" applyFont="1" applyBorder="1" applyAlignment="1">
      <alignment horizontal="center" vertical="center"/>
    </xf>
    <xf numFmtId="0" fontId="21" fillId="0" borderId="65" xfId="0" applyFont="1" applyBorder="1" applyAlignment="1">
      <alignment horizontal="center"/>
    </xf>
    <xf numFmtId="0" fontId="21" fillId="0" borderId="56" xfId="0" applyFont="1" applyBorder="1" applyAlignment="1">
      <alignment horizontal="center"/>
    </xf>
    <xf numFmtId="0" fontId="21" fillId="0" borderId="10" xfId="0" applyFont="1" applyBorder="1" applyAlignment="1">
      <alignment horizontal="center" vertical="center"/>
    </xf>
    <xf numFmtId="0" fontId="21" fillId="0" borderId="35" xfId="0" applyFont="1" applyBorder="1" applyAlignment="1">
      <alignment horizontal="center" vertical="center"/>
    </xf>
    <xf numFmtId="14" fontId="0" fillId="0" borderId="50" xfId="0" applyNumberFormat="1" applyBorder="1" applyAlignment="1">
      <alignment horizontal="left"/>
    </xf>
  </cellXfs>
  <cellStyles count="56">
    <cellStyle name="20% - Énfasis1 2" xfId="1" xr:uid="{00000000-0005-0000-0000-000000000000}"/>
    <cellStyle name="20% - Énfasis2 2" xfId="2" xr:uid="{00000000-0005-0000-0000-000001000000}"/>
    <cellStyle name="20% - Énfasis3 2" xfId="3" xr:uid="{00000000-0005-0000-0000-000002000000}"/>
    <cellStyle name="20% - Énfasis4 2" xfId="4" xr:uid="{00000000-0005-0000-0000-000003000000}"/>
    <cellStyle name="20% - Énfasis5 2" xfId="5" xr:uid="{00000000-0005-0000-0000-000004000000}"/>
    <cellStyle name="20% - Énfasis6 2" xfId="6" xr:uid="{00000000-0005-0000-0000-000005000000}"/>
    <cellStyle name="40% - Énfasis1 2" xfId="7" xr:uid="{00000000-0005-0000-0000-000006000000}"/>
    <cellStyle name="40% - Énfasis2 2" xfId="8" xr:uid="{00000000-0005-0000-0000-000007000000}"/>
    <cellStyle name="40% - Énfasis3 2" xfId="9" xr:uid="{00000000-0005-0000-0000-000008000000}"/>
    <cellStyle name="40% - Énfasis4 2" xfId="10" xr:uid="{00000000-0005-0000-0000-000009000000}"/>
    <cellStyle name="40% - Énfasis5 2" xfId="11" xr:uid="{00000000-0005-0000-0000-00000A000000}"/>
    <cellStyle name="40% - Énfasis6 2" xfId="12" xr:uid="{00000000-0005-0000-0000-00000B000000}"/>
    <cellStyle name="60% - Énfasis1 2" xfId="13" xr:uid="{00000000-0005-0000-0000-00000C000000}"/>
    <cellStyle name="60% - Énfasis2 2" xfId="14" xr:uid="{00000000-0005-0000-0000-00000D000000}"/>
    <cellStyle name="60% - Énfasis3 2" xfId="15" xr:uid="{00000000-0005-0000-0000-00000E000000}"/>
    <cellStyle name="60% - Énfasis4 2" xfId="16" xr:uid="{00000000-0005-0000-0000-00000F000000}"/>
    <cellStyle name="60% - Énfasis5 2" xfId="17" xr:uid="{00000000-0005-0000-0000-000010000000}"/>
    <cellStyle name="60% - Énfasis6 2" xfId="18" xr:uid="{00000000-0005-0000-0000-000011000000}"/>
    <cellStyle name="Buena 2" xfId="19" xr:uid="{00000000-0005-0000-0000-000012000000}"/>
    <cellStyle name="Cálculo 2" xfId="20" xr:uid="{00000000-0005-0000-0000-000013000000}"/>
    <cellStyle name="Celda de comprobación 2" xfId="21" xr:uid="{00000000-0005-0000-0000-000014000000}"/>
    <cellStyle name="Celda vinculada 2" xfId="22" xr:uid="{00000000-0005-0000-0000-000015000000}"/>
    <cellStyle name="Encabezado 4 2" xfId="23" xr:uid="{00000000-0005-0000-0000-000016000000}"/>
    <cellStyle name="Énfasis1 2" xfId="24" xr:uid="{00000000-0005-0000-0000-000017000000}"/>
    <cellStyle name="Énfasis2 2" xfId="25" xr:uid="{00000000-0005-0000-0000-000018000000}"/>
    <cellStyle name="Énfasis3 2" xfId="26" xr:uid="{00000000-0005-0000-0000-000019000000}"/>
    <cellStyle name="Énfasis4 2" xfId="27" xr:uid="{00000000-0005-0000-0000-00001A000000}"/>
    <cellStyle name="Énfasis5 2" xfId="28" xr:uid="{00000000-0005-0000-0000-00001B000000}"/>
    <cellStyle name="Énfasis6 2" xfId="29" xr:uid="{00000000-0005-0000-0000-00001C000000}"/>
    <cellStyle name="Entrada 2" xfId="30" xr:uid="{00000000-0005-0000-0000-00001D000000}"/>
    <cellStyle name="Hipervínculo" xfId="31" builtinId="8"/>
    <cellStyle name="Incorrecto 2" xfId="32" xr:uid="{00000000-0005-0000-0000-00001F000000}"/>
    <cellStyle name="Neutral 2" xfId="33" xr:uid="{00000000-0005-0000-0000-000020000000}"/>
    <cellStyle name="No-definido" xfId="34" xr:uid="{00000000-0005-0000-0000-000021000000}"/>
    <cellStyle name="Normal" xfId="0" builtinId="0"/>
    <cellStyle name="Normal 10" xfId="35" xr:uid="{00000000-0005-0000-0000-000023000000}"/>
    <cellStyle name="Normal 2" xfId="36" xr:uid="{00000000-0005-0000-0000-000024000000}"/>
    <cellStyle name="Normal 2 2" xfId="37" xr:uid="{00000000-0005-0000-0000-000025000000}"/>
    <cellStyle name="Normal 3" xfId="38" xr:uid="{00000000-0005-0000-0000-000026000000}"/>
    <cellStyle name="Normal 3 2" xfId="39" xr:uid="{00000000-0005-0000-0000-000027000000}"/>
    <cellStyle name="Normal 4" xfId="40" xr:uid="{00000000-0005-0000-0000-000028000000}"/>
    <cellStyle name="Normal 5" xfId="41" xr:uid="{00000000-0005-0000-0000-000029000000}"/>
    <cellStyle name="Normal 6" xfId="42" xr:uid="{00000000-0005-0000-0000-00002A000000}"/>
    <cellStyle name="Normal 7" xfId="43" xr:uid="{00000000-0005-0000-0000-00002B000000}"/>
    <cellStyle name="Normal 8" xfId="44" xr:uid="{00000000-0005-0000-0000-00002C000000}"/>
    <cellStyle name="Normal 9" xfId="45" xr:uid="{00000000-0005-0000-0000-00002D000000}"/>
    <cellStyle name="Notas 2" xfId="46" xr:uid="{00000000-0005-0000-0000-00002E000000}"/>
    <cellStyle name="Notas 3" xfId="47" xr:uid="{00000000-0005-0000-0000-00002F000000}"/>
    <cellStyle name="Salida 2" xfId="48" xr:uid="{00000000-0005-0000-0000-000030000000}"/>
    <cellStyle name="Texto de advertencia 2" xfId="49" xr:uid="{00000000-0005-0000-0000-000031000000}"/>
    <cellStyle name="Texto explicativo 2" xfId="50" xr:uid="{00000000-0005-0000-0000-000032000000}"/>
    <cellStyle name="Título 1 2" xfId="51" xr:uid="{00000000-0005-0000-0000-000033000000}"/>
    <cellStyle name="Título 2 2" xfId="52" xr:uid="{00000000-0005-0000-0000-000034000000}"/>
    <cellStyle name="Título 3 2" xfId="53" xr:uid="{00000000-0005-0000-0000-000035000000}"/>
    <cellStyle name="Título 4" xfId="54" xr:uid="{00000000-0005-0000-0000-000036000000}"/>
    <cellStyle name="Total 2" xfId="55" xr:uid="{00000000-0005-0000-0000-000037000000}"/>
  </cellStyles>
  <dxfs count="0"/>
  <tableStyles count="1" defaultTableStyle="TableStyleMedium2" defaultPivotStyle="PivotStyleLight16">
    <tableStyle name="Invisible" pivot="0" table="0" count="0" xr9:uid="{00000000-0011-0000-FFFF-FFFF00000000}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volatileDependencies.xml><?xml version="1.0" encoding="utf-8"?>
<volTypes xmlns="http://schemas.openxmlformats.org/spreadsheetml/2006/main">
  <volType type="realTimeData">
    <main first="pldatasource.rdatartdserver">
      <tp t="s">
        <v>Not Signed In</v>
        <stp/>
        <stp>{DBF00719-0A66-4534-929E-6FB165DDBBCE}</stp>
        <tr r="Q2" s="8"/>
      </tp>
      <tp t="s">
        <v>Not Signed In</v>
        <stp/>
        <stp>{3EA2E9CD-C9E5-464C-AB6B-E24E979B12B8}</stp>
        <tr r="G2" s="8"/>
      </tp>
      <tp t="s">
        <v>Not Signed In</v>
        <stp/>
        <stp>{8F2741DB-DBC3-4CC7-B5B5-C46A3FD544D3}</stp>
        <tr r="S2" s="8"/>
      </tp>
      <tp t="s">
        <v>Not Signed In</v>
        <stp/>
        <stp>{E0CDF9EF-19F9-47D7-AB65-678D7C53D82D}</stp>
        <tr r="L2" s="8"/>
      </tp>
      <tp t="s">
        <v>Not Signed In</v>
        <stp/>
        <stp>{C1855B96-F3BB-48D8-9DF2-EA59621DB57C}</stp>
        <tr r="C2" s="8"/>
      </tp>
      <tp t="s">
        <v>Not Signed In</v>
        <stp/>
        <stp>{5C200210-8DEB-4DE8-8640-D660162C3FCE}</stp>
        <tr r="N2" s="8"/>
      </tp>
      <tp t="s">
        <v>Not Signed In</v>
        <stp/>
        <stp>{F42DAEF2-0B5B-4762-80F5-24B274BDC42B}</stp>
        <tr r="T2" s="8"/>
      </tp>
      <tp t="s">
        <v>Not Signed In</v>
        <stp/>
        <stp>{8647729F-9A17-40AE-848B-0E0DE3151857}</stp>
        <tr r="M2" s="8"/>
      </tp>
      <tp t="s">
        <v>Not Signed In</v>
        <stp/>
        <stp>{57723B27-200E-40CD-AD94-92574E1FC3CC}</stp>
        <tr r="D2" s="8"/>
      </tp>
      <tp t="s">
        <v>Not Signed In</v>
        <stp/>
        <stp>{2DE0972A-D4D2-439A-AA96-F8055475D247}</stp>
        <tr r="J2" s="8"/>
      </tp>
      <tp t="s">
        <v>Not Signed In</v>
        <stp/>
        <stp>{6EADAB34-04C3-4AAC-8394-4B0E20B29CD8}</stp>
        <tr r="U2" s="8"/>
      </tp>
      <tp t="s">
        <v>Not Signed In</v>
        <stp/>
        <stp>{B9A21815-BA53-4C33-9414-DBB5E815C38D}</stp>
        <tr r="F2" s="8"/>
      </tp>
      <tp t="s">
        <v>Not Signed In</v>
        <stp/>
        <stp>{3F3ECE17-09FB-46E6-A067-A87D6DE85744}</stp>
        <tr r="E2" s="8"/>
      </tp>
      <tp t="s">
        <v>Not Signed In</v>
        <stp/>
        <stp>{EC25EE88-9409-4412-87C2-5F7BA83747B5}</stp>
        <tr r="R2" s="8"/>
      </tp>
      <tp t="s">
        <v>Not Signed In</v>
        <stp/>
        <stp>{1351AC55-6288-417B-8E88-CF6D2EE06A2C}</stp>
        <tr r="K2" s="8"/>
      </tp>
    </main>
  </volType>
</volType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18" Type="http://schemas.openxmlformats.org/officeDocument/2006/relationships/volatileDependencies" Target="volatileDependenci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17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38100</xdr:rowOff>
    </xdr:from>
    <xdr:to>
      <xdr:col>1</xdr:col>
      <xdr:colOff>367665</xdr:colOff>
      <xdr:row>1</xdr:row>
      <xdr:rowOff>62865</xdr:rowOff>
    </xdr:to>
    <xdr:pic>
      <xdr:nvPicPr>
        <xdr:cNvPr id="1083" name="Imagen 2">
          <a:extLst>
            <a:ext uri="{FF2B5EF4-FFF2-40B4-BE49-F238E27FC236}">
              <a16:creationId xmlns:a16="http://schemas.microsoft.com/office/drawing/2014/main" id="{150BC230-68F1-0FD9-E92F-1DC148F5FB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9371"/>
        <a:stretch>
          <a:fillRect/>
        </a:stretch>
      </xdr:blipFill>
      <xdr:spPr bwMode="auto">
        <a:xfrm>
          <a:off x="0" y="38100"/>
          <a:ext cx="11811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</xdr:colOff>
      <xdr:row>0</xdr:row>
      <xdr:rowOff>30480</xdr:rowOff>
    </xdr:from>
    <xdr:to>
      <xdr:col>2</xdr:col>
      <xdr:colOff>15240</xdr:colOff>
      <xdr:row>1</xdr:row>
      <xdr:rowOff>76200</xdr:rowOff>
    </xdr:to>
    <xdr:pic>
      <xdr:nvPicPr>
        <xdr:cNvPr id="2107" name="Imagen 2">
          <a:extLst>
            <a:ext uri="{FF2B5EF4-FFF2-40B4-BE49-F238E27FC236}">
              <a16:creationId xmlns:a16="http://schemas.microsoft.com/office/drawing/2014/main" id="{700CC34C-93CB-6256-5E81-B26F14AED7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9371"/>
        <a:stretch>
          <a:fillRect/>
        </a:stretch>
      </xdr:blipFill>
      <xdr:spPr bwMode="auto">
        <a:xfrm>
          <a:off x="15240" y="30480"/>
          <a:ext cx="1531620" cy="1188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odepa.gob.cl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odepa.gob.cl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uswheat.org/market-information/price-reports/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Q33"/>
  <sheetViews>
    <sheetView tabSelected="1" zoomScale="80" zoomScaleNormal="80" workbookViewId="0">
      <selection activeCell="B1" sqref="B1"/>
    </sheetView>
  </sheetViews>
  <sheetFormatPr baseColWidth="10" defaultColWidth="9.6328125" defaultRowHeight="15" x14ac:dyDescent="0.25"/>
  <cols>
    <col min="1" max="1" width="9.6328125" style="1"/>
    <col min="2" max="2" width="9.1796875" style="1" customWidth="1"/>
    <col min="3" max="4" width="10" style="1" customWidth="1"/>
    <col min="5" max="5" width="9" style="1" customWidth="1"/>
    <col min="6" max="7" width="12.08984375" style="1" customWidth="1"/>
    <col min="8" max="8" width="12.81640625" style="1" customWidth="1"/>
    <col min="9" max="9" width="15.1796875" style="1" customWidth="1"/>
    <col min="10" max="10" width="13.54296875" style="1" customWidth="1"/>
    <col min="11" max="11" width="13" style="1" customWidth="1"/>
    <col min="12" max="12" width="10.453125" style="1" customWidth="1"/>
    <col min="13" max="13" width="9.36328125" style="1" customWidth="1"/>
    <col min="14" max="14" width="9.6328125" style="1"/>
    <col min="15" max="15" width="1.6328125" style="1" customWidth="1"/>
    <col min="16" max="16" width="8.08984375" style="1" bestFit="1" customWidth="1"/>
    <col min="17" max="17" width="11.81640625" style="1" customWidth="1"/>
    <col min="18" max="16384" width="9.6328125" style="1"/>
  </cols>
  <sheetData>
    <row r="1" spans="1:17" ht="87.75" customHeight="1" x14ac:dyDescent="0.25">
      <c r="A1" s="12"/>
      <c r="B1" s="12"/>
      <c r="C1" s="12"/>
      <c r="D1" s="12"/>
      <c r="E1" s="12"/>
      <c r="F1" s="12"/>
      <c r="G1" s="12"/>
      <c r="H1" s="82" t="s">
        <v>123</v>
      </c>
      <c r="I1" s="12"/>
      <c r="J1" s="12"/>
      <c r="K1" s="12"/>
      <c r="L1" s="12"/>
      <c r="M1" s="12"/>
      <c r="N1" s="12"/>
    </row>
    <row r="2" spans="1:17" ht="18.75" customHeight="1" x14ac:dyDescent="0.25">
      <c r="A2" s="11"/>
      <c r="B2" s="11"/>
      <c r="C2" s="11"/>
      <c r="D2" s="11"/>
      <c r="E2" s="11"/>
      <c r="F2" s="11"/>
      <c r="G2" s="11"/>
      <c r="H2" s="11" t="s">
        <v>0</v>
      </c>
      <c r="I2" s="11"/>
      <c r="J2" s="11"/>
      <c r="K2" s="11"/>
      <c r="L2" s="11"/>
      <c r="M2" s="11"/>
      <c r="N2" s="12"/>
    </row>
    <row r="3" spans="1:17" ht="22.5" customHeight="1" thickBot="1" x14ac:dyDescent="0.3">
      <c r="B3" s="51"/>
      <c r="C3" s="51"/>
      <c r="D3" s="51"/>
      <c r="E3" s="51"/>
      <c r="F3" s="51"/>
      <c r="G3" s="90"/>
      <c r="H3" s="91" t="s">
        <v>1</v>
      </c>
      <c r="I3" s="92"/>
      <c r="J3" s="51"/>
      <c r="K3" s="51"/>
      <c r="L3" s="192">
        <v>45002</v>
      </c>
      <c r="M3" s="192"/>
      <c r="N3" s="192"/>
    </row>
    <row r="4" spans="1:17" ht="15.6" x14ac:dyDescent="0.25">
      <c r="A4" s="193" t="s">
        <v>2</v>
      </c>
      <c r="B4" s="194"/>
      <c r="C4" s="194"/>
      <c r="D4" s="195"/>
      <c r="E4" s="193" t="s">
        <v>2</v>
      </c>
      <c r="F4" s="194"/>
      <c r="G4" s="194"/>
      <c r="H4" s="194"/>
      <c r="I4" s="194"/>
      <c r="J4" s="194"/>
      <c r="K4" s="195"/>
      <c r="L4" s="196" t="s">
        <v>3</v>
      </c>
      <c r="M4" s="194"/>
      <c r="N4" s="195"/>
    </row>
    <row r="5" spans="1:17" ht="17.25" customHeight="1" x14ac:dyDescent="0.25">
      <c r="A5" s="197" t="s">
        <v>121</v>
      </c>
      <c r="B5" s="198"/>
      <c r="C5" s="198"/>
      <c r="D5" s="199"/>
      <c r="E5" s="197" t="s">
        <v>122</v>
      </c>
      <c r="F5" s="198"/>
      <c r="G5" s="198"/>
      <c r="H5" s="198"/>
      <c r="I5" s="198"/>
      <c r="J5" s="198"/>
      <c r="K5" s="199"/>
      <c r="L5" s="200" t="s">
        <v>127</v>
      </c>
      <c r="M5" s="198"/>
      <c r="N5" s="199"/>
    </row>
    <row r="6" spans="1:17" ht="16.2" thickBot="1" x14ac:dyDescent="0.3">
      <c r="A6" s="26"/>
      <c r="B6" s="27" t="s">
        <v>4</v>
      </c>
      <c r="C6" s="190" t="s">
        <v>5</v>
      </c>
      <c r="D6" s="191"/>
      <c r="E6" s="93" t="s">
        <v>6</v>
      </c>
      <c r="F6" s="190" t="s">
        <v>7</v>
      </c>
      <c r="G6" s="190"/>
      <c r="H6" s="27" t="s">
        <v>8</v>
      </c>
      <c r="I6" s="27" t="s">
        <v>9</v>
      </c>
      <c r="J6" s="27" t="s">
        <v>10</v>
      </c>
      <c r="K6" s="89" t="s">
        <v>11</v>
      </c>
      <c r="L6" s="94" t="s">
        <v>4</v>
      </c>
      <c r="M6" s="190" t="s">
        <v>5</v>
      </c>
      <c r="N6" s="191"/>
    </row>
    <row r="7" spans="1:17" ht="19.5" customHeight="1" x14ac:dyDescent="0.25">
      <c r="A7" s="116">
        <v>2023</v>
      </c>
      <c r="B7" s="28" t="s">
        <v>12</v>
      </c>
      <c r="C7" s="28" t="s">
        <v>13</v>
      </c>
      <c r="D7" s="30" t="s">
        <v>14</v>
      </c>
      <c r="E7" s="87" t="s">
        <v>12</v>
      </c>
      <c r="F7" s="28" t="s">
        <v>13</v>
      </c>
      <c r="G7" s="28" t="s">
        <v>14</v>
      </c>
      <c r="H7" s="29"/>
      <c r="I7" s="28" t="s">
        <v>13</v>
      </c>
      <c r="J7" s="28" t="s">
        <v>13</v>
      </c>
      <c r="K7" s="30" t="s">
        <v>13</v>
      </c>
      <c r="L7" s="88" t="s">
        <v>12</v>
      </c>
      <c r="M7" s="28" t="s">
        <v>13</v>
      </c>
      <c r="N7" s="30" t="s">
        <v>14</v>
      </c>
      <c r="O7"/>
      <c r="P7"/>
      <c r="Q7"/>
    </row>
    <row r="8" spans="1:17" ht="19.5" customHeight="1" x14ac:dyDescent="0.25">
      <c r="A8" s="31" t="s">
        <v>19</v>
      </c>
      <c r="B8" s="32"/>
      <c r="C8" s="155"/>
      <c r="D8" s="96"/>
      <c r="E8" s="95"/>
      <c r="F8" s="41"/>
      <c r="G8" s="41"/>
      <c r="H8" s="41"/>
      <c r="I8" s="178"/>
      <c r="J8" s="178"/>
      <c r="K8" s="179"/>
      <c r="L8" s="96"/>
      <c r="M8" s="96"/>
      <c r="N8" s="33"/>
      <c r="O8" s="21"/>
      <c r="P8" s="21"/>
      <c r="Q8" s="21"/>
    </row>
    <row r="9" spans="1:17" ht="19.5" customHeight="1" x14ac:dyDescent="0.25">
      <c r="A9" s="34" t="s">
        <v>20</v>
      </c>
      <c r="B9" s="35"/>
      <c r="C9" s="156">
        <f>$B$10+'Primas SRW'!B7</f>
        <v>825.5</v>
      </c>
      <c r="D9" s="97">
        <f>C9*$B$31</f>
        <v>303.32171999999997</v>
      </c>
      <c r="E9" s="66"/>
      <c r="F9" s="36">
        <f>$E$10+'Primas HRW'!B7</f>
        <v>1015.75</v>
      </c>
      <c r="G9" s="36">
        <f>F9*$B$31</f>
        <v>373.22717999999998</v>
      </c>
      <c r="H9" s="36"/>
      <c r="I9" s="149">
        <f>$E$10+'Primas HRW'!E7</f>
        <v>1015.75</v>
      </c>
      <c r="J9" s="149">
        <f>$E$10+'Primas HRW'!F7</f>
        <v>1010.75</v>
      </c>
      <c r="K9" s="150">
        <f>$E$10+'Primas HRW'!G7</f>
        <v>1010.75</v>
      </c>
      <c r="L9" s="97"/>
      <c r="M9" s="97">
        <f>L10+'Primas maíz'!B8</f>
        <v>734.25</v>
      </c>
      <c r="N9" s="38">
        <f>M9*$F$31</f>
        <v>289.05953999999997</v>
      </c>
      <c r="O9" s="21"/>
      <c r="P9" s="21"/>
      <c r="Q9" s="21"/>
    </row>
    <row r="10" spans="1:17" ht="19.5" customHeight="1" x14ac:dyDescent="0.25">
      <c r="A10" s="42" t="s">
        <v>21</v>
      </c>
      <c r="B10" s="43">
        <f>Datos!E3</f>
        <v>710.5</v>
      </c>
      <c r="C10" s="157">
        <f>$B$10+'Primas SRW'!B8</f>
        <v>810.5</v>
      </c>
      <c r="D10" s="99">
        <f>C10*$B$31</f>
        <v>297.81011999999998</v>
      </c>
      <c r="E10" s="70">
        <f>Datos!L3</f>
        <v>835.75</v>
      </c>
      <c r="F10" s="44">
        <f>$E$10+'Primas HRW'!B8</f>
        <v>1010.75</v>
      </c>
      <c r="G10" s="44">
        <f>F10*$B$31</f>
        <v>371.38997999999998</v>
      </c>
      <c r="H10" s="44"/>
      <c r="I10" s="117">
        <f>$E$10+'Primas HRW'!E8</f>
        <v>1015.75</v>
      </c>
      <c r="J10" s="117">
        <f>$E$10+'Primas HRW'!F8</f>
        <v>1010.75</v>
      </c>
      <c r="K10" s="151">
        <f>$E$10+'Primas HRW'!G8</f>
        <v>1010.75</v>
      </c>
      <c r="L10" s="99">
        <f>+Datos!U3</f>
        <v>634.25</v>
      </c>
      <c r="M10" s="99">
        <f>L10+'Primas maíz'!B9</f>
        <v>733.25</v>
      </c>
      <c r="N10" s="47">
        <f>M10*$F$31</f>
        <v>288.66586000000001</v>
      </c>
      <c r="O10" s="21"/>
      <c r="P10"/>
      <c r="Q10" s="21"/>
    </row>
    <row r="11" spans="1:17" ht="19.5" customHeight="1" x14ac:dyDescent="0.25">
      <c r="A11" s="34" t="s">
        <v>22</v>
      </c>
      <c r="B11" s="35"/>
      <c r="C11" s="156">
        <f>$B$12+'Primas SRW'!B9</f>
        <v>799.5</v>
      </c>
      <c r="D11" s="97">
        <f>C11*$B$31</f>
        <v>293.76828</v>
      </c>
      <c r="E11" s="66"/>
      <c r="F11" s="36">
        <f>$E$12+'Primas HRW'!B9</f>
        <v>997.75</v>
      </c>
      <c r="G11" s="36">
        <f>F11*$B$31</f>
        <v>366.61325999999997</v>
      </c>
      <c r="H11" s="36"/>
      <c r="I11" s="149">
        <f>$E$12+'Primas HRW'!E9</f>
        <v>1002.75</v>
      </c>
      <c r="J11" s="149">
        <f>$E$12+'Primas HRW'!F9</f>
        <v>997.75</v>
      </c>
      <c r="K11" s="150">
        <f>$E$12+'Primas HRW'!G9</f>
        <v>997.75</v>
      </c>
      <c r="L11" s="97"/>
      <c r="M11" s="97">
        <f>L12+'Primas maíz'!B10</f>
        <v>720.75</v>
      </c>
      <c r="N11" s="38">
        <f>M11*$F$31</f>
        <v>283.74485999999996</v>
      </c>
      <c r="O11"/>
      <c r="P11"/>
      <c r="Q11" s="21"/>
    </row>
    <row r="12" spans="1:17" ht="19.5" customHeight="1" x14ac:dyDescent="0.25">
      <c r="A12" s="31" t="s">
        <v>23</v>
      </c>
      <c r="B12" s="32">
        <f>Datos!E4</f>
        <v>719.5</v>
      </c>
      <c r="C12" s="155">
        <f>$B$12+'Primas SRW'!B10</f>
        <v>784.5</v>
      </c>
      <c r="D12" s="155">
        <f>C12*$B$31</f>
        <v>288.25668000000002</v>
      </c>
      <c r="E12" s="95">
        <f>Datos!L4</f>
        <v>822.75</v>
      </c>
      <c r="F12" s="44">
        <f>$E$12+'Primas HRW'!B10</f>
        <v>992.75</v>
      </c>
      <c r="G12" s="44">
        <f>F12*$B$31</f>
        <v>364.77605999999997</v>
      </c>
      <c r="H12" s="41"/>
      <c r="I12" s="41"/>
      <c r="J12" s="41"/>
      <c r="K12" s="45"/>
      <c r="L12" s="96">
        <f>+Datos!U4</f>
        <v>617.75</v>
      </c>
      <c r="M12" s="96">
        <f>L12+'Primas maíz'!B11</f>
        <v>715.75</v>
      </c>
      <c r="N12" s="33">
        <f>M12*$F$31</f>
        <v>281.77645999999999</v>
      </c>
      <c r="O12"/>
      <c r="P12"/>
      <c r="Q12"/>
    </row>
    <row r="13" spans="1:17" ht="19.5" customHeight="1" x14ac:dyDescent="0.25">
      <c r="A13" s="34" t="s">
        <v>24</v>
      </c>
      <c r="B13" s="35"/>
      <c r="C13" s="156"/>
      <c r="D13" s="154"/>
      <c r="E13" s="66"/>
      <c r="F13" s="36"/>
      <c r="G13" s="36"/>
      <c r="H13" s="36"/>
      <c r="I13" s="36"/>
      <c r="J13" s="36"/>
      <c r="K13" s="46"/>
      <c r="L13" s="97"/>
      <c r="M13" s="97"/>
      <c r="N13" s="38"/>
      <c r="O13"/>
      <c r="P13"/>
      <c r="Q13"/>
    </row>
    <row r="14" spans="1:17" ht="19.5" customHeight="1" x14ac:dyDescent="0.25">
      <c r="A14" s="42" t="s">
        <v>15</v>
      </c>
      <c r="B14" s="43">
        <f>Datos!E5</f>
        <v>728.75</v>
      </c>
      <c r="C14" s="159"/>
      <c r="D14" s="153"/>
      <c r="E14" s="70">
        <f>Datos!L5</f>
        <v>822.25</v>
      </c>
      <c r="F14" s="44"/>
      <c r="G14" s="44"/>
      <c r="H14" s="44"/>
      <c r="I14" s="44"/>
      <c r="J14" s="44"/>
      <c r="K14" s="45"/>
      <c r="L14" s="99">
        <f>+Datos!U5</f>
        <v>568.75</v>
      </c>
      <c r="M14" s="99"/>
      <c r="N14" s="47"/>
      <c r="O14"/>
      <c r="P14"/>
      <c r="Q14"/>
    </row>
    <row r="15" spans="1:17" ht="19.5" customHeight="1" x14ac:dyDescent="0.25">
      <c r="A15" s="34" t="s">
        <v>16</v>
      </c>
      <c r="B15" s="35"/>
      <c r="C15" s="158"/>
      <c r="D15" s="154"/>
      <c r="E15" s="66"/>
      <c r="F15" s="36"/>
      <c r="G15" s="36"/>
      <c r="H15" s="36"/>
      <c r="I15" s="36"/>
      <c r="J15" s="36"/>
      <c r="K15" s="46"/>
      <c r="L15" s="97"/>
      <c r="M15" s="97"/>
      <c r="N15" s="38"/>
      <c r="O15"/>
      <c r="P15"/>
      <c r="Q15"/>
    </row>
    <row r="16" spans="1:17" ht="19.5" customHeight="1" x14ac:dyDescent="0.25">
      <c r="A16" s="42" t="s">
        <v>17</v>
      </c>
      <c r="B16" s="43"/>
      <c r="C16" s="159"/>
      <c r="D16" s="153"/>
      <c r="E16" s="70"/>
      <c r="F16" s="44"/>
      <c r="G16" s="44"/>
      <c r="H16" s="44"/>
      <c r="I16" s="44"/>
      <c r="J16" s="44"/>
      <c r="K16" s="45"/>
      <c r="L16" s="99"/>
      <c r="M16" s="99"/>
      <c r="N16" s="47"/>
      <c r="O16"/>
      <c r="P16"/>
      <c r="Q16"/>
    </row>
    <row r="17" spans="1:17" ht="19.5" customHeight="1" x14ac:dyDescent="0.25">
      <c r="A17" s="34" t="s">
        <v>18</v>
      </c>
      <c r="B17" s="35">
        <f>Datos!E6</f>
        <v>742.5</v>
      </c>
      <c r="C17" s="156"/>
      <c r="D17" s="152"/>
      <c r="E17" s="66">
        <f>Datos!L6</f>
        <v>825.5</v>
      </c>
      <c r="F17" s="35"/>
      <c r="G17" s="35"/>
      <c r="H17" s="35"/>
      <c r="I17" s="35"/>
      <c r="J17" s="35"/>
      <c r="K17" s="38"/>
      <c r="L17" s="97">
        <f>+Datos!U6</f>
        <v>561.25</v>
      </c>
      <c r="M17" s="97"/>
      <c r="N17" s="38"/>
      <c r="O17"/>
      <c r="P17"/>
      <c r="Q17"/>
    </row>
    <row r="18" spans="1:17" ht="19.5" customHeight="1" x14ac:dyDescent="0.25">
      <c r="A18" s="116">
        <v>2024</v>
      </c>
      <c r="B18" s="39"/>
      <c r="C18" s="39"/>
      <c r="D18" s="40"/>
      <c r="E18" s="65"/>
      <c r="F18" s="39"/>
      <c r="G18" s="39"/>
      <c r="H18" s="39"/>
      <c r="I18" s="39"/>
      <c r="J18" s="39"/>
      <c r="K18" s="40"/>
      <c r="L18" s="98"/>
      <c r="M18" s="39"/>
      <c r="N18" s="40"/>
      <c r="O18"/>
      <c r="P18"/>
      <c r="Q18"/>
    </row>
    <row r="19" spans="1:17" ht="19.5" customHeight="1" x14ac:dyDescent="0.25">
      <c r="A19" s="42" t="s">
        <v>19</v>
      </c>
      <c r="B19" s="43">
        <f>Datos!E7</f>
        <v>752</v>
      </c>
      <c r="C19" s="44"/>
      <c r="D19" s="45"/>
      <c r="E19" s="70">
        <f>Datos!L7</f>
        <v>824</v>
      </c>
      <c r="F19" s="44"/>
      <c r="G19" s="44"/>
      <c r="H19" s="44"/>
      <c r="I19" s="44"/>
      <c r="J19" s="44"/>
      <c r="K19" s="45"/>
      <c r="L19" s="99">
        <f>Datos!U7</f>
        <v>570</v>
      </c>
      <c r="M19" s="44"/>
      <c r="N19" s="45"/>
      <c r="O19"/>
      <c r="P19"/>
      <c r="Q19"/>
    </row>
    <row r="20" spans="1:17" ht="19.5" customHeight="1" x14ac:dyDescent="0.25">
      <c r="A20" s="34" t="s">
        <v>21</v>
      </c>
      <c r="B20" s="35">
        <f>Datos!E8</f>
        <v>753.25</v>
      </c>
      <c r="C20" s="36"/>
      <c r="D20" s="46"/>
      <c r="E20" s="66">
        <f>Datos!L8</f>
        <v>816.25</v>
      </c>
      <c r="F20" s="36"/>
      <c r="G20" s="36"/>
      <c r="H20" s="36"/>
      <c r="I20" s="36"/>
      <c r="J20" s="36"/>
      <c r="K20" s="46"/>
      <c r="L20" s="97">
        <f>Datos!U8</f>
        <v>575.25</v>
      </c>
      <c r="M20" s="36"/>
      <c r="N20" s="46"/>
      <c r="O20"/>
      <c r="P20"/>
      <c r="Q20"/>
    </row>
    <row r="21" spans="1:17" ht="19.5" customHeight="1" x14ac:dyDescent="0.25">
      <c r="A21" s="42" t="s">
        <v>23</v>
      </c>
      <c r="B21" s="43">
        <f>Datos!E9</f>
        <v>731</v>
      </c>
      <c r="C21" s="44"/>
      <c r="D21" s="45"/>
      <c r="E21" s="70">
        <f>Datos!L9</f>
        <v>781.25</v>
      </c>
      <c r="F21" s="44"/>
      <c r="G21" s="44"/>
      <c r="H21" s="44"/>
      <c r="I21" s="44"/>
      <c r="J21" s="44"/>
      <c r="K21" s="45"/>
      <c r="L21" s="99">
        <f>Datos!U9</f>
        <v>577.25</v>
      </c>
      <c r="M21" s="44"/>
      <c r="N21" s="45"/>
      <c r="O21"/>
      <c r="P21"/>
      <c r="Q21"/>
    </row>
    <row r="22" spans="1:17" ht="19.5" customHeight="1" x14ac:dyDescent="0.25">
      <c r="A22" s="34" t="s">
        <v>15</v>
      </c>
      <c r="B22" s="35">
        <f>Datos!E10</f>
        <v>729.25</v>
      </c>
      <c r="C22" s="36"/>
      <c r="D22" s="46"/>
      <c r="E22" s="66">
        <f>Datos!L10</f>
        <v>779</v>
      </c>
      <c r="F22" s="36"/>
      <c r="G22" s="36"/>
      <c r="H22" s="36"/>
      <c r="I22" s="36"/>
      <c r="J22" s="36"/>
      <c r="K22" s="46"/>
      <c r="L22" s="97">
        <f>Datos!U10</f>
        <v>548.5</v>
      </c>
      <c r="M22" s="36"/>
      <c r="N22" s="46"/>
      <c r="O22"/>
      <c r="P22"/>
      <c r="Q22"/>
    </row>
    <row r="23" spans="1:17" ht="19.5" customHeight="1" x14ac:dyDescent="0.25">
      <c r="A23" s="42" t="s">
        <v>18</v>
      </c>
      <c r="B23" s="43">
        <f>Datos!E11</f>
        <v>735.5</v>
      </c>
      <c r="C23" s="43"/>
      <c r="D23" s="47"/>
      <c r="E23" s="70">
        <f>Datos!L11</f>
        <v>782.25</v>
      </c>
      <c r="F23" s="43"/>
      <c r="G23" s="43"/>
      <c r="H23" s="43"/>
      <c r="I23" s="43"/>
      <c r="J23" s="43"/>
      <c r="K23" s="47"/>
      <c r="L23" s="99">
        <f>Datos!U11</f>
        <v>537.75</v>
      </c>
      <c r="M23" s="43"/>
      <c r="N23" s="47"/>
      <c r="O23"/>
      <c r="P23"/>
      <c r="Q23"/>
    </row>
    <row r="24" spans="1:17" ht="19.5" customHeight="1" x14ac:dyDescent="0.25">
      <c r="A24" s="116">
        <v>2025</v>
      </c>
      <c r="B24" s="39"/>
      <c r="C24" s="39"/>
      <c r="D24" s="40"/>
      <c r="E24" s="65"/>
      <c r="F24" s="39"/>
      <c r="G24" s="39"/>
      <c r="H24" s="39"/>
      <c r="I24" s="39"/>
      <c r="J24" s="39"/>
      <c r="K24" s="40"/>
      <c r="L24" s="98"/>
      <c r="M24" s="39"/>
      <c r="N24" s="40"/>
      <c r="O24"/>
      <c r="P24"/>
      <c r="Q24"/>
    </row>
    <row r="25" spans="1:17" ht="19.5" customHeight="1" x14ac:dyDescent="0.25">
      <c r="A25" s="42" t="s">
        <v>19</v>
      </c>
      <c r="B25" s="43">
        <f>Datos!E12</f>
        <v>742</v>
      </c>
      <c r="C25" s="44"/>
      <c r="D25" s="45"/>
      <c r="E25" s="70">
        <f>Datos!L12</f>
        <v>798</v>
      </c>
      <c r="F25" s="44"/>
      <c r="G25" s="44"/>
      <c r="H25" s="44"/>
      <c r="I25" s="44"/>
      <c r="J25" s="44"/>
      <c r="K25" s="45"/>
      <c r="L25" s="99"/>
      <c r="M25" s="44"/>
      <c r="N25" s="45"/>
      <c r="O25"/>
      <c r="P25"/>
      <c r="Q25"/>
    </row>
    <row r="26" spans="1:17" ht="19.5" customHeight="1" x14ac:dyDescent="0.25">
      <c r="A26" s="34" t="s">
        <v>21</v>
      </c>
      <c r="B26" s="35">
        <f>Datos!E13</f>
        <v>734</v>
      </c>
      <c r="C26" s="36"/>
      <c r="D26" s="46"/>
      <c r="E26" s="66">
        <f>Datos!L13</f>
        <v>770.25</v>
      </c>
      <c r="F26" s="36"/>
      <c r="G26" s="36"/>
      <c r="H26" s="36"/>
      <c r="I26" s="36"/>
      <c r="J26" s="36"/>
      <c r="K26" s="46"/>
      <c r="L26" s="97"/>
      <c r="M26" s="36"/>
      <c r="N26" s="46"/>
      <c r="O26"/>
      <c r="P26"/>
      <c r="Q26"/>
    </row>
    <row r="27" spans="1:17" ht="19.5" customHeight="1" x14ac:dyDescent="0.25">
      <c r="A27" s="42" t="s">
        <v>23</v>
      </c>
      <c r="B27" s="43">
        <f>Datos!E14</f>
        <v>702</v>
      </c>
      <c r="C27" s="44"/>
      <c r="D27" s="45"/>
      <c r="E27" s="70">
        <f>Datos!L14</f>
        <v>719.5</v>
      </c>
      <c r="F27" s="44"/>
      <c r="G27" s="44"/>
      <c r="H27" s="44"/>
      <c r="I27" s="44"/>
      <c r="J27" s="44"/>
      <c r="K27" s="45"/>
      <c r="L27" s="99">
        <f>Datos!U12</f>
        <v>546.25</v>
      </c>
      <c r="M27" s="44"/>
      <c r="N27" s="45"/>
      <c r="O27"/>
      <c r="P27"/>
      <c r="Q27"/>
    </row>
    <row r="28" spans="1:17" ht="19.5" customHeight="1" x14ac:dyDescent="0.25">
      <c r="A28" s="34" t="s">
        <v>15</v>
      </c>
      <c r="B28" s="35"/>
      <c r="C28" s="36"/>
      <c r="D28" s="46"/>
      <c r="E28" s="66"/>
      <c r="F28" s="36"/>
      <c r="G28" s="36"/>
      <c r="H28" s="36"/>
      <c r="I28" s="36"/>
      <c r="J28" s="36"/>
      <c r="K28" s="46"/>
      <c r="L28" s="97"/>
      <c r="M28" s="36"/>
      <c r="N28" s="46"/>
      <c r="O28"/>
      <c r="P28"/>
      <c r="Q28"/>
    </row>
    <row r="29" spans="1:17" ht="19.5" customHeight="1" thickBot="1" x14ac:dyDescent="0.3">
      <c r="A29" s="48" t="s">
        <v>18</v>
      </c>
      <c r="B29" s="49"/>
      <c r="C29" s="49"/>
      <c r="D29" s="50"/>
      <c r="E29" s="100"/>
      <c r="F29" s="49"/>
      <c r="G29" s="49"/>
      <c r="H29" s="49"/>
      <c r="I29" s="49"/>
      <c r="J29" s="49"/>
      <c r="K29" s="50"/>
      <c r="L29" s="100">
        <f>Datos!U13</f>
        <v>492.25</v>
      </c>
      <c r="M29" s="49"/>
      <c r="N29" s="50"/>
      <c r="O29"/>
      <c r="P29"/>
      <c r="Q29"/>
    </row>
    <row r="30" spans="1:17" ht="19.5" customHeight="1" x14ac:dyDescent="0.25">
      <c r="A30" s="3" t="s">
        <v>25</v>
      </c>
      <c r="O30"/>
      <c r="P30"/>
      <c r="Q30" s="2"/>
    </row>
    <row r="31" spans="1:17" ht="19.5" customHeight="1" x14ac:dyDescent="0.25">
      <c r="A31" s="6" t="s">
        <v>26</v>
      </c>
      <c r="B31" s="75">
        <v>0.36743999999999999</v>
      </c>
      <c r="E31" s="6" t="s">
        <v>27</v>
      </c>
      <c r="F31" s="14">
        <v>0.39367999999999997</v>
      </c>
      <c r="O31"/>
      <c r="P31"/>
      <c r="Q31" s="2"/>
    </row>
    <row r="32" spans="1:17" ht="19.5" customHeight="1" x14ac:dyDescent="0.25">
      <c r="A32" s="4" t="s">
        <v>28</v>
      </c>
      <c r="B32" s="4"/>
      <c r="C32" s="4"/>
      <c r="D32" s="4"/>
      <c r="E32" s="4"/>
      <c r="F32" s="4"/>
      <c r="O32"/>
      <c r="P32"/>
      <c r="Q32" s="2"/>
    </row>
    <row r="33" spans="16:17" ht="19.5" customHeight="1" x14ac:dyDescent="0.25">
      <c r="P33"/>
      <c r="Q33"/>
    </row>
  </sheetData>
  <sheetProtection selectLockedCells="1" selectUnlockedCells="1"/>
  <mergeCells count="10">
    <mergeCell ref="C6:D6"/>
    <mergeCell ref="F6:G6"/>
    <mergeCell ref="M6:N6"/>
    <mergeCell ref="L3:N3"/>
    <mergeCell ref="A4:D4"/>
    <mergeCell ref="E4:K4"/>
    <mergeCell ref="L4:N4"/>
    <mergeCell ref="A5:D5"/>
    <mergeCell ref="E5:K5"/>
    <mergeCell ref="L5:N5"/>
  </mergeCells>
  <hyperlinks>
    <hyperlink ref="A32" r:id="rId1" xr:uid="{00000000-0004-0000-0000-000000000000}"/>
  </hyperlinks>
  <printOptions horizontalCentered="1"/>
  <pageMargins left="0.23622047244094491" right="0.23622047244094491" top="0.19685039370078741" bottom="0.19685039370078741" header="0.31496062992125984" footer="0.31496062992125984"/>
  <pageSetup paperSize="9" scale="70" firstPageNumber="0" orientation="landscape" r:id="rId2"/>
  <headerFooter alignWithMargins="0">
    <oddFooter>&amp;R&amp;T&amp;[  &amp;D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pageSetUpPr fitToPage="1"/>
  </sheetPr>
  <dimension ref="A1:K35"/>
  <sheetViews>
    <sheetView zoomScale="80" zoomScaleNormal="80" workbookViewId="0">
      <selection activeCell="C1" sqref="C1"/>
    </sheetView>
  </sheetViews>
  <sheetFormatPr baseColWidth="10" defaultColWidth="9.6328125" defaultRowHeight="15" x14ac:dyDescent="0.25"/>
  <cols>
    <col min="1" max="1" width="9.6328125" style="1"/>
    <col min="2" max="2" width="8.6328125" style="1" customWidth="1"/>
    <col min="3" max="4" width="10" style="1" customWidth="1"/>
    <col min="5" max="5" width="12.36328125" style="1" customWidth="1"/>
    <col min="6" max="6" width="13.81640625" style="1" customWidth="1"/>
    <col min="7" max="7" width="13.6328125" style="1" customWidth="1"/>
    <col min="8" max="8" width="13.453125" style="1" customWidth="1"/>
    <col min="9" max="9" width="12.6328125" style="1" customWidth="1"/>
    <col min="10" max="10" width="10.453125" style="1" customWidth="1"/>
    <col min="11" max="11" width="9.36328125" style="1" customWidth="1"/>
    <col min="12" max="16384" width="9.6328125" style="1"/>
  </cols>
  <sheetData>
    <row r="1" spans="1:11" ht="90" customHeight="1" x14ac:dyDescent="0.25">
      <c r="A1" s="11"/>
      <c r="B1" s="11"/>
      <c r="C1" s="11"/>
      <c r="D1" s="11"/>
      <c r="E1" s="102" t="s">
        <v>123</v>
      </c>
      <c r="F1" s="11"/>
      <c r="G1" s="11"/>
      <c r="H1" s="11"/>
      <c r="I1" s="11"/>
      <c r="J1" s="11"/>
      <c r="K1" s="11"/>
    </row>
    <row r="2" spans="1:11" ht="18.75" customHeight="1" thickBot="1" x14ac:dyDescent="0.3">
      <c r="A2" s="81"/>
      <c r="B2" s="51"/>
      <c r="C2" s="51"/>
      <c r="D2" s="51"/>
      <c r="E2" s="51"/>
      <c r="F2" s="205" t="s">
        <v>29</v>
      </c>
      <c r="G2" s="205"/>
      <c r="H2" s="51"/>
      <c r="I2" s="192">
        <v>45002</v>
      </c>
      <c r="J2" s="192"/>
      <c r="K2" s="192"/>
    </row>
    <row r="3" spans="1:11" ht="20.100000000000001" customHeight="1" x14ac:dyDescent="0.25">
      <c r="A3" s="76"/>
      <c r="B3" s="206" t="s">
        <v>2</v>
      </c>
      <c r="C3" s="207"/>
      <c r="D3" s="208" t="s">
        <v>2</v>
      </c>
      <c r="E3" s="209"/>
      <c r="F3" s="209"/>
      <c r="G3" s="209"/>
      <c r="H3" s="209"/>
      <c r="I3" s="207"/>
      <c r="J3" s="206" t="s">
        <v>3</v>
      </c>
      <c r="K3" s="207"/>
    </row>
    <row r="4" spans="1:11" ht="20.100000000000001" customHeight="1" x14ac:dyDescent="0.25">
      <c r="A4" s="77"/>
      <c r="B4" s="201" t="s">
        <v>121</v>
      </c>
      <c r="C4" s="202"/>
      <c r="D4" s="203" t="s">
        <v>122</v>
      </c>
      <c r="E4" s="204"/>
      <c r="F4" s="204"/>
      <c r="G4" s="204"/>
      <c r="H4" s="204"/>
      <c r="I4" s="202"/>
      <c r="J4" s="201" t="s">
        <v>127</v>
      </c>
      <c r="K4" s="202"/>
    </row>
    <row r="5" spans="1:11" ht="20.100000000000001" customHeight="1" thickBot="1" x14ac:dyDescent="0.3">
      <c r="A5" s="78"/>
      <c r="B5" s="64" t="s">
        <v>4</v>
      </c>
      <c r="C5" s="63" t="s">
        <v>5</v>
      </c>
      <c r="D5" s="103" t="s">
        <v>6</v>
      </c>
      <c r="E5" s="62" t="s">
        <v>7</v>
      </c>
      <c r="F5" s="62" t="s">
        <v>8</v>
      </c>
      <c r="G5" s="62" t="s">
        <v>9</v>
      </c>
      <c r="H5" s="62" t="s">
        <v>10</v>
      </c>
      <c r="I5" s="63" t="s">
        <v>11</v>
      </c>
      <c r="J5" s="64" t="s">
        <v>4</v>
      </c>
      <c r="K5" s="63" t="s">
        <v>5</v>
      </c>
    </row>
    <row r="6" spans="1:11" ht="19.5" customHeight="1" x14ac:dyDescent="0.25">
      <c r="A6" s="104">
        <v>2023</v>
      </c>
      <c r="B6" s="160"/>
      <c r="C6" s="30"/>
      <c r="D6" s="87"/>
      <c r="E6" s="88"/>
      <c r="F6" s="28"/>
      <c r="G6" s="28"/>
      <c r="H6" s="29"/>
      <c r="I6" s="28"/>
      <c r="J6" s="28"/>
      <c r="K6" s="30"/>
    </row>
    <row r="7" spans="1:11" ht="19.5" customHeight="1" x14ac:dyDescent="0.25">
      <c r="A7" s="105" t="s">
        <v>19</v>
      </c>
      <c r="B7" s="162"/>
      <c r="C7" s="52"/>
      <c r="D7" s="66"/>
      <c r="E7" s="66"/>
      <c r="F7" s="54"/>
      <c r="G7" s="35"/>
      <c r="H7" s="35"/>
      <c r="I7" s="97"/>
      <c r="J7" s="162"/>
      <c r="K7" s="52"/>
    </row>
    <row r="8" spans="1:11" ht="19.5" customHeight="1" x14ac:dyDescent="0.25">
      <c r="A8" s="77" t="s">
        <v>20</v>
      </c>
      <c r="B8" s="163"/>
      <c r="C8" s="167">
        <v>303.3</v>
      </c>
      <c r="D8" s="69"/>
      <c r="E8" s="69">
        <v>373.2</v>
      </c>
      <c r="F8" s="55"/>
      <c r="G8" s="171">
        <f>BUSHEL!I9*$B$32</f>
        <v>373.22717999999998</v>
      </c>
      <c r="H8" s="171">
        <f>BUSHEL!J9*$B$32</f>
        <v>371.38997999999998</v>
      </c>
      <c r="I8" s="168">
        <f>BUSHEL!K9*$B$32</f>
        <v>371.38997999999998</v>
      </c>
      <c r="J8" s="161"/>
      <c r="K8" s="166">
        <f>BUSHEL!N9</f>
        <v>289.05953999999997</v>
      </c>
    </row>
    <row r="9" spans="1:11" ht="19.5" customHeight="1" x14ac:dyDescent="0.25">
      <c r="A9" s="105" t="s">
        <v>21</v>
      </c>
      <c r="B9" s="162">
        <f>BUSHEL!B10*$B$32</f>
        <v>261.06612000000001</v>
      </c>
      <c r="C9" s="52">
        <v>297.8</v>
      </c>
      <c r="D9" s="68">
        <f>BUSHEL!E10*$B$32</f>
        <v>307.08798000000002</v>
      </c>
      <c r="E9" s="68">
        <v>371.3</v>
      </c>
      <c r="F9" s="54"/>
      <c r="G9" s="172">
        <f>BUSHEL!I10*$B$32</f>
        <v>373.22717999999998</v>
      </c>
      <c r="H9" s="172">
        <f>BUSHEL!J10*$B$32</f>
        <v>371.38997999999998</v>
      </c>
      <c r="I9" s="169">
        <f>BUSHEL!K10*$B$32</f>
        <v>371.38997999999998</v>
      </c>
      <c r="J9" s="162">
        <f>BUSHEL!L10*$E$32</f>
        <v>249.69153999999997</v>
      </c>
      <c r="K9" s="52">
        <f>BUSHEL!N10</f>
        <v>288.66586000000001</v>
      </c>
    </row>
    <row r="10" spans="1:11" ht="19.5" customHeight="1" x14ac:dyDescent="0.25">
      <c r="A10" s="106" t="s">
        <v>22</v>
      </c>
      <c r="B10" s="161"/>
      <c r="C10" s="166">
        <v>293.7</v>
      </c>
      <c r="D10" s="67"/>
      <c r="E10" s="67">
        <v>366.6</v>
      </c>
      <c r="F10" s="53"/>
      <c r="G10" s="173">
        <f>BUSHEL!I11*$B$32</f>
        <v>368.45045999999996</v>
      </c>
      <c r="H10" s="173">
        <f>BUSHEL!J11*$B$32</f>
        <v>366.61325999999997</v>
      </c>
      <c r="I10" s="170">
        <f>BUSHEL!K11*$B$32</f>
        <v>366.61325999999997</v>
      </c>
      <c r="J10" s="161"/>
      <c r="K10" s="166">
        <f>BUSHEL!N11</f>
        <v>283.74485999999996</v>
      </c>
    </row>
    <row r="11" spans="1:11" ht="19.5" customHeight="1" x14ac:dyDescent="0.25">
      <c r="A11" s="105" t="s">
        <v>23</v>
      </c>
      <c r="B11" s="162">
        <f>BUSHEL!B12*$B$32</f>
        <v>264.37308000000002</v>
      </c>
      <c r="C11" s="52">
        <v>288.2</v>
      </c>
      <c r="D11" s="66">
        <f>BUSHEL!E12*$B$32</f>
        <v>302.31126</v>
      </c>
      <c r="E11" s="66">
        <v>364.7</v>
      </c>
      <c r="F11" s="36"/>
      <c r="G11" s="35"/>
      <c r="H11" s="35"/>
      <c r="I11" s="97"/>
      <c r="J11" s="162">
        <f>BUSHEL!L12*$E$32</f>
        <v>243.19582</v>
      </c>
      <c r="K11" s="52">
        <f>BUSHEL!N12</f>
        <v>281.77645999999999</v>
      </c>
    </row>
    <row r="12" spans="1:11" ht="19.5" customHeight="1" x14ac:dyDescent="0.25">
      <c r="A12" s="77" t="s">
        <v>24</v>
      </c>
      <c r="B12" s="164"/>
      <c r="C12" s="47"/>
      <c r="D12" s="70"/>
      <c r="E12" s="70"/>
      <c r="F12" s="44"/>
      <c r="G12" s="43"/>
      <c r="H12" s="43"/>
      <c r="I12" s="99"/>
      <c r="J12" s="163"/>
      <c r="K12" s="167"/>
    </row>
    <row r="13" spans="1:11" ht="19.5" customHeight="1" x14ac:dyDescent="0.25">
      <c r="A13" s="105" t="s">
        <v>15</v>
      </c>
      <c r="B13" s="162">
        <f>BUSHEL!B14*$B$32</f>
        <v>267.77190000000002</v>
      </c>
      <c r="C13" s="52"/>
      <c r="D13" s="68">
        <f>BUSHEL!E14*$B$32</f>
        <v>302.12754000000001</v>
      </c>
      <c r="E13" s="68"/>
      <c r="F13" s="36"/>
      <c r="G13" s="174"/>
      <c r="H13" s="174"/>
      <c r="I13" s="108"/>
      <c r="J13" s="162">
        <f>BUSHEL!L14*$E$32</f>
        <v>223.90549999999999</v>
      </c>
      <c r="K13" s="52"/>
    </row>
    <row r="14" spans="1:11" ht="19.5" customHeight="1" x14ac:dyDescent="0.25">
      <c r="A14" s="77" t="s">
        <v>16</v>
      </c>
      <c r="B14" s="163"/>
      <c r="C14" s="167"/>
      <c r="D14" s="69"/>
      <c r="E14" s="69"/>
      <c r="F14" s="44"/>
      <c r="G14" s="175"/>
      <c r="H14" s="175"/>
      <c r="I14" s="109"/>
      <c r="J14" s="163"/>
      <c r="K14" s="167"/>
    </row>
    <row r="15" spans="1:11" ht="19.5" customHeight="1" x14ac:dyDescent="0.25">
      <c r="A15" s="105" t="s">
        <v>17</v>
      </c>
      <c r="B15" s="162"/>
      <c r="C15" s="52"/>
      <c r="D15" s="68"/>
      <c r="E15" s="68"/>
      <c r="F15" s="36"/>
      <c r="G15" s="174"/>
      <c r="H15" s="174"/>
      <c r="I15" s="108"/>
      <c r="J15" s="162"/>
      <c r="K15" s="52"/>
    </row>
    <row r="16" spans="1:11" ht="19.5" customHeight="1" thickBot="1" x14ac:dyDescent="0.3">
      <c r="A16" s="78" t="s">
        <v>18</v>
      </c>
      <c r="B16" s="165">
        <f>BUSHEL!B17*$B$32</f>
        <v>272.82420000000002</v>
      </c>
      <c r="C16" s="50"/>
      <c r="D16" s="100">
        <f>BUSHEL!E17*$B$32</f>
        <v>303.32171999999997</v>
      </c>
      <c r="E16" s="100"/>
      <c r="F16" s="112"/>
      <c r="G16" s="49"/>
      <c r="H16" s="49"/>
      <c r="I16" s="101"/>
      <c r="J16" s="176">
        <f>BUSHEL!L17*$E$32</f>
        <v>220.9529</v>
      </c>
      <c r="K16" s="177"/>
    </row>
    <row r="17" spans="1:11" ht="19.5" customHeight="1" x14ac:dyDescent="0.25">
      <c r="A17" s="104">
        <v>2024</v>
      </c>
      <c r="B17" s="87"/>
      <c r="C17" s="113"/>
      <c r="D17" s="114"/>
      <c r="E17" s="29"/>
      <c r="F17" s="29"/>
      <c r="G17" s="29"/>
      <c r="H17" s="29"/>
      <c r="I17" s="113"/>
      <c r="J17" s="115"/>
      <c r="K17" s="113"/>
    </row>
    <row r="18" spans="1:11" ht="19.5" customHeight="1" x14ac:dyDescent="0.25">
      <c r="A18" s="105" t="s">
        <v>19</v>
      </c>
      <c r="B18" s="66">
        <f>BUSHEL!B19*$B$32</f>
        <v>276.31488000000002</v>
      </c>
      <c r="C18" s="56"/>
      <c r="D18" s="97">
        <f>BUSHEL!E19*$B$32</f>
        <v>302.77055999999999</v>
      </c>
      <c r="E18" s="54"/>
      <c r="F18" s="54"/>
      <c r="G18" s="54"/>
      <c r="H18" s="54"/>
      <c r="I18" s="56"/>
      <c r="J18" s="68">
        <f>BUSHEL!L19*$E$32</f>
        <v>224.39759999999998</v>
      </c>
      <c r="K18" s="56"/>
    </row>
    <row r="19" spans="1:11" ht="19.5" customHeight="1" x14ac:dyDescent="0.25">
      <c r="A19" s="106" t="s">
        <v>21</v>
      </c>
      <c r="B19" s="67">
        <f>BUSHEL!B20*$B$32</f>
        <v>276.77418</v>
      </c>
      <c r="C19" s="57"/>
      <c r="D19" s="107">
        <f>BUSHEL!E20*$B$32</f>
        <v>299.92289999999997</v>
      </c>
      <c r="E19" s="53"/>
      <c r="F19" s="53"/>
      <c r="G19" s="53"/>
      <c r="H19" s="53"/>
      <c r="I19" s="57"/>
      <c r="J19" s="67">
        <f>BUSHEL!L20*$E$32</f>
        <v>226.46441999999999</v>
      </c>
      <c r="K19" s="57"/>
    </row>
    <row r="20" spans="1:11" ht="19.5" customHeight="1" x14ac:dyDescent="0.25">
      <c r="A20" s="105" t="s">
        <v>23</v>
      </c>
      <c r="B20" s="66">
        <f>BUSHEL!B21*$B$32</f>
        <v>268.59863999999999</v>
      </c>
      <c r="C20" s="38"/>
      <c r="D20" s="97">
        <f>BUSHEL!E21*$B$32</f>
        <v>287.0625</v>
      </c>
      <c r="E20" s="35"/>
      <c r="F20" s="36"/>
      <c r="G20" s="37"/>
      <c r="H20" s="37"/>
      <c r="I20" s="72"/>
      <c r="J20" s="68">
        <f>BUSHEL!L21*$E$32</f>
        <v>227.25178</v>
      </c>
      <c r="K20" s="58"/>
    </row>
    <row r="21" spans="1:11" ht="19.5" customHeight="1" x14ac:dyDescent="0.25">
      <c r="A21" s="106" t="s">
        <v>15</v>
      </c>
      <c r="B21" s="67">
        <f>BUSHEL!B22*$B$32</f>
        <v>267.95562000000001</v>
      </c>
      <c r="C21" s="57"/>
      <c r="D21" s="107">
        <f>BUSHEL!E22*$B$32</f>
        <v>286.23575999999997</v>
      </c>
      <c r="E21" s="53"/>
      <c r="F21" s="53"/>
      <c r="G21" s="53"/>
      <c r="H21" s="53"/>
      <c r="I21" s="57"/>
      <c r="J21" s="67">
        <f>BUSHEL!L22*$E$32</f>
        <v>215.93347999999997</v>
      </c>
      <c r="K21" s="57"/>
    </row>
    <row r="22" spans="1:11" ht="19.5" customHeight="1" thickBot="1" x14ac:dyDescent="0.3">
      <c r="A22" s="110" t="s">
        <v>18</v>
      </c>
      <c r="B22" s="71">
        <f>BUSHEL!B23*$B$32</f>
        <v>270.25211999999999</v>
      </c>
      <c r="C22" s="61"/>
      <c r="D22" s="111">
        <f>BUSHEL!E23*$B$32</f>
        <v>287.42993999999999</v>
      </c>
      <c r="E22" s="59"/>
      <c r="F22" s="59"/>
      <c r="G22" s="60"/>
      <c r="H22" s="60"/>
      <c r="I22" s="73"/>
      <c r="J22" s="74">
        <f>BUSHEL!L23*$E$32</f>
        <v>211.70141999999998</v>
      </c>
      <c r="K22" s="61"/>
    </row>
    <row r="23" spans="1:11" ht="19.5" customHeight="1" x14ac:dyDescent="0.25">
      <c r="A23" s="104">
        <v>2025</v>
      </c>
      <c r="B23" s="87"/>
      <c r="C23" s="113"/>
      <c r="D23" s="114"/>
      <c r="E23" s="29"/>
      <c r="F23" s="29"/>
      <c r="G23" s="29"/>
      <c r="H23" s="29"/>
      <c r="I23" s="113"/>
      <c r="J23" s="115"/>
      <c r="K23" s="113"/>
    </row>
    <row r="24" spans="1:11" ht="19.5" customHeight="1" x14ac:dyDescent="0.25">
      <c r="A24" s="105" t="s">
        <v>19</v>
      </c>
      <c r="B24" s="66">
        <f>BUSHEL!B25*$B$32</f>
        <v>272.64047999999997</v>
      </c>
      <c r="C24" s="56"/>
      <c r="D24" s="97">
        <f>BUSHEL!E25*$B$32</f>
        <v>293.21711999999997</v>
      </c>
      <c r="E24" s="54"/>
      <c r="F24" s="54"/>
      <c r="G24" s="54"/>
      <c r="H24" s="54"/>
      <c r="I24" s="56"/>
      <c r="J24" s="68"/>
      <c r="K24" s="56"/>
    </row>
    <row r="25" spans="1:11" ht="19.5" customHeight="1" x14ac:dyDescent="0.25">
      <c r="A25" s="106" t="s">
        <v>21</v>
      </c>
      <c r="B25" s="67">
        <f>BUSHEL!B26*$B$32</f>
        <v>269.70096000000001</v>
      </c>
      <c r="C25" s="57"/>
      <c r="D25" s="107">
        <f>BUSHEL!E26*$B$32</f>
        <v>283.02065999999996</v>
      </c>
      <c r="E25" s="53"/>
      <c r="F25" s="53"/>
      <c r="G25" s="53"/>
      <c r="H25" s="53"/>
      <c r="I25" s="57"/>
      <c r="J25" s="67"/>
      <c r="K25" s="57"/>
    </row>
    <row r="26" spans="1:11" ht="19.5" customHeight="1" x14ac:dyDescent="0.25">
      <c r="A26" s="105" t="s">
        <v>23</v>
      </c>
      <c r="B26" s="66">
        <f>BUSHEL!B27*$B$32</f>
        <v>257.94288</v>
      </c>
      <c r="C26" s="38"/>
      <c r="D26" s="97">
        <f>BUSHEL!E27*$B$32</f>
        <v>264.37308000000002</v>
      </c>
      <c r="E26" s="35"/>
      <c r="F26" s="36"/>
      <c r="G26" s="37"/>
      <c r="H26" s="37"/>
      <c r="I26" s="72"/>
      <c r="J26" s="68">
        <f>BUSHEL!L27*$E$32</f>
        <v>215.04769999999999</v>
      </c>
      <c r="K26" s="58"/>
    </row>
    <row r="27" spans="1:11" ht="19.5" customHeight="1" x14ac:dyDescent="0.25">
      <c r="A27" s="106" t="s">
        <v>15</v>
      </c>
      <c r="B27" s="67"/>
      <c r="C27" s="57"/>
      <c r="D27" s="107"/>
      <c r="E27" s="53"/>
      <c r="F27" s="53"/>
      <c r="G27" s="53"/>
      <c r="H27" s="53"/>
      <c r="I27" s="57"/>
      <c r="J27" s="67"/>
      <c r="K27" s="57"/>
    </row>
    <row r="28" spans="1:11" ht="19.5" customHeight="1" thickBot="1" x14ac:dyDescent="0.3">
      <c r="A28" s="110" t="s">
        <v>18</v>
      </c>
      <c r="B28" s="71"/>
      <c r="C28" s="61"/>
      <c r="D28" s="111"/>
      <c r="E28" s="59"/>
      <c r="F28" s="59"/>
      <c r="G28" s="60"/>
      <c r="H28" s="60"/>
      <c r="I28" s="73"/>
      <c r="J28" s="74">
        <f>BUSHEL!L29*$E$32</f>
        <v>193.78897999999998</v>
      </c>
      <c r="K28" s="61"/>
    </row>
    <row r="29" spans="1:11" ht="15" customHeight="1" x14ac:dyDescent="0.25"/>
    <row r="30" spans="1:11" s="79" customFormat="1" ht="15" customHeight="1" x14ac:dyDescent="0.25">
      <c r="A30" s="139" t="s">
        <v>30</v>
      </c>
      <c r="B30" s="80"/>
      <c r="C30" s="80"/>
      <c r="D30" s="80"/>
      <c r="E30" s="80"/>
      <c r="F30" s="80"/>
      <c r="G30" s="80"/>
      <c r="H30" s="80"/>
    </row>
    <row r="31" spans="1:11" ht="15" customHeight="1" x14ac:dyDescent="0.25">
      <c r="A31" s="139" t="s">
        <v>25</v>
      </c>
    </row>
    <row r="32" spans="1:11" ht="15" customHeight="1" x14ac:dyDescent="0.25">
      <c r="A32" s="6" t="s">
        <v>26</v>
      </c>
      <c r="B32" s="75">
        <v>0.36743999999999999</v>
      </c>
      <c r="D32" s="6" t="s">
        <v>27</v>
      </c>
      <c r="E32" s="75">
        <v>0.39367999999999997</v>
      </c>
    </row>
    <row r="33" spans="1:8" ht="15" customHeight="1" x14ac:dyDescent="0.25">
      <c r="A33" s="4" t="s">
        <v>28</v>
      </c>
      <c r="B33" s="4"/>
      <c r="C33" s="4"/>
      <c r="D33" s="4"/>
      <c r="E33" s="4"/>
      <c r="F33" s="4"/>
      <c r="G33" s="4"/>
      <c r="H33" s="4"/>
    </row>
    <row r="34" spans="1:8" ht="15" customHeight="1" x14ac:dyDescent="0.25"/>
    <row r="35" spans="1:8" ht="15" customHeight="1" x14ac:dyDescent="0.25"/>
  </sheetData>
  <sheetProtection selectLockedCells="1" selectUnlockedCells="1"/>
  <mergeCells count="8">
    <mergeCell ref="B4:C4"/>
    <mergeCell ref="D4:I4"/>
    <mergeCell ref="J4:K4"/>
    <mergeCell ref="F2:G2"/>
    <mergeCell ref="I2:K2"/>
    <mergeCell ref="B3:C3"/>
    <mergeCell ref="D3:I3"/>
    <mergeCell ref="J3:K3"/>
  </mergeCells>
  <hyperlinks>
    <hyperlink ref="A33" r:id="rId1" xr:uid="{00000000-0004-0000-0100-000000000000}"/>
  </hyperlinks>
  <printOptions horizontalCentered="1" verticalCentered="1"/>
  <pageMargins left="0.19685039370078741" right="0.19685039370078741" top="0.19685039370078741" bottom="0.19685039370078741" header="0.31496062992125984" footer="0.31496062992125984"/>
  <pageSetup scale="74" firstPageNumber="0" orientation="landscape" horizontalDpi="300" verticalDpi="300" r:id="rId2"/>
  <headerFooter alignWithMargins="0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A1:C18"/>
  <sheetViews>
    <sheetView workbookViewId="0">
      <selection sqref="A1:C1"/>
    </sheetView>
  </sheetViews>
  <sheetFormatPr baseColWidth="10" defaultColWidth="11.54296875" defaultRowHeight="15" x14ac:dyDescent="0.25"/>
  <cols>
    <col min="1" max="3" width="11.81640625" customWidth="1"/>
  </cols>
  <sheetData>
    <row r="1" spans="1:3" ht="15.6" x14ac:dyDescent="0.3">
      <c r="A1" s="210">
        <v>45002</v>
      </c>
      <c r="B1" s="211"/>
      <c r="C1" s="212"/>
    </row>
    <row r="2" spans="1:3" ht="15.6" x14ac:dyDescent="0.3">
      <c r="A2" s="216" t="s">
        <v>2</v>
      </c>
      <c r="B2" s="217"/>
      <c r="C2" s="218"/>
    </row>
    <row r="3" spans="1:3" ht="15.6" x14ac:dyDescent="0.25">
      <c r="A3" s="118"/>
      <c r="B3" s="219" t="s">
        <v>31</v>
      </c>
      <c r="C3" s="140" t="s">
        <v>12</v>
      </c>
    </row>
    <row r="4" spans="1:3" ht="15.6" x14ac:dyDescent="0.25">
      <c r="A4" s="119"/>
      <c r="B4" s="220">
        <v>0.12</v>
      </c>
      <c r="C4" s="141" t="s">
        <v>32</v>
      </c>
    </row>
    <row r="5" spans="1:3" ht="15.6" x14ac:dyDescent="0.3">
      <c r="A5" s="213">
        <v>2023</v>
      </c>
      <c r="B5" s="214"/>
      <c r="C5" s="215"/>
    </row>
    <row r="6" spans="1:3" x14ac:dyDescent="0.25">
      <c r="A6" s="119" t="s">
        <v>34</v>
      </c>
      <c r="B6" s="5"/>
      <c r="C6" s="120"/>
    </row>
    <row r="7" spans="1:3" x14ac:dyDescent="0.25">
      <c r="A7" s="121" t="s">
        <v>35</v>
      </c>
      <c r="B7" s="19">
        <v>115</v>
      </c>
      <c r="C7" s="122" t="s">
        <v>36</v>
      </c>
    </row>
    <row r="8" spans="1:3" x14ac:dyDescent="0.25">
      <c r="A8" s="119" t="s">
        <v>37</v>
      </c>
      <c r="B8" s="5">
        <v>100</v>
      </c>
      <c r="C8" s="120" t="s">
        <v>36</v>
      </c>
    </row>
    <row r="9" spans="1:3" x14ac:dyDescent="0.25">
      <c r="A9" s="143" t="s">
        <v>48</v>
      </c>
      <c r="B9" s="144">
        <v>80</v>
      </c>
      <c r="C9" s="145" t="s">
        <v>53</v>
      </c>
    </row>
    <row r="10" spans="1:3" ht="15.6" thickBot="1" x14ac:dyDescent="0.3">
      <c r="A10" s="148" t="s">
        <v>49</v>
      </c>
      <c r="B10" s="146">
        <v>65</v>
      </c>
      <c r="C10" s="147" t="s">
        <v>53</v>
      </c>
    </row>
    <row r="12" spans="1:3" x14ac:dyDescent="0.25">
      <c r="A12" s="128" t="s">
        <v>135</v>
      </c>
      <c r="B12" s="128"/>
      <c r="C12" s="128"/>
    </row>
    <row r="14" spans="1:3" x14ac:dyDescent="0.25">
      <c r="A14" s="79" t="s">
        <v>38</v>
      </c>
    </row>
    <row r="15" spans="1:3" x14ac:dyDescent="0.25">
      <c r="A15" s="79" t="s">
        <v>39</v>
      </c>
    </row>
    <row r="16" spans="1:3" x14ac:dyDescent="0.25">
      <c r="A16" s="79" t="s">
        <v>40</v>
      </c>
    </row>
    <row r="17" spans="1:1" x14ac:dyDescent="0.25">
      <c r="A17" s="79" t="s">
        <v>41</v>
      </c>
    </row>
    <row r="18" spans="1:1" x14ac:dyDescent="0.25">
      <c r="A18" s="79" t="s">
        <v>42</v>
      </c>
    </row>
  </sheetData>
  <sheetProtection selectLockedCells="1" selectUnlockedCells="1"/>
  <mergeCells count="4">
    <mergeCell ref="A1:C1"/>
    <mergeCell ref="A5:C5"/>
    <mergeCell ref="A2:C2"/>
    <mergeCell ref="B3:B4"/>
  </mergeCells>
  <phoneticPr fontId="30" type="noConversion"/>
  <pageMargins left="0.75" right="0.75" top="1" bottom="1" header="0.51180555555555551" footer="0.51180555555555551"/>
  <pageSetup paperSize="9" firstPageNumber="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A1:H20"/>
  <sheetViews>
    <sheetView zoomScaleNormal="100" workbookViewId="0">
      <selection sqref="A1:H1"/>
    </sheetView>
  </sheetViews>
  <sheetFormatPr baseColWidth="10" defaultColWidth="11.54296875" defaultRowHeight="15" x14ac:dyDescent="0.25"/>
  <cols>
    <col min="2" max="2" width="4.81640625" bestFit="1" customWidth="1"/>
    <col min="3" max="3" width="8.453125" bestFit="1" customWidth="1"/>
    <col min="4" max="8" width="8.54296875" customWidth="1"/>
  </cols>
  <sheetData>
    <row r="1" spans="1:8" ht="15.6" x14ac:dyDescent="0.3">
      <c r="A1" s="210">
        <v>45002</v>
      </c>
      <c r="B1" s="211"/>
      <c r="C1" s="211"/>
      <c r="D1" s="211"/>
      <c r="E1" s="211"/>
      <c r="F1" s="211"/>
      <c r="G1" s="211"/>
      <c r="H1" s="212"/>
    </row>
    <row r="2" spans="1:8" ht="15.6" x14ac:dyDescent="0.25">
      <c r="A2" s="222" t="s">
        <v>133</v>
      </c>
      <c r="B2" s="223"/>
      <c r="C2" s="223"/>
      <c r="D2" s="223"/>
      <c r="E2" s="223"/>
      <c r="F2" s="223"/>
      <c r="G2" s="223"/>
      <c r="H2" s="224"/>
    </row>
    <row r="3" spans="1:8" ht="15.6" x14ac:dyDescent="0.3">
      <c r="A3" s="119"/>
      <c r="B3" s="225" t="s">
        <v>43</v>
      </c>
      <c r="C3" s="226"/>
      <c r="D3" s="227" t="s">
        <v>47</v>
      </c>
      <c r="E3" s="227"/>
      <c r="F3" s="227"/>
      <c r="G3" s="227"/>
      <c r="H3" s="228"/>
    </row>
    <row r="4" spans="1:8" ht="15.6" x14ac:dyDescent="0.3">
      <c r="A4" s="119"/>
      <c r="B4" s="9">
        <v>0.11</v>
      </c>
      <c r="C4" s="129" t="s">
        <v>12</v>
      </c>
      <c r="D4" s="10">
        <v>0.13</v>
      </c>
      <c r="E4" s="10" t="s">
        <v>44</v>
      </c>
      <c r="F4" s="10" t="s">
        <v>45</v>
      </c>
      <c r="G4" s="10" t="s">
        <v>46</v>
      </c>
      <c r="H4" s="130" t="s">
        <v>12</v>
      </c>
    </row>
    <row r="5" spans="1:8" ht="15.6" x14ac:dyDescent="0.3">
      <c r="A5" s="213">
        <v>2023</v>
      </c>
      <c r="B5" s="214"/>
      <c r="C5" s="214"/>
      <c r="D5" s="214"/>
      <c r="E5" s="214"/>
      <c r="F5" s="214"/>
      <c r="G5" s="214"/>
      <c r="H5" s="215"/>
    </row>
    <row r="6" spans="1:8" x14ac:dyDescent="0.25">
      <c r="A6" s="131" t="s">
        <v>34</v>
      </c>
      <c r="B6" s="13"/>
      <c r="C6" s="13"/>
      <c r="D6" s="13"/>
      <c r="E6" s="13"/>
      <c r="F6" s="5"/>
      <c r="G6" s="13"/>
      <c r="H6" s="132"/>
    </row>
    <row r="7" spans="1:8" x14ac:dyDescent="0.25">
      <c r="A7" s="123" t="s">
        <v>35</v>
      </c>
      <c r="B7" s="8">
        <v>180</v>
      </c>
      <c r="C7" s="8" t="s">
        <v>36</v>
      </c>
      <c r="D7" s="8"/>
      <c r="E7" s="8">
        <v>180</v>
      </c>
      <c r="F7" s="7">
        <v>175</v>
      </c>
      <c r="G7" s="8">
        <v>175</v>
      </c>
      <c r="H7" s="133" t="s">
        <v>36</v>
      </c>
    </row>
    <row r="8" spans="1:8" x14ac:dyDescent="0.25">
      <c r="A8" s="131" t="s">
        <v>37</v>
      </c>
      <c r="B8" s="13">
        <v>175</v>
      </c>
      <c r="C8" s="13" t="s">
        <v>36</v>
      </c>
      <c r="D8" s="13"/>
      <c r="E8" s="13">
        <v>180</v>
      </c>
      <c r="F8" s="5">
        <v>175</v>
      </c>
      <c r="G8" s="13">
        <v>175</v>
      </c>
      <c r="H8" s="132" t="s">
        <v>36</v>
      </c>
    </row>
    <row r="9" spans="1:8" x14ac:dyDescent="0.25">
      <c r="A9" s="123" t="s">
        <v>48</v>
      </c>
      <c r="B9" s="17">
        <v>175</v>
      </c>
      <c r="C9" s="8" t="s">
        <v>53</v>
      </c>
      <c r="D9" s="18"/>
      <c r="E9" s="19">
        <v>180</v>
      </c>
      <c r="F9" s="7">
        <v>175</v>
      </c>
      <c r="G9" s="7">
        <v>175</v>
      </c>
      <c r="H9" s="133" t="s">
        <v>53</v>
      </c>
    </row>
    <row r="10" spans="1:8" ht="15.6" thickBot="1" x14ac:dyDescent="0.3">
      <c r="A10" s="134" t="s">
        <v>49</v>
      </c>
      <c r="B10" s="135">
        <v>170</v>
      </c>
      <c r="C10" s="135" t="s">
        <v>53</v>
      </c>
      <c r="D10" s="135"/>
      <c r="E10" s="135"/>
      <c r="F10" s="136"/>
      <c r="G10" s="136"/>
      <c r="H10" s="137"/>
    </row>
    <row r="12" spans="1:8" x14ac:dyDescent="0.25">
      <c r="A12" t="s">
        <v>38</v>
      </c>
      <c r="B12" s="16"/>
      <c r="C12" s="16"/>
      <c r="D12" s="20"/>
      <c r="F12" s="16"/>
      <c r="G12" s="16"/>
      <c r="H12" s="16"/>
    </row>
    <row r="13" spans="1:8" x14ac:dyDescent="0.25">
      <c r="A13" t="s">
        <v>39</v>
      </c>
      <c r="B13" s="16"/>
      <c r="C13" s="16"/>
      <c r="D13" s="16"/>
      <c r="E13" s="16"/>
      <c r="F13" s="16"/>
      <c r="G13" s="16"/>
      <c r="H13" s="16"/>
    </row>
    <row r="14" spans="1:8" x14ac:dyDescent="0.25">
      <c r="A14" t="s">
        <v>40</v>
      </c>
      <c r="B14" s="16"/>
      <c r="C14" s="16"/>
      <c r="D14" s="16"/>
      <c r="E14" s="16"/>
      <c r="F14" s="16"/>
      <c r="G14" s="16"/>
      <c r="H14" s="16"/>
    </row>
    <row r="15" spans="1:8" x14ac:dyDescent="0.25">
      <c r="A15" t="s">
        <v>41</v>
      </c>
      <c r="B15" s="16"/>
      <c r="C15" s="16"/>
      <c r="D15" s="16"/>
      <c r="E15" s="16"/>
      <c r="F15" s="16"/>
      <c r="G15" s="16"/>
      <c r="H15" s="16"/>
    </row>
    <row r="16" spans="1:8" x14ac:dyDescent="0.25">
      <c r="A16" t="s">
        <v>42</v>
      </c>
      <c r="B16" s="16"/>
      <c r="C16" s="16"/>
      <c r="D16" s="16"/>
      <c r="E16" s="16"/>
      <c r="F16" s="16"/>
      <c r="G16" s="16"/>
      <c r="H16" s="16"/>
    </row>
    <row r="18" spans="1:5" ht="15" customHeight="1" x14ac:dyDescent="0.25">
      <c r="A18" s="221" t="s">
        <v>150</v>
      </c>
      <c r="B18" s="221"/>
      <c r="C18" s="221"/>
      <c r="D18" s="221"/>
      <c r="E18" s="221"/>
    </row>
    <row r="19" spans="1:5" x14ac:dyDescent="0.25">
      <c r="A19" t="s">
        <v>51</v>
      </c>
    </row>
    <row r="20" spans="1:5" x14ac:dyDescent="0.25">
      <c r="A20" s="138" t="s">
        <v>50</v>
      </c>
    </row>
  </sheetData>
  <sheetProtection selectLockedCells="1" selectUnlockedCells="1"/>
  <mergeCells count="6">
    <mergeCell ref="A18:E18"/>
    <mergeCell ref="A1:H1"/>
    <mergeCell ref="A2:H2"/>
    <mergeCell ref="B3:C3"/>
    <mergeCell ref="D3:H3"/>
    <mergeCell ref="A5:H5"/>
  </mergeCells>
  <hyperlinks>
    <hyperlink ref="A20" r:id="rId1" xr:uid="{00000000-0004-0000-0300-000000000000}"/>
  </hyperlinks>
  <pageMargins left="0.75" right="0.75" top="1" bottom="1" header="0.51180555555555551" footer="0.51180555555555551"/>
  <pageSetup paperSize="9" firstPageNumber="0" orientation="portrait" horizontalDpi="300" verticalDpi="300" r:id="rId2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/>
  <dimension ref="A1:C20"/>
  <sheetViews>
    <sheetView zoomScaleNormal="100" workbookViewId="0">
      <selection sqref="A1:C1"/>
    </sheetView>
  </sheetViews>
  <sheetFormatPr baseColWidth="10" defaultColWidth="11.54296875" defaultRowHeight="15" x14ac:dyDescent="0.25"/>
  <cols>
    <col min="4" max="4" width="5.1796875" customWidth="1"/>
  </cols>
  <sheetData>
    <row r="1" spans="1:3" ht="15.6" x14ac:dyDescent="0.3">
      <c r="A1" s="210">
        <v>45002</v>
      </c>
      <c r="B1" s="211"/>
      <c r="C1" s="212"/>
    </row>
    <row r="2" spans="1:3" ht="15.6" x14ac:dyDescent="0.3">
      <c r="A2" s="216"/>
      <c r="B2" s="217"/>
      <c r="C2" s="218"/>
    </row>
    <row r="3" spans="1:3" ht="15.6" x14ac:dyDescent="0.25">
      <c r="A3" s="118"/>
      <c r="B3" s="219" t="s">
        <v>52</v>
      </c>
      <c r="C3" s="140" t="s">
        <v>12</v>
      </c>
    </row>
    <row r="4" spans="1:3" ht="15.6" x14ac:dyDescent="0.25">
      <c r="A4" s="119"/>
      <c r="B4" s="220" t="s">
        <v>128</v>
      </c>
      <c r="C4" s="141" t="s">
        <v>32</v>
      </c>
    </row>
    <row r="5" spans="1:3" ht="15.6" x14ac:dyDescent="0.3">
      <c r="A5" s="213">
        <v>2023</v>
      </c>
      <c r="B5" s="214"/>
      <c r="C5" s="215"/>
    </row>
    <row r="6" spans="1:3" x14ac:dyDescent="0.25">
      <c r="A6" s="121" t="s">
        <v>33</v>
      </c>
      <c r="B6" s="19"/>
      <c r="C6" s="122"/>
    </row>
    <row r="7" spans="1:3" x14ac:dyDescent="0.25">
      <c r="A7" s="119" t="s">
        <v>34</v>
      </c>
      <c r="B7" s="5">
        <v>105</v>
      </c>
      <c r="C7" s="120" t="s">
        <v>36</v>
      </c>
    </row>
    <row r="8" spans="1:3" x14ac:dyDescent="0.25">
      <c r="A8" s="121" t="s">
        <v>35</v>
      </c>
      <c r="B8" s="19">
        <v>100</v>
      </c>
      <c r="C8" s="122" t="s">
        <v>36</v>
      </c>
    </row>
    <row r="9" spans="1:3" x14ac:dyDescent="0.25">
      <c r="A9" s="119" t="s">
        <v>37</v>
      </c>
      <c r="B9" s="5">
        <v>99</v>
      </c>
      <c r="C9" s="120" t="s">
        <v>36</v>
      </c>
    </row>
    <row r="10" spans="1:3" x14ac:dyDescent="0.25">
      <c r="A10" s="123" t="s">
        <v>48</v>
      </c>
      <c r="B10" s="7">
        <v>103</v>
      </c>
      <c r="C10" s="124" t="s">
        <v>53</v>
      </c>
    </row>
    <row r="11" spans="1:3" x14ac:dyDescent="0.25">
      <c r="A11" s="119" t="s">
        <v>49</v>
      </c>
      <c r="B11" s="5">
        <v>98</v>
      </c>
      <c r="C11" s="120" t="s">
        <v>53</v>
      </c>
    </row>
    <row r="12" spans="1:3" ht="15.6" thickBot="1" x14ac:dyDescent="0.3">
      <c r="A12" s="125" t="s">
        <v>54</v>
      </c>
      <c r="B12" s="126"/>
      <c r="C12" s="127"/>
    </row>
    <row r="14" spans="1:3" x14ac:dyDescent="0.25">
      <c r="A14" s="128" t="s">
        <v>55</v>
      </c>
    </row>
    <row r="16" spans="1:3" x14ac:dyDescent="0.25">
      <c r="A16" s="79" t="s">
        <v>38</v>
      </c>
    </row>
    <row r="17" spans="1:1" x14ac:dyDescent="0.25">
      <c r="A17" s="79" t="s">
        <v>39</v>
      </c>
    </row>
    <row r="18" spans="1:1" x14ac:dyDescent="0.25">
      <c r="A18" s="79" t="s">
        <v>40</v>
      </c>
    </row>
    <row r="19" spans="1:1" x14ac:dyDescent="0.25">
      <c r="A19" s="79" t="s">
        <v>41</v>
      </c>
    </row>
    <row r="20" spans="1:1" x14ac:dyDescent="0.25">
      <c r="A20" s="79" t="s">
        <v>42</v>
      </c>
    </row>
  </sheetData>
  <sheetProtection selectLockedCells="1" selectUnlockedCells="1"/>
  <mergeCells count="4">
    <mergeCell ref="A5:C5"/>
    <mergeCell ref="A1:C1"/>
    <mergeCell ref="A2:C2"/>
    <mergeCell ref="B3:B4"/>
  </mergeCells>
  <pageMargins left="0.75" right="0.75" top="1" bottom="1" header="0.51180555555555551" footer="0.51180555555555551"/>
  <pageSetup paperSize="9" firstPageNumber="0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>
    <pageSetUpPr fitToPage="1"/>
  </sheetPr>
  <dimension ref="A1:U36"/>
  <sheetViews>
    <sheetView zoomScale="80" zoomScaleNormal="80" workbookViewId="0">
      <selection activeCell="B1" sqref="B1:C1"/>
    </sheetView>
  </sheetViews>
  <sheetFormatPr baseColWidth="10" defaultColWidth="12.453125" defaultRowHeight="15" x14ac:dyDescent="0.25"/>
  <cols>
    <col min="1" max="1" width="7.54296875" bestFit="1" customWidth="1"/>
    <col min="2" max="2" width="6.36328125" bestFit="1" customWidth="1"/>
    <col min="3" max="3" width="18.81640625" bestFit="1" customWidth="1"/>
    <col min="4" max="4" width="10.36328125" customWidth="1"/>
    <col min="5" max="5" width="6.90625" style="83" customWidth="1"/>
    <col min="6" max="6" width="11.453125" bestFit="1" customWidth="1"/>
    <col min="7" max="7" width="7" style="15" bestFit="1" customWidth="1"/>
    <col min="8" max="8" width="2.453125" style="15" customWidth="1"/>
    <col min="9" max="9" width="7.54296875" bestFit="1" customWidth="1"/>
    <col min="10" max="10" width="18.81640625" bestFit="1" customWidth="1"/>
    <col min="11" max="11" width="10.08984375" bestFit="1" customWidth="1"/>
    <col min="12" max="12" width="6.90625" style="85" bestFit="1" customWidth="1"/>
    <col min="13" max="13" width="10.08984375" bestFit="1" customWidth="1"/>
    <col min="14" max="14" width="8.36328125" bestFit="1" customWidth="1"/>
    <col min="15" max="15" width="2.453125" style="15" customWidth="1"/>
    <col min="16" max="16" width="11.6328125" bestFit="1" customWidth="1"/>
    <col min="17" max="17" width="13.90625" bestFit="1" customWidth="1"/>
    <col min="18" max="18" width="10.08984375" bestFit="1" customWidth="1"/>
    <col min="19" max="19" width="8" bestFit="1" customWidth="1"/>
    <col min="20" max="20" width="10.08984375" bestFit="1" customWidth="1"/>
    <col min="21" max="21" width="8" bestFit="1" customWidth="1"/>
  </cols>
  <sheetData>
    <row r="1" spans="1:21" ht="15.6" thickBot="1" x14ac:dyDescent="0.3">
      <c r="A1" t="s">
        <v>126</v>
      </c>
      <c r="B1" s="229">
        <v>45002</v>
      </c>
      <c r="C1" s="229"/>
    </row>
    <row r="2" spans="1:21" x14ac:dyDescent="0.25">
      <c r="B2" s="22" t="s">
        <v>134</v>
      </c>
      <c r="C2" s="23" t="s">
        <v>124</v>
      </c>
      <c r="D2" s="23" t="s">
        <v>56</v>
      </c>
      <c r="E2" s="84" t="s">
        <v>57</v>
      </c>
      <c r="F2" s="23" t="s">
        <v>58</v>
      </c>
      <c r="G2" s="24" t="s">
        <v>59</v>
      </c>
      <c r="H2" s="187"/>
      <c r="I2" s="22" t="s">
        <v>60</v>
      </c>
      <c r="J2" s="23" t="s">
        <v>124</v>
      </c>
      <c r="K2" s="23" t="s">
        <v>56</v>
      </c>
      <c r="L2" s="86" t="s">
        <v>57</v>
      </c>
      <c r="M2" s="23" t="s">
        <v>58</v>
      </c>
      <c r="N2" s="25" t="s">
        <v>59</v>
      </c>
      <c r="O2" s="187"/>
      <c r="P2" s="22" t="s">
        <v>125</v>
      </c>
      <c r="Q2" s="23" t="s">
        <v>124</v>
      </c>
      <c r="R2" s="23" t="s">
        <v>56</v>
      </c>
      <c r="S2" s="23" t="s">
        <v>57</v>
      </c>
      <c r="T2" s="23" t="s">
        <v>58</v>
      </c>
      <c r="U2" s="25" t="s">
        <v>59</v>
      </c>
    </row>
    <row r="3" spans="1:21" x14ac:dyDescent="0.25">
      <c r="B3" s="180" t="s">
        <v>61</v>
      </c>
      <c r="C3" t="str">
        <f>VLOOKUP(B3,Hoja1!$B$3:$G$15,2,FALSE)</f>
        <v>WHEAT SRW MAY3/d</v>
      </c>
      <c r="D3" s="142">
        <f>VLOOKUP(B3,Hoja1!$B$3:$G$15,3,FALSE)</f>
        <v>45002</v>
      </c>
      <c r="E3" s="85">
        <f>VLOOKUP(B3,Hoja1!$B$3:$G$15,4,FALSE)</f>
        <v>710.5</v>
      </c>
      <c r="F3" s="142">
        <f>VLOOKUP(B3,Hoja1!$B$3:$G$15,5,FALSE)</f>
        <v>45002</v>
      </c>
      <c r="G3" s="181">
        <f>VLOOKUP(B3,Hoja1!$B$3:$G$15,6,FALSE)</f>
        <v>710.5</v>
      </c>
      <c r="H3"/>
      <c r="I3" s="180" t="s">
        <v>63</v>
      </c>
      <c r="J3" t="str">
        <f>VLOOKUP(I3,Hoja1!$I$3:$N$15,2,FALSE)</f>
        <v>WHEAT HRW MAY3/d</v>
      </c>
      <c r="K3" s="188">
        <f>VLOOKUP(I3,Hoja1!$I$3:$N$15,3,FALSE)</f>
        <v>45002</v>
      </c>
      <c r="L3" s="85">
        <f>VLOOKUP(I3,Hoja1!$I$3:$N$15,4,FALSE)</f>
        <v>835.75</v>
      </c>
      <c r="M3" s="188">
        <f>VLOOKUP(I3,Hoja1!$I$3:$N$15,5,FALSE)</f>
        <v>45002</v>
      </c>
      <c r="N3" s="181">
        <f>VLOOKUP(I3,Hoja1!$I$3:$N$15,6,FALSE)</f>
        <v>835.75</v>
      </c>
      <c r="O3"/>
      <c r="P3" s="180" t="s">
        <v>65</v>
      </c>
      <c r="Q3" t="str">
        <f>VLOOKUP(P3,Hoja1!$P$3:$U$19,2,FALSE)</f>
        <v>CORN MAY3/d</v>
      </c>
      <c r="R3" s="142">
        <f>VLOOKUP(P3,Hoja1!$P$3:$U$19,3,FALSE)</f>
        <v>45002</v>
      </c>
      <c r="S3" s="85">
        <f>VLOOKUP(P3,Hoja1!$P$3:$U$19,4,FALSE)</f>
        <v>634.25</v>
      </c>
      <c r="T3" s="142">
        <f>VLOOKUP(P3,Hoja1!$P$3:$U$19,5,FALSE)</f>
        <v>45002</v>
      </c>
      <c r="U3" s="181">
        <f>VLOOKUP(P3,Hoja1!$P$3:$U$19,6,FALSE)</f>
        <v>634.25</v>
      </c>
    </row>
    <row r="4" spans="1:21" x14ac:dyDescent="0.25">
      <c r="B4" s="180" t="s">
        <v>67</v>
      </c>
      <c r="C4" t="str">
        <f>VLOOKUP(B4,Hoja1!$B$3:$G$15,2,FALSE)</f>
        <v>WHEAT SRW JUL3/d</v>
      </c>
      <c r="D4" s="142">
        <f>VLOOKUP(B4,Hoja1!$B$3:$G$15,3,FALSE)</f>
        <v>45002</v>
      </c>
      <c r="E4" s="85">
        <f>VLOOKUP(B4,Hoja1!$B$3:$G$15,4,FALSE)</f>
        <v>719.5</v>
      </c>
      <c r="F4" s="142">
        <f>VLOOKUP(B4,Hoja1!$B$3:$G$15,5,FALSE)</f>
        <v>45002</v>
      </c>
      <c r="G4" s="181">
        <f>VLOOKUP(B4,Hoja1!$B$3:$G$15,6,FALSE)</f>
        <v>719.5</v>
      </c>
      <c r="H4"/>
      <c r="I4" s="180" t="s">
        <v>69</v>
      </c>
      <c r="J4" t="str">
        <f>VLOOKUP(I4,Hoja1!$I$3:$N$15,2,FALSE)</f>
        <v>WHEAT HRW JUL3/d</v>
      </c>
      <c r="K4" s="188">
        <f>VLOOKUP(I4,Hoja1!$I$3:$N$15,3,FALSE)</f>
        <v>45002</v>
      </c>
      <c r="L4" s="85">
        <f>VLOOKUP(I4,Hoja1!$I$3:$N$15,4,FALSE)</f>
        <v>822.75</v>
      </c>
      <c r="M4" s="188">
        <f>VLOOKUP(I4,Hoja1!$I$3:$N$15,5,FALSE)</f>
        <v>45002</v>
      </c>
      <c r="N4" s="181">
        <f>VLOOKUP(I4,Hoja1!$I$3:$N$15,6,FALSE)</f>
        <v>822.75</v>
      </c>
      <c r="O4"/>
      <c r="P4" s="180" t="s">
        <v>71</v>
      </c>
      <c r="Q4" t="str">
        <f>VLOOKUP(P4,Hoja1!$P$3:$U$19,2,FALSE)</f>
        <v>CORN JUL3/d</v>
      </c>
      <c r="R4" s="142">
        <f>VLOOKUP(P4,Hoja1!$P$3:$U$19,3,FALSE)</f>
        <v>45002</v>
      </c>
      <c r="S4" s="85">
        <f>VLOOKUP(P4,Hoja1!$P$3:$U$19,4,FALSE)</f>
        <v>617.75</v>
      </c>
      <c r="T4" s="142">
        <f>VLOOKUP(P4,Hoja1!$P$3:$U$19,5,FALSE)</f>
        <v>45002</v>
      </c>
      <c r="U4" s="181">
        <f>VLOOKUP(P4,Hoja1!$P$3:$U$19,6,FALSE)</f>
        <v>617.75</v>
      </c>
    </row>
    <row r="5" spans="1:21" x14ac:dyDescent="0.25">
      <c r="B5" s="180" t="s">
        <v>73</v>
      </c>
      <c r="C5" t="str">
        <f>VLOOKUP(B5,Hoja1!$B$3:$G$15,2,FALSE)</f>
        <v>WHEAT SRW SEP3/d</v>
      </c>
      <c r="D5" s="142">
        <f>VLOOKUP(B5,Hoja1!$B$3:$G$15,3,FALSE)</f>
        <v>45002</v>
      </c>
      <c r="E5" s="85">
        <f>VLOOKUP(B5,Hoja1!$B$3:$G$15,4,FALSE)</f>
        <v>728.75</v>
      </c>
      <c r="F5" s="142">
        <f>VLOOKUP(B5,Hoja1!$B$3:$G$15,5,FALSE)</f>
        <v>45002</v>
      </c>
      <c r="G5" s="181">
        <f>VLOOKUP(B5,Hoja1!$B$3:$G$15,6,FALSE)</f>
        <v>728.75</v>
      </c>
      <c r="H5"/>
      <c r="I5" s="180" t="s">
        <v>75</v>
      </c>
      <c r="J5" t="str">
        <f>VLOOKUP(I5,Hoja1!$I$3:$N$15,2,FALSE)</f>
        <v>WHEAT HRW SEP3/d</v>
      </c>
      <c r="K5" s="188">
        <f>VLOOKUP(I5,Hoja1!$I$3:$N$15,3,FALSE)</f>
        <v>45002</v>
      </c>
      <c r="L5" s="85">
        <f>VLOOKUP(I5,Hoja1!$I$3:$N$15,4,FALSE)</f>
        <v>822.25</v>
      </c>
      <c r="M5" s="188">
        <f>VLOOKUP(I5,Hoja1!$I$3:$N$15,5,FALSE)</f>
        <v>45002</v>
      </c>
      <c r="N5" s="181">
        <f>VLOOKUP(I5,Hoja1!$I$3:$N$15,6,FALSE)</f>
        <v>822.25</v>
      </c>
      <c r="O5"/>
      <c r="P5" s="180" t="s">
        <v>77</v>
      </c>
      <c r="Q5" t="str">
        <f>VLOOKUP(P5,Hoja1!$P$3:$U$19,2,FALSE)</f>
        <v>CORN SEP3/d</v>
      </c>
      <c r="R5" s="142">
        <f>VLOOKUP(P5,Hoja1!$P$3:$U$19,3,FALSE)</f>
        <v>45002</v>
      </c>
      <c r="S5" s="85">
        <f>VLOOKUP(P5,Hoja1!$P$3:$U$19,4,FALSE)</f>
        <v>568.75</v>
      </c>
      <c r="T5" s="142">
        <f>VLOOKUP(P5,Hoja1!$P$3:$U$19,5,FALSE)</f>
        <v>45002</v>
      </c>
      <c r="U5" s="181">
        <f>VLOOKUP(P5,Hoja1!$P$3:$U$19,6,FALSE)</f>
        <v>568.75</v>
      </c>
    </row>
    <row r="6" spans="1:21" x14ac:dyDescent="0.25">
      <c r="B6" s="180" t="s">
        <v>79</v>
      </c>
      <c r="C6" t="str">
        <f>VLOOKUP(B6,Hoja1!$B$3:$G$15,2,FALSE)</f>
        <v>WHEAT SRW DEC3/d</v>
      </c>
      <c r="D6" s="142">
        <f>VLOOKUP(B6,Hoja1!$B$3:$G$15,3,FALSE)</f>
        <v>45002</v>
      </c>
      <c r="E6" s="85">
        <f>VLOOKUP(B6,Hoja1!$B$3:$G$15,4,FALSE)</f>
        <v>742.5</v>
      </c>
      <c r="F6" s="142">
        <f>VLOOKUP(B6,Hoja1!$B$3:$G$15,5,FALSE)</f>
        <v>45002</v>
      </c>
      <c r="G6" s="181">
        <f>VLOOKUP(B6,Hoja1!$B$3:$G$15,6,FALSE)</f>
        <v>742.5</v>
      </c>
      <c r="H6"/>
      <c r="I6" s="180" t="s">
        <v>81</v>
      </c>
      <c r="J6" t="str">
        <f>VLOOKUP(I6,Hoja1!$I$3:$N$15,2,FALSE)</f>
        <v>WHEAT HRW DEC3/d</v>
      </c>
      <c r="K6" s="188">
        <f>VLOOKUP(I6,Hoja1!$I$3:$N$15,3,FALSE)</f>
        <v>45002</v>
      </c>
      <c r="L6" s="85">
        <f>VLOOKUP(I6,Hoja1!$I$3:$N$15,4,FALSE)</f>
        <v>825.5</v>
      </c>
      <c r="M6" s="188">
        <f>VLOOKUP(I6,Hoja1!$I$3:$N$15,5,FALSE)</f>
        <v>45002</v>
      </c>
      <c r="N6" s="181">
        <f>VLOOKUP(I6,Hoja1!$I$3:$N$15,6,FALSE)</f>
        <v>825.5</v>
      </c>
      <c r="O6"/>
      <c r="P6" s="180" t="s">
        <v>83</v>
      </c>
      <c r="Q6" t="str">
        <f>VLOOKUP(P6,Hoja1!$P$3:$U$19,2,FALSE)</f>
        <v>CORN DEC3/d</v>
      </c>
      <c r="R6" s="142">
        <f>VLOOKUP(P6,Hoja1!$P$3:$U$19,3,FALSE)</f>
        <v>45002</v>
      </c>
      <c r="S6" s="85">
        <f>VLOOKUP(P6,Hoja1!$P$3:$U$19,4,FALSE)</f>
        <v>561.25</v>
      </c>
      <c r="T6" s="142">
        <f>VLOOKUP(P6,Hoja1!$P$3:$U$19,5,FALSE)</f>
        <v>45002</v>
      </c>
      <c r="U6" s="181">
        <f>VLOOKUP(P6,Hoja1!$P$3:$U$19,6,FALSE)</f>
        <v>561.25</v>
      </c>
    </row>
    <row r="7" spans="1:21" x14ac:dyDescent="0.25">
      <c r="B7" s="180" t="s">
        <v>85</v>
      </c>
      <c r="C7" t="str">
        <f>VLOOKUP(B7,Hoja1!$B$3:$G$15,2,FALSE)</f>
        <v>WHEAT SRW MAR2/d</v>
      </c>
      <c r="D7" s="142">
        <f>VLOOKUP(B7,Hoja1!$B$3:$G$15,3,FALSE)</f>
        <v>45002</v>
      </c>
      <c r="E7" s="85">
        <f>VLOOKUP(B7,Hoja1!$B$3:$G$15,4,FALSE)</f>
        <v>752</v>
      </c>
      <c r="F7" s="142">
        <f>VLOOKUP(B7,Hoja1!$B$3:$G$15,5,FALSE)</f>
        <v>45002</v>
      </c>
      <c r="G7" s="181">
        <f>VLOOKUP(B7,Hoja1!$B$3:$G$15,6,FALSE)</f>
        <v>752</v>
      </c>
      <c r="H7"/>
      <c r="I7" s="180" t="s">
        <v>87</v>
      </c>
      <c r="J7" t="str">
        <f>VLOOKUP(I7,Hoja1!$I$3:$N$15,2,FALSE)</f>
        <v>WHEAT HRW MAR2/d</v>
      </c>
      <c r="K7" s="188">
        <f>VLOOKUP(I7,Hoja1!$I$3:$N$15,3,FALSE)</f>
        <v>45002</v>
      </c>
      <c r="L7" s="85">
        <f>VLOOKUP(I7,Hoja1!$I$3:$N$15,4,FALSE)</f>
        <v>824</v>
      </c>
      <c r="M7" s="188">
        <f>VLOOKUP(I7,Hoja1!$I$3:$N$15,5,FALSE)</f>
        <v>45002</v>
      </c>
      <c r="N7" s="181">
        <f>VLOOKUP(I7,Hoja1!$I$3:$N$15,6,FALSE)</f>
        <v>824</v>
      </c>
      <c r="O7"/>
      <c r="P7" s="180" t="s">
        <v>89</v>
      </c>
      <c r="Q7" t="str">
        <f>VLOOKUP(P7,Hoja1!$P$3:$U$19,2,FALSE)</f>
        <v>CORN MAR24/d</v>
      </c>
      <c r="R7" s="142">
        <f>VLOOKUP(P7,Hoja1!$P$3:$U$19,3,FALSE)</f>
        <v>45002</v>
      </c>
      <c r="S7" s="85">
        <f>VLOOKUP(P7,Hoja1!$P$3:$U$19,4,FALSE)</f>
        <v>570</v>
      </c>
      <c r="T7" s="142">
        <f>VLOOKUP(P7,Hoja1!$P$3:$U$19,5,FALSE)</f>
        <v>45002</v>
      </c>
      <c r="U7" s="181">
        <f>VLOOKUP(P7,Hoja1!$P$3:$U$19,6,FALSE)</f>
        <v>570</v>
      </c>
    </row>
    <row r="8" spans="1:21" x14ac:dyDescent="0.25">
      <c r="B8" s="180" t="s">
        <v>91</v>
      </c>
      <c r="C8" t="str">
        <f>VLOOKUP(B8,Hoja1!$B$3:$G$15,2,FALSE)</f>
        <v>WHEAT SRW MAY2/d</v>
      </c>
      <c r="D8" s="142">
        <f>VLOOKUP(B8,Hoja1!$B$3:$G$15,3,FALSE)</f>
        <v>45002</v>
      </c>
      <c r="E8" s="85">
        <f>VLOOKUP(B8,Hoja1!$B$3:$G$15,4,FALSE)</f>
        <v>753.25</v>
      </c>
      <c r="F8" s="142">
        <f>VLOOKUP(B8,Hoja1!$B$3:$G$15,5,FALSE)</f>
        <v>45002</v>
      </c>
      <c r="G8" s="181">
        <f>VLOOKUP(B8,Hoja1!$B$3:$G$15,6,FALSE)</f>
        <v>753.25</v>
      </c>
      <c r="H8"/>
      <c r="I8" s="180" t="s">
        <v>93</v>
      </c>
      <c r="J8" t="str">
        <f>VLOOKUP(I8,Hoja1!$I$3:$N$15,2,FALSE)</f>
        <v>WHEAT HRW MAY2/d</v>
      </c>
      <c r="K8" s="188">
        <f>VLOOKUP(I8,Hoja1!$I$3:$N$15,3,FALSE)</f>
        <v>45002</v>
      </c>
      <c r="L8" s="85">
        <f>VLOOKUP(I8,Hoja1!$I$3:$N$15,4,FALSE)</f>
        <v>816.25</v>
      </c>
      <c r="M8" s="188">
        <f>VLOOKUP(I8,Hoja1!$I$3:$N$15,5,FALSE)</f>
        <v>45002</v>
      </c>
      <c r="N8" s="181">
        <f>VLOOKUP(I8,Hoja1!$I$3:$N$15,6,FALSE)</f>
        <v>816.25</v>
      </c>
      <c r="O8"/>
      <c r="P8" s="180" t="s">
        <v>95</v>
      </c>
      <c r="Q8" t="str">
        <f>VLOOKUP(P8,Hoja1!$P$3:$U$19,2,FALSE)</f>
        <v>CORN MAY24/d</v>
      </c>
      <c r="R8" s="142">
        <f>VLOOKUP(P8,Hoja1!$P$3:$U$19,3,FALSE)</f>
        <v>45002</v>
      </c>
      <c r="S8" s="85">
        <f>VLOOKUP(P8,Hoja1!$P$3:$U$19,4,FALSE)</f>
        <v>575.25</v>
      </c>
      <c r="T8" s="142">
        <f>VLOOKUP(P8,Hoja1!$P$3:$U$19,5,FALSE)</f>
        <v>45002</v>
      </c>
      <c r="U8" s="181">
        <f>VLOOKUP(P8,Hoja1!$P$3:$U$19,6,FALSE)</f>
        <v>575.25</v>
      </c>
    </row>
    <row r="9" spans="1:21" x14ac:dyDescent="0.25">
      <c r="B9" s="180" t="s">
        <v>97</v>
      </c>
      <c r="C9" t="str">
        <f>VLOOKUP(B9,Hoja1!$B$3:$G$15,2,FALSE)</f>
        <v>WHEAT SRW JUL2/d</v>
      </c>
      <c r="D9" s="142">
        <f>VLOOKUP(B9,Hoja1!$B$3:$G$15,3,FALSE)</f>
        <v>45002</v>
      </c>
      <c r="E9" s="85">
        <f>VLOOKUP(B9,Hoja1!$B$3:$G$15,4,FALSE)</f>
        <v>731</v>
      </c>
      <c r="F9" s="142">
        <f>VLOOKUP(B9,Hoja1!$B$3:$G$15,5,FALSE)</f>
        <v>45002</v>
      </c>
      <c r="G9" s="181">
        <f>VLOOKUP(B9,Hoja1!$B$3:$G$15,6,FALSE)</f>
        <v>731</v>
      </c>
      <c r="H9"/>
      <c r="I9" s="180" t="s">
        <v>99</v>
      </c>
      <c r="J9" t="str">
        <f>VLOOKUP(I9,Hoja1!$I$3:$N$15,2,FALSE)</f>
        <v>WHEAT HRW JUL2/d</v>
      </c>
      <c r="K9" s="188">
        <f>VLOOKUP(I9,Hoja1!$I$3:$N$15,3,FALSE)</f>
        <v>45002</v>
      </c>
      <c r="L9" s="85">
        <f>VLOOKUP(I9,Hoja1!$I$3:$N$15,4,FALSE)</f>
        <v>781.25</v>
      </c>
      <c r="M9" s="188">
        <f>VLOOKUP(I9,Hoja1!$I$3:$N$15,5,FALSE)</f>
        <v>45002</v>
      </c>
      <c r="N9" s="181">
        <f>VLOOKUP(I9,Hoja1!$I$3:$N$15,6,FALSE)</f>
        <v>781.25</v>
      </c>
      <c r="O9"/>
      <c r="P9" s="180" t="s">
        <v>101</v>
      </c>
      <c r="Q9" t="str">
        <f>VLOOKUP(P9,Hoja1!$P$3:$U$19,2,FALSE)</f>
        <v>CORN JUL24/d</v>
      </c>
      <c r="R9" s="142">
        <f>VLOOKUP(P9,Hoja1!$P$3:$U$19,3,FALSE)</f>
        <v>45002</v>
      </c>
      <c r="S9" s="85">
        <f>VLOOKUP(P9,Hoja1!$P$3:$U$19,4,FALSE)</f>
        <v>577.25</v>
      </c>
      <c r="T9" s="142">
        <f>VLOOKUP(P9,Hoja1!$P$3:$U$19,5,FALSE)</f>
        <v>45002</v>
      </c>
      <c r="U9" s="181">
        <f>VLOOKUP(P9,Hoja1!$P$3:$U$19,6,FALSE)</f>
        <v>577.25</v>
      </c>
    </row>
    <row r="10" spans="1:21" x14ac:dyDescent="0.25">
      <c r="B10" s="180" t="s">
        <v>103</v>
      </c>
      <c r="C10" t="str">
        <f>VLOOKUP(B10,Hoja1!$B$3:$G$15,2,FALSE)</f>
        <v>WHEAT SRW SEP2/d</v>
      </c>
      <c r="D10" s="142">
        <f>VLOOKUP(B10,Hoja1!$B$3:$G$15,3,FALSE)</f>
        <v>45002</v>
      </c>
      <c r="E10" s="85">
        <f>VLOOKUP(B10,Hoja1!$B$3:$G$15,4,FALSE)</f>
        <v>729.25</v>
      </c>
      <c r="F10" s="142">
        <f>VLOOKUP(B10,Hoja1!$B$3:$G$15,5,FALSE)</f>
        <v>45002</v>
      </c>
      <c r="G10" s="181">
        <f>VLOOKUP(B10,Hoja1!$B$3:$G$15,6,FALSE)</f>
        <v>729.25</v>
      </c>
      <c r="H10"/>
      <c r="I10" s="180" t="s">
        <v>105</v>
      </c>
      <c r="J10" t="str">
        <f>VLOOKUP(I10,Hoja1!$I$3:$N$15,2,FALSE)</f>
        <v>WHEAT HRW SEP2/d</v>
      </c>
      <c r="K10" s="188">
        <f>VLOOKUP(I10,Hoja1!$I$3:$N$15,3,FALSE)</f>
        <v>45002</v>
      </c>
      <c r="L10" s="85">
        <f>VLOOKUP(I10,Hoja1!$I$3:$N$15,4,FALSE)</f>
        <v>779</v>
      </c>
      <c r="M10" s="188">
        <f>VLOOKUP(I10,Hoja1!$I$3:$N$15,5,FALSE)</f>
        <v>45002</v>
      </c>
      <c r="N10" s="181">
        <f>VLOOKUP(I10,Hoja1!$I$3:$N$15,6,FALSE)</f>
        <v>779</v>
      </c>
      <c r="O10"/>
      <c r="P10" s="180" t="s">
        <v>107</v>
      </c>
      <c r="Q10" t="str">
        <f>VLOOKUP(P10,Hoja1!$P$3:$U$19,2,FALSE)</f>
        <v>CORN SEP24/d</v>
      </c>
      <c r="R10" s="142">
        <f>VLOOKUP(P10,Hoja1!$P$3:$U$19,3,FALSE)</f>
        <v>45002</v>
      </c>
      <c r="S10" s="85">
        <f>VLOOKUP(P10,Hoja1!$P$3:$U$19,4,FALSE)</f>
        <v>548.5</v>
      </c>
      <c r="T10" s="142">
        <f>VLOOKUP(P10,Hoja1!$P$3:$U$19,5,FALSE)</f>
        <v>45002</v>
      </c>
      <c r="U10" s="181">
        <f>VLOOKUP(P10,Hoja1!$P$3:$U$19,6,FALSE)</f>
        <v>548.5</v>
      </c>
    </row>
    <row r="11" spans="1:21" x14ac:dyDescent="0.25">
      <c r="B11" s="180" t="s">
        <v>109</v>
      </c>
      <c r="C11" t="str">
        <f>VLOOKUP(B11,Hoja1!$B$3:$G$15,2,FALSE)</f>
        <v>WHEAT SRW DEC2/d</v>
      </c>
      <c r="D11" s="142">
        <f>VLOOKUP(B11,Hoja1!$B$3:$G$15,3,FALSE)</f>
        <v>45002</v>
      </c>
      <c r="E11" s="85">
        <f>VLOOKUP(B11,Hoja1!$B$3:$G$15,4,FALSE)</f>
        <v>735.5</v>
      </c>
      <c r="F11" s="142">
        <f>VLOOKUP(B11,Hoja1!$B$3:$G$15,5,FALSE)</f>
        <v>45002</v>
      </c>
      <c r="G11" s="181">
        <f>VLOOKUP(B11,Hoja1!$B$3:$G$15,6,FALSE)</f>
        <v>735.5</v>
      </c>
      <c r="H11"/>
      <c r="I11" s="180" t="s">
        <v>111</v>
      </c>
      <c r="J11" t="str">
        <f>VLOOKUP(I11,Hoja1!$I$3:$N$15,2,FALSE)</f>
        <v>WHEAT HRW DEC2/d</v>
      </c>
      <c r="K11" s="188">
        <f>VLOOKUP(I11,Hoja1!$I$3:$N$15,3,FALSE)</f>
        <v>45002</v>
      </c>
      <c r="L11" s="85">
        <f>VLOOKUP(I11,Hoja1!$I$3:$N$15,4,FALSE)</f>
        <v>782.25</v>
      </c>
      <c r="M11" s="188">
        <f>VLOOKUP(I11,Hoja1!$I$3:$N$15,5,FALSE)</f>
        <v>45002</v>
      </c>
      <c r="N11" s="181">
        <f>VLOOKUP(I11,Hoja1!$I$3:$N$15,6,FALSE)</f>
        <v>782.25</v>
      </c>
      <c r="O11"/>
      <c r="P11" s="180" t="s">
        <v>113</v>
      </c>
      <c r="Q11" t="str">
        <f>VLOOKUP(P11,Hoja1!$P$3:$U$19,2,FALSE)</f>
        <v>CORN DEC24/d</v>
      </c>
      <c r="R11" s="142">
        <f>VLOOKUP(P11,Hoja1!$P$3:$U$19,3,FALSE)</f>
        <v>45002</v>
      </c>
      <c r="S11" s="85">
        <f>VLOOKUP(P11,Hoja1!$P$3:$U$19,4,FALSE)</f>
        <v>537.75</v>
      </c>
      <c r="T11" s="142">
        <f>VLOOKUP(P11,Hoja1!$P$3:$U$19,5,FALSE)</f>
        <v>45002</v>
      </c>
      <c r="U11" s="181">
        <f>VLOOKUP(P11,Hoja1!$P$3:$U$19,6,FALSE)</f>
        <v>537.75</v>
      </c>
    </row>
    <row r="12" spans="1:21" x14ac:dyDescent="0.25">
      <c r="B12" s="180" t="s">
        <v>115</v>
      </c>
      <c r="C12" t="str">
        <f>VLOOKUP(B12,Hoja1!$B$3:$G$15,2,FALSE)</f>
        <v>WHEAT SRW MAR2/d</v>
      </c>
      <c r="D12" s="142">
        <f>VLOOKUP(B12,Hoja1!$B$3:$G$15,3,FALSE)</f>
        <v>45002</v>
      </c>
      <c r="E12" s="85">
        <f>VLOOKUP(B12,Hoja1!$B$3:$G$15,4,FALSE)</f>
        <v>742</v>
      </c>
      <c r="F12" s="142">
        <f>VLOOKUP(B12,Hoja1!$B$3:$G$15,5,FALSE)</f>
        <v>45002</v>
      </c>
      <c r="G12" s="181">
        <f>VLOOKUP(B12,Hoja1!$B$3:$G$15,6,FALSE)</f>
        <v>742</v>
      </c>
      <c r="H12"/>
      <c r="I12" s="180" t="s">
        <v>116</v>
      </c>
      <c r="J12" t="str">
        <f>VLOOKUP(I12,Hoja1!$I$3:$N$15,2,FALSE)</f>
        <v>WHEAT HRW MAR2/d</v>
      </c>
      <c r="K12" s="188">
        <f>VLOOKUP(I12,Hoja1!$I$3:$N$15,3,FALSE)</f>
        <v>45002</v>
      </c>
      <c r="L12" s="85">
        <f>VLOOKUP(I12,Hoja1!$I$3:$N$15,4,FALSE)</f>
        <v>798</v>
      </c>
      <c r="M12" s="188">
        <f>VLOOKUP(I12,Hoja1!$I$3:$N$15,5,FALSE)</f>
        <v>45002</v>
      </c>
      <c r="N12" s="181">
        <f>VLOOKUP(I12,Hoja1!$I$3:$N$15,6,FALSE)</f>
        <v>798</v>
      </c>
      <c r="O12"/>
      <c r="P12" s="180" t="s">
        <v>129</v>
      </c>
      <c r="Q12" t="str">
        <f>VLOOKUP(P12,Hoja1!$P$3:$U$19,2,FALSE)</f>
        <v>CORN JUL25/d</v>
      </c>
      <c r="R12" s="142">
        <f>VLOOKUP(P12,Hoja1!$P$3:$U$19,3,FALSE)</f>
        <v>45002</v>
      </c>
      <c r="S12" s="85">
        <f>VLOOKUP(P12,Hoja1!$P$3:$U$19,4,FALSE)</f>
        <v>546.25</v>
      </c>
      <c r="T12" s="142">
        <f>VLOOKUP(P12,Hoja1!$P$3:$U$19,5,FALSE)</f>
        <v>45002</v>
      </c>
      <c r="U12" s="181">
        <f>VLOOKUP(P12,Hoja1!$P$3:$U$19,6,FALSE)</f>
        <v>546.25</v>
      </c>
    </row>
    <row r="13" spans="1:21" ht="15.6" thickBot="1" x14ac:dyDescent="0.3">
      <c r="B13" s="180" t="s">
        <v>117</v>
      </c>
      <c r="C13" t="str">
        <f>VLOOKUP(B13,Hoja1!$B$3:$G$15,2,FALSE)</f>
        <v>WHEAT SRW MAY2/d</v>
      </c>
      <c r="D13" s="142">
        <f>VLOOKUP(B13,Hoja1!$B$3:$G$15,3,FALSE)</f>
        <v>45002</v>
      </c>
      <c r="E13" s="85">
        <f>VLOOKUP(B13,Hoja1!$B$3:$G$15,4,FALSE)</f>
        <v>734</v>
      </c>
      <c r="F13" s="142">
        <f>VLOOKUP(B13,Hoja1!$B$3:$G$15,5,FALSE)</f>
        <v>45002</v>
      </c>
      <c r="G13" s="181">
        <f>VLOOKUP(B13,Hoja1!$B$3:$G$15,6,FALSE)</f>
        <v>734</v>
      </c>
      <c r="H13"/>
      <c r="I13" s="180" t="s">
        <v>118</v>
      </c>
      <c r="J13" t="str">
        <f>VLOOKUP(I13,Hoja1!$I$3:$N$15,2,FALSE)</f>
        <v>WHEAT HRW MAY2/d</v>
      </c>
      <c r="K13" s="188">
        <f>VLOOKUP(I13,Hoja1!$I$3:$N$15,3,FALSE)</f>
        <v>45002</v>
      </c>
      <c r="L13" s="85">
        <f>VLOOKUP(I13,Hoja1!$I$3:$N$15,4,FALSE)</f>
        <v>770.25</v>
      </c>
      <c r="M13" s="188">
        <f>VLOOKUP(I13,Hoja1!$I$3:$N$15,5,FALSE)</f>
        <v>45002</v>
      </c>
      <c r="N13" s="181">
        <f>VLOOKUP(I13,Hoja1!$I$3:$N$15,6,FALSE)</f>
        <v>770.25</v>
      </c>
      <c r="O13"/>
      <c r="P13" s="182" t="s">
        <v>131</v>
      </c>
      <c r="Q13" s="183" t="str">
        <f>VLOOKUP(P13,Hoja1!$P$3:$U$19,2,FALSE)</f>
        <v>CORN DEC25/d</v>
      </c>
      <c r="R13" s="184">
        <f>VLOOKUP(P13,Hoja1!$P$3:$U$19,3,FALSE)</f>
        <v>45002</v>
      </c>
      <c r="S13" s="185">
        <f>VLOOKUP(P13,Hoja1!$P$3:$U$19,4,FALSE)</f>
        <v>492.25</v>
      </c>
      <c r="T13" s="184">
        <f>VLOOKUP(P13,Hoja1!$P$3:$U$19,5,FALSE)</f>
        <v>45002</v>
      </c>
      <c r="U13" s="186">
        <f>VLOOKUP(P13,Hoja1!$P$3:$U$19,6,FALSE)</f>
        <v>492.25</v>
      </c>
    </row>
    <row r="14" spans="1:21" ht="15.6" thickBot="1" x14ac:dyDescent="0.3">
      <c r="B14" s="182" t="s">
        <v>119</v>
      </c>
      <c r="C14" s="183" t="str">
        <f>VLOOKUP(B14,Hoja1!$B$3:$G$15,2,FALSE)</f>
        <v>WHEAT SRW JUL2/d</v>
      </c>
      <c r="D14" s="184">
        <f>VLOOKUP(B14,Hoja1!$B$3:$G$15,3,FALSE)</f>
        <v>45002</v>
      </c>
      <c r="E14" s="185">
        <f>VLOOKUP(B14,Hoja1!$B$3:$G$15,4,FALSE)</f>
        <v>702</v>
      </c>
      <c r="F14" s="184">
        <f>VLOOKUP(B14,Hoja1!$B$3:$G$15,5,FALSE)</f>
        <v>45002</v>
      </c>
      <c r="G14" s="186">
        <f>VLOOKUP(B14,Hoja1!$B$3:$G$15,6,FALSE)</f>
        <v>702</v>
      </c>
      <c r="H14"/>
      <c r="I14" s="182" t="s">
        <v>120</v>
      </c>
      <c r="J14" s="183" t="str">
        <f>VLOOKUP(I14,Hoja1!$I$3:$N$15,2,FALSE)</f>
        <v>WHEAT HRW JUL2/d</v>
      </c>
      <c r="K14" s="189">
        <f>VLOOKUP(I14,Hoja1!$I$3:$N$15,3,FALSE)</f>
        <v>45002</v>
      </c>
      <c r="L14" s="185">
        <f>VLOOKUP(I14,Hoja1!$I$3:$N$15,4,FALSE)</f>
        <v>719.5</v>
      </c>
      <c r="M14" s="189">
        <f>VLOOKUP(I14,Hoja1!$I$3:$N$15,5,FALSE)</f>
        <v>45002</v>
      </c>
      <c r="N14" s="186">
        <f>VLOOKUP(I14,Hoja1!$I$3:$N$15,6,FALSE)</f>
        <v>719.5</v>
      </c>
      <c r="O14"/>
    </row>
    <row r="20" spans="18:21" x14ac:dyDescent="0.25">
      <c r="R20" s="142"/>
      <c r="S20" s="2"/>
      <c r="T20" s="142"/>
      <c r="U20" s="2"/>
    </row>
    <row r="21" spans="18:21" x14ac:dyDescent="0.25">
      <c r="R21" s="142"/>
      <c r="S21" s="2"/>
      <c r="T21" s="142"/>
      <c r="U21" s="2"/>
    </row>
    <row r="22" spans="18:21" x14ac:dyDescent="0.25">
      <c r="R22" s="142"/>
      <c r="S22" s="2"/>
      <c r="T22" s="142"/>
      <c r="U22" s="2"/>
    </row>
    <row r="23" spans="18:21" x14ac:dyDescent="0.25">
      <c r="R23" s="142"/>
      <c r="S23" s="2"/>
      <c r="T23" s="142"/>
      <c r="U23" s="2"/>
    </row>
    <row r="24" spans="18:21" x14ac:dyDescent="0.25">
      <c r="R24" s="142"/>
      <c r="S24" s="2"/>
      <c r="T24" s="142"/>
      <c r="U24" s="2"/>
    </row>
    <row r="25" spans="18:21" x14ac:dyDescent="0.25">
      <c r="R25" s="142"/>
      <c r="S25" s="2"/>
      <c r="T25" s="142"/>
      <c r="U25" s="2"/>
    </row>
    <row r="26" spans="18:21" x14ac:dyDescent="0.25">
      <c r="R26" s="142"/>
      <c r="S26" s="2"/>
      <c r="T26" s="142"/>
      <c r="U26" s="2"/>
    </row>
    <row r="27" spans="18:21" x14ac:dyDescent="0.25">
      <c r="R27" s="142"/>
      <c r="S27" s="2"/>
      <c r="T27" s="142"/>
      <c r="U27" s="2"/>
    </row>
    <row r="28" spans="18:21" x14ac:dyDescent="0.25">
      <c r="R28" s="142"/>
      <c r="S28" s="2"/>
      <c r="T28" s="142"/>
      <c r="U28" s="2"/>
    </row>
    <row r="29" spans="18:21" x14ac:dyDescent="0.25">
      <c r="R29" s="142"/>
      <c r="S29" s="2"/>
      <c r="T29" s="142"/>
      <c r="U29" s="2"/>
    </row>
    <row r="30" spans="18:21" x14ac:dyDescent="0.25">
      <c r="R30" s="142"/>
      <c r="S30" s="2"/>
      <c r="T30" s="142"/>
      <c r="U30" s="2"/>
    </row>
    <row r="31" spans="18:21" x14ac:dyDescent="0.25">
      <c r="R31" s="142"/>
      <c r="S31" s="2"/>
      <c r="T31" s="142"/>
      <c r="U31" s="2"/>
    </row>
    <row r="33" spans="18:21" x14ac:dyDescent="0.25">
      <c r="R33" s="142"/>
      <c r="S33" s="2"/>
      <c r="T33" s="142"/>
      <c r="U33" s="2"/>
    </row>
    <row r="35" spans="18:21" x14ac:dyDescent="0.25">
      <c r="R35" s="142"/>
      <c r="S35" s="2"/>
      <c r="T35" s="142"/>
      <c r="U35" s="2"/>
    </row>
    <row r="36" spans="18:21" x14ac:dyDescent="0.25">
      <c r="R36" s="142"/>
      <c r="S36" s="2"/>
      <c r="T36" s="142"/>
      <c r="U36" s="2"/>
    </row>
  </sheetData>
  <sheetProtection selectLockedCells="1" selectUnlockedCells="1"/>
  <mergeCells count="1">
    <mergeCell ref="B1:C1"/>
  </mergeCells>
  <pageMargins left="0.70833333333333337" right="0.70833333333333337" top="0.74791666666666667" bottom="0.74791666666666667" header="0.51180555555555551" footer="0.51180555555555551"/>
  <pageSetup scale="72" firstPageNumber="0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2:U19"/>
  <sheetViews>
    <sheetView zoomScale="73" zoomScaleNormal="73" workbookViewId="0">
      <selection activeCell="M29" sqref="M29"/>
    </sheetView>
  </sheetViews>
  <sheetFormatPr baseColWidth="10" defaultRowHeight="15" x14ac:dyDescent="0.25"/>
  <cols>
    <col min="3" max="3" width="39.1796875" bestFit="1" customWidth="1"/>
  </cols>
  <sheetData>
    <row r="2" spans="2:21" x14ac:dyDescent="0.25">
      <c r="B2" t="s">
        <v>136</v>
      </c>
      <c r="C2" t="str">
        <f>_xll.RData(B3:B15,"CF_NAME","RTFEED:IDN",,"CH:Fd")</f>
        <v>Not Signed In</v>
      </c>
      <c r="D2" t="str">
        <f>_xll.RData(B3:B15,"HSTCLSDATE","RTFEED:IDN",,"CH:Fd")</f>
        <v>Not Signed In</v>
      </c>
      <c r="E2" t="str">
        <f>_xll.RData(B3:B15,"CF_CLOSE","RTFEED:IDN",,"CH:Fd")</f>
        <v>Not Signed In</v>
      </c>
      <c r="F2" t="str">
        <f>_xll.RData(B3:B15,"SETTLEDATE","RTFEED:IDN",,"CH:Fd")</f>
        <v>Not Signed In</v>
      </c>
      <c r="G2" t="str">
        <f>_xll.RData(B3:B15,"SETTLE","RTFEED:IDN",,"CH:Fd")</f>
        <v>Not Signed In</v>
      </c>
      <c r="I2" t="s">
        <v>136</v>
      </c>
      <c r="J2" t="str">
        <f>_xll.RData(I3:I15,"CF_NAME","RTFEED:IDN",,"CH:Fd")</f>
        <v>Not Signed In</v>
      </c>
      <c r="K2" t="str">
        <f>_xll.RData(I3:I15,"HSTCLSDATE","RTFEED:IDN",,"CH:Fd")</f>
        <v>Not Signed In</v>
      </c>
      <c r="L2" t="str">
        <f>_xll.RData(I3:I15,"CF_CLOSE","RTFEED:IDN",,"CH:Fd")</f>
        <v>Not Signed In</v>
      </c>
      <c r="M2" t="str">
        <f>_xll.RData(I3:I15,"SETTLEDATE","RTFEED:IDN",,"CH:Fd")</f>
        <v>Not Signed In</v>
      </c>
      <c r="N2" t="str">
        <f>_xll.RData(I3:I15,"SETTLE","RTFEED:IDN",,"CH:Fd")</f>
        <v>Not Signed In</v>
      </c>
      <c r="P2" t="s">
        <v>136</v>
      </c>
      <c r="Q2" t="str">
        <f>_xll.RData(P3:P19,"CF_NAME","RTFEED:IDN",,"CH:Fd")</f>
        <v>Not Signed In</v>
      </c>
      <c r="R2" t="str">
        <f>_xll.RData(P3:P19,"HSTCLSDATE","RTFEED:IDN",,"CH:Fd")</f>
        <v>Not Signed In</v>
      </c>
      <c r="S2" t="str">
        <f>_xll.RData(P3:P19,"CF_CLOSE","RTFEED:IDN",,"CH:Fd")</f>
        <v>Not Signed In</v>
      </c>
      <c r="T2" t="str">
        <f>_xll.RData(P3:P19,"SETTLEDATE","RTFEED:IDN",,"CH:Fd")</f>
        <v>Not Signed In</v>
      </c>
      <c r="U2" t="str">
        <f>_xll.RData(P3:P19,"SETTLE","RTFEED:IDN",,"CH:Fd")</f>
        <v>Not Signed In</v>
      </c>
    </row>
    <row r="3" spans="2:21" x14ac:dyDescent="0.25">
      <c r="B3" t="s">
        <v>137</v>
      </c>
      <c r="F3" s="188"/>
      <c r="I3" t="s">
        <v>138</v>
      </c>
      <c r="K3" s="188"/>
      <c r="P3" t="s">
        <v>139</v>
      </c>
      <c r="T3" s="188"/>
    </row>
    <row r="4" spans="2:21" x14ac:dyDescent="0.25">
      <c r="B4" t="s">
        <v>61</v>
      </c>
      <c r="C4" t="s">
        <v>62</v>
      </c>
      <c r="D4" s="188">
        <v>45002</v>
      </c>
      <c r="E4" s="85">
        <v>710.5</v>
      </c>
      <c r="F4" s="188">
        <v>45002</v>
      </c>
      <c r="G4" s="85">
        <v>710.5</v>
      </c>
      <c r="I4" t="s">
        <v>63</v>
      </c>
      <c r="J4" t="s">
        <v>64</v>
      </c>
      <c r="K4" s="188">
        <v>45002</v>
      </c>
      <c r="L4" s="85">
        <v>835.75</v>
      </c>
      <c r="M4" s="188">
        <v>45002</v>
      </c>
      <c r="N4" s="85">
        <v>835.75</v>
      </c>
      <c r="P4" t="s">
        <v>65</v>
      </c>
      <c r="Q4" t="s">
        <v>66</v>
      </c>
      <c r="R4" s="188">
        <v>45002</v>
      </c>
      <c r="S4" s="85">
        <v>634.25</v>
      </c>
      <c r="T4" s="188">
        <v>45002</v>
      </c>
      <c r="U4" s="85">
        <v>634.25</v>
      </c>
    </row>
    <row r="5" spans="2:21" x14ac:dyDescent="0.25">
      <c r="B5" t="s">
        <v>67</v>
      </c>
      <c r="C5" t="s">
        <v>68</v>
      </c>
      <c r="D5" s="188">
        <v>45002</v>
      </c>
      <c r="E5" s="85">
        <v>719.5</v>
      </c>
      <c r="F5" s="188">
        <v>45002</v>
      </c>
      <c r="G5" s="85">
        <v>719.5</v>
      </c>
      <c r="I5" t="s">
        <v>69</v>
      </c>
      <c r="J5" t="s">
        <v>70</v>
      </c>
      <c r="K5" s="188">
        <v>45002</v>
      </c>
      <c r="L5" s="85">
        <v>822.75</v>
      </c>
      <c r="M5" s="188">
        <v>45002</v>
      </c>
      <c r="N5" s="85">
        <v>822.75</v>
      </c>
      <c r="P5" t="s">
        <v>71</v>
      </c>
      <c r="Q5" t="s">
        <v>72</v>
      </c>
      <c r="R5" s="188">
        <v>45002</v>
      </c>
      <c r="S5" s="85">
        <v>617.75</v>
      </c>
      <c r="T5" s="188">
        <v>45002</v>
      </c>
      <c r="U5" s="85">
        <v>617.75</v>
      </c>
    </row>
    <row r="6" spans="2:21" x14ac:dyDescent="0.25">
      <c r="B6" t="s">
        <v>73</v>
      </c>
      <c r="C6" t="s">
        <v>74</v>
      </c>
      <c r="D6" s="188">
        <v>45002</v>
      </c>
      <c r="E6" s="85">
        <v>728.75</v>
      </c>
      <c r="F6" s="188">
        <v>45002</v>
      </c>
      <c r="G6" s="85">
        <v>728.75</v>
      </c>
      <c r="I6" t="s">
        <v>75</v>
      </c>
      <c r="J6" t="s">
        <v>76</v>
      </c>
      <c r="K6" s="188">
        <v>45002</v>
      </c>
      <c r="L6" s="85">
        <v>822.25</v>
      </c>
      <c r="M6" s="188">
        <v>45002</v>
      </c>
      <c r="N6" s="85">
        <v>822.25</v>
      </c>
      <c r="P6" t="s">
        <v>77</v>
      </c>
      <c r="Q6" t="s">
        <v>78</v>
      </c>
      <c r="R6" s="188">
        <v>45002</v>
      </c>
      <c r="S6" s="85">
        <v>568.75</v>
      </c>
      <c r="T6" s="188">
        <v>45002</v>
      </c>
      <c r="U6" s="85">
        <v>568.75</v>
      </c>
    </row>
    <row r="7" spans="2:21" x14ac:dyDescent="0.25">
      <c r="B7" t="s">
        <v>79</v>
      </c>
      <c r="C7" t="s">
        <v>80</v>
      </c>
      <c r="D7" s="188">
        <v>45002</v>
      </c>
      <c r="E7" s="85">
        <v>742.5</v>
      </c>
      <c r="F7" s="188">
        <v>45002</v>
      </c>
      <c r="G7" s="85">
        <v>742.5</v>
      </c>
      <c r="I7" t="s">
        <v>81</v>
      </c>
      <c r="J7" t="s">
        <v>82</v>
      </c>
      <c r="K7" s="188">
        <v>45002</v>
      </c>
      <c r="L7" s="85">
        <v>825.5</v>
      </c>
      <c r="M7" s="188">
        <v>45002</v>
      </c>
      <c r="N7" s="85">
        <v>825.5</v>
      </c>
      <c r="P7" t="s">
        <v>83</v>
      </c>
      <c r="Q7" t="s">
        <v>84</v>
      </c>
      <c r="R7" s="188">
        <v>45002</v>
      </c>
      <c r="S7" s="85">
        <v>561.25</v>
      </c>
      <c r="T7" s="188">
        <v>45002</v>
      </c>
      <c r="U7" s="85">
        <v>561.25</v>
      </c>
    </row>
    <row r="8" spans="2:21" x14ac:dyDescent="0.25">
      <c r="B8" t="s">
        <v>85</v>
      </c>
      <c r="C8" t="s">
        <v>86</v>
      </c>
      <c r="D8" s="188">
        <v>45002</v>
      </c>
      <c r="E8" s="85">
        <v>752</v>
      </c>
      <c r="F8" s="188">
        <v>45002</v>
      </c>
      <c r="G8" s="85">
        <v>752</v>
      </c>
      <c r="I8" t="s">
        <v>87</v>
      </c>
      <c r="J8" t="s">
        <v>88</v>
      </c>
      <c r="K8" s="188">
        <v>45002</v>
      </c>
      <c r="L8" s="85">
        <v>824</v>
      </c>
      <c r="M8" s="188">
        <v>45002</v>
      </c>
      <c r="N8" s="85">
        <v>824</v>
      </c>
      <c r="P8" t="s">
        <v>89</v>
      </c>
      <c r="Q8" t="s">
        <v>90</v>
      </c>
      <c r="R8" s="188">
        <v>45002</v>
      </c>
      <c r="S8" s="85">
        <v>570</v>
      </c>
      <c r="T8" s="188">
        <v>45002</v>
      </c>
      <c r="U8" s="85">
        <v>570</v>
      </c>
    </row>
    <row r="9" spans="2:21" x14ac:dyDescent="0.25">
      <c r="B9" t="s">
        <v>91</v>
      </c>
      <c r="C9" t="s">
        <v>92</v>
      </c>
      <c r="D9" s="188">
        <v>45002</v>
      </c>
      <c r="E9" s="85">
        <v>753.25</v>
      </c>
      <c r="F9" s="188">
        <v>45002</v>
      </c>
      <c r="G9" s="85">
        <v>753.25</v>
      </c>
      <c r="I9" t="s">
        <v>93</v>
      </c>
      <c r="J9" t="s">
        <v>94</v>
      </c>
      <c r="K9" s="188">
        <v>45002</v>
      </c>
      <c r="L9" s="85">
        <v>816.25</v>
      </c>
      <c r="M9" s="188">
        <v>45002</v>
      </c>
      <c r="N9" s="85">
        <v>816.25</v>
      </c>
      <c r="P9" t="s">
        <v>95</v>
      </c>
      <c r="Q9" t="s">
        <v>96</v>
      </c>
      <c r="R9" s="188">
        <v>45002</v>
      </c>
      <c r="S9" s="85">
        <v>575.25</v>
      </c>
      <c r="T9" s="188">
        <v>45002</v>
      </c>
      <c r="U9" s="85">
        <v>575.25</v>
      </c>
    </row>
    <row r="10" spans="2:21" x14ac:dyDescent="0.25">
      <c r="B10" t="s">
        <v>97</v>
      </c>
      <c r="C10" t="s">
        <v>98</v>
      </c>
      <c r="D10" s="188">
        <v>45002</v>
      </c>
      <c r="E10" s="85">
        <v>731</v>
      </c>
      <c r="F10" s="188">
        <v>45002</v>
      </c>
      <c r="G10" s="85">
        <v>731</v>
      </c>
      <c r="I10" t="s">
        <v>99</v>
      </c>
      <c r="J10" t="s">
        <v>100</v>
      </c>
      <c r="K10" s="188">
        <v>45002</v>
      </c>
      <c r="L10" s="85">
        <v>781.25</v>
      </c>
      <c r="M10" s="188">
        <v>45002</v>
      </c>
      <c r="N10" s="85">
        <v>781.25</v>
      </c>
      <c r="P10" t="s">
        <v>101</v>
      </c>
      <c r="Q10" t="s">
        <v>102</v>
      </c>
      <c r="R10" s="188">
        <v>45002</v>
      </c>
      <c r="S10" s="85">
        <v>577.25</v>
      </c>
      <c r="T10" s="188">
        <v>45002</v>
      </c>
      <c r="U10" s="85">
        <v>577.25</v>
      </c>
    </row>
    <row r="11" spans="2:21" x14ac:dyDescent="0.25">
      <c r="B11" t="s">
        <v>103</v>
      </c>
      <c r="C11" t="s">
        <v>104</v>
      </c>
      <c r="D11" s="188">
        <v>45002</v>
      </c>
      <c r="E11" s="85">
        <v>729.25</v>
      </c>
      <c r="F11" s="188">
        <v>45002</v>
      </c>
      <c r="G11" s="85">
        <v>729.25</v>
      </c>
      <c r="I11" t="s">
        <v>105</v>
      </c>
      <c r="J11" t="s">
        <v>106</v>
      </c>
      <c r="K11" s="188">
        <v>45002</v>
      </c>
      <c r="L11" s="85">
        <v>779</v>
      </c>
      <c r="M11" s="188">
        <v>45002</v>
      </c>
      <c r="N11" s="85">
        <v>779</v>
      </c>
      <c r="P11" t="s">
        <v>107</v>
      </c>
      <c r="Q11" t="s">
        <v>108</v>
      </c>
      <c r="R11" s="188">
        <v>45002</v>
      </c>
      <c r="S11" s="85">
        <v>548.5</v>
      </c>
      <c r="T11" s="188">
        <v>45002</v>
      </c>
      <c r="U11" s="85">
        <v>548.5</v>
      </c>
    </row>
    <row r="12" spans="2:21" x14ac:dyDescent="0.25">
      <c r="B12" t="s">
        <v>109</v>
      </c>
      <c r="C12" t="s">
        <v>110</v>
      </c>
      <c r="D12" s="188">
        <v>45002</v>
      </c>
      <c r="E12" s="85">
        <v>735.5</v>
      </c>
      <c r="F12" s="188">
        <v>45002</v>
      </c>
      <c r="G12" s="85">
        <v>735.5</v>
      </c>
      <c r="I12" t="s">
        <v>111</v>
      </c>
      <c r="J12" t="s">
        <v>112</v>
      </c>
      <c r="K12" s="188">
        <v>45002</v>
      </c>
      <c r="L12" s="85">
        <v>782.25</v>
      </c>
      <c r="M12" s="188">
        <v>45002</v>
      </c>
      <c r="N12" s="85">
        <v>782.25</v>
      </c>
      <c r="P12" t="s">
        <v>113</v>
      </c>
      <c r="Q12" t="s">
        <v>114</v>
      </c>
      <c r="R12" s="188">
        <v>45002</v>
      </c>
      <c r="S12" s="85">
        <v>537.75</v>
      </c>
      <c r="T12" s="188">
        <v>45002</v>
      </c>
      <c r="U12" s="85">
        <v>537.75</v>
      </c>
    </row>
    <row r="13" spans="2:21" x14ac:dyDescent="0.25">
      <c r="B13" t="s">
        <v>115</v>
      </c>
      <c r="C13" t="s">
        <v>86</v>
      </c>
      <c r="D13" s="188">
        <v>45002</v>
      </c>
      <c r="E13" s="85">
        <v>742</v>
      </c>
      <c r="F13" s="188">
        <v>45002</v>
      </c>
      <c r="G13" s="85">
        <v>742</v>
      </c>
      <c r="I13" t="s">
        <v>116</v>
      </c>
      <c r="J13" t="s">
        <v>88</v>
      </c>
      <c r="K13" s="188">
        <v>45002</v>
      </c>
      <c r="L13" s="85">
        <v>798</v>
      </c>
      <c r="M13" s="188">
        <v>45002</v>
      </c>
      <c r="N13" s="85">
        <v>798</v>
      </c>
      <c r="P13" t="s">
        <v>140</v>
      </c>
      <c r="Q13" t="s">
        <v>141</v>
      </c>
      <c r="R13" s="188">
        <v>45002</v>
      </c>
      <c r="S13" s="85">
        <v>544.25</v>
      </c>
      <c r="T13" s="188">
        <v>45002</v>
      </c>
      <c r="U13" s="85">
        <v>544.25</v>
      </c>
    </row>
    <row r="14" spans="2:21" x14ac:dyDescent="0.25">
      <c r="B14" t="s">
        <v>117</v>
      </c>
      <c r="C14" t="s">
        <v>92</v>
      </c>
      <c r="D14" s="188">
        <v>45002</v>
      </c>
      <c r="E14" s="85">
        <v>734</v>
      </c>
      <c r="F14" s="188">
        <v>45002</v>
      </c>
      <c r="G14" s="85">
        <v>734</v>
      </c>
      <c r="I14" t="s">
        <v>118</v>
      </c>
      <c r="J14" t="s">
        <v>94</v>
      </c>
      <c r="K14" s="188">
        <v>45002</v>
      </c>
      <c r="L14" s="85">
        <v>770.25</v>
      </c>
      <c r="M14" s="188">
        <v>45002</v>
      </c>
      <c r="N14" s="85">
        <v>770.25</v>
      </c>
      <c r="P14" t="s">
        <v>142</v>
      </c>
      <c r="Q14" t="s">
        <v>143</v>
      </c>
      <c r="R14" s="188">
        <v>45002</v>
      </c>
      <c r="S14" s="85">
        <v>546</v>
      </c>
      <c r="T14" s="188">
        <v>45002</v>
      </c>
      <c r="U14" s="85">
        <v>546</v>
      </c>
    </row>
    <row r="15" spans="2:21" x14ac:dyDescent="0.25">
      <c r="B15" t="s">
        <v>119</v>
      </c>
      <c r="C15" t="s">
        <v>98</v>
      </c>
      <c r="D15" s="188">
        <v>45002</v>
      </c>
      <c r="E15" s="85">
        <v>702</v>
      </c>
      <c r="F15" s="188">
        <v>45002</v>
      </c>
      <c r="G15" s="85">
        <v>702</v>
      </c>
      <c r="I15" t="s">
        <v>120</v>
      </c>
      <c r="J15" t="s">
        <v>100</v>
      </c>
      <c r="K15" s="188">
        <v>45002</v>
      </c>
      <c r="L15" s="85">
        <v>719.5</v>
      </c>
      <c r="M15" s="188">
        <v>45002</v>
      </c>
      <c r="N15" s="85">
        <v>719.5</v>
      </c>
      <c r="P15" t="s">
        <v>129</v>
      </c>
      <c r="Q15" t="s">
        <v>130</v>
      </c>
      <c r="R15" s="188">
        <v>45002</v>
      </c>
      <c r="S15" s="85">
        <v>546.25</v>
      </c>
      <c r="T15" s="188">
        <v>45002</v>
      </c>
      <c r="U15" s="85">
        <v>546.25</v>
      </c>
    </row>
    <row r="16" spans="2:21" x14ac:dyDescent="0.25">
      <c r="P16" t="s">
        <v>144</v>
      </c>
      <c r="Q16" t="s">
        <v>145</v>
      </c>
      <c r="R16" s="188">
        <v>45002</v>
      </c>
      <c r="S16" s="85">
        <v>510.5</v>
      </c>
      <c r="T16" s="188">
        <v>45002</v>
      </c>
      <c r="U16" s="85">
        <v>510.5</v>
      </c>
    </row>
    <row r="17" spans="16:21" x14ac:dyDescent="0.25">
      <c r="P17" t="s">
        <v>131</v>
      </c>
      <c r="Q17" t="s">
        <v>132</v>
      </c>
      <c r="R17" s="188">
        <v>45002</v>
      </c>
      <c r="S17" s="85">
        <v>492.25</v>
      </c>
      <c r="T17" s="188">
        <v>45002</v>
      </c>
      <c r="U17" s="85">
        <v>492.25</v>
      </c>
    </row>
    <row r="18" spans="16:21" x14ac:dyDescent="0.25">
      <c r="P18" t="s">
        <v>146</v>
      </c>
      <c r="Q18" t="s">
        <v>147</v>
      </c>
      <c r="R18" s="188">
        <v>45002</v>
      </c>
      <c r="S18" s="85">
        <v>497.75</v>
      </c>
      <c r="T18" s="188">
        <v>45002</v>
      </c>
      <c r="U18" s="85">
        <v>497.75</v>
      </c>
    </row>
    <row r="19" spans="16:21" x14ac:dyDescent="0.25">
      <c r="P19" t="s">
        <v>148</v>
      </c>
      <c r="Q19" t="s">
        <v>149</v>
      </c>
      <c r="R19" s="188">
        <v>45002</v>
      </c>
      <c r="S19" s="85">
        <v>475.25</v>
      </c>
      <c r="T19" s="188">
        <v>45002</v>
      </c>
      <c r="U19" s="85">
        <v>475.25</v>
      </c>
    </row>
  </sheetData>
  <pageMargins left="0.7" right="0.7" top="0.75" bottom="0.75" header="0.3" footer="0.3"/>
  <pageSetup paperSize="9" orientation="portrait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7"/>
  <dimension ref="A1"/>
  <sheetViews>
    <sheetView workbookViewId="0"/>
  </sheetViews>
  <sheetFormatPr baseColWidth="10" defaultColWidth="11.54296875" defaultRowHeight="15" x14ac:dyDescent="0.25"/>
  <sheetData/>
  <sheetProtection selectLockedCells="1" selectUnlockedCells="1"/>
  <pageMargins left="0.75" right="0.75" top="1" bottom="1" header="0.51180555555555551" footer="0.51180555555555551"/>
  <pageSetup paperSize="9" firstPageNumber="0" orientation="portrait" horizontalDpi="300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D620936DDF5894CA80EF1FC55EE68C4" ma:contentTypeVersion="14" ma:contentTypeDescription="Crear nuevo documento." ma:contentTypeScope="" ma:versionID="cb3bb41bc5985e427e97930932d04ba8">
  <xsd:schema xmlns:xsd="http://www.w3.org/2001/XMLSchema" xmlns:xs="http://www.w3.org/2001/XMLSchema" xmlns:p="http://schemas.microsoft.com/office/2006/metadata/properties" xmlns:ns3="2a291665-8406-47bb-b05a-056747c33d89" xmlns:ns4="496871e6-bdc9-42b7-aa1f-35506ebfd5a4" targetNamespace="http://schemas.microsoft.com/office/2006/metadata/properties" ma:root="true" ma:fieldsID="e1ce2ee7c26028422068b97f47752940" ns3:_="" ns4:_="">
    <xsd:import namespace="2a291665-8406-47bb-b05a-056747c33d89"/>
    <xsd:import namespace="496871e6-bdc9-42b7-aa1f-35506ebfd5a4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ingHintHash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Location" minOccurs="0"/>
                <xsd:element ref="ns4:MediaServiceAutoKeyPoints" minOccurs="0"/>
                <xsd:element ref="ns4:MediaServiceKeyPoints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291665-8406-47bb-b05a-056747c33d8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Hash de la sugerencia para compartir" ma:internalName="SharingHintHash" ma:readOnly="true">
      <xsd:simpleType>
        <xsd:restriction base="dms:Text"/>
      </xsd:simpleType>
    </xsd:element>
    <xsd:element name="SharedWithDetails" ma:index="10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6871e6-bdc9-42b7-aa1f-35506ebfd5a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groups xmlns="http://grouplists.napkyn.com">
  <group xmlns="http://grouplists.napkyn.com">[]</group>
</groups>
</file>

<file path=customXml/item4.xml><?xml version="1.0" encoding="utf-8"?>
<reportings xmlns="http://reportinglists.napkyn.com">
  <reporting xmlns="http://reportinglists.napkyn.com">[]</reporting>
</reportings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C714D44-3A56-4AAE-88AA-6BCE93146780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736D5F8F-8F88-4D2C-A42F-9408CE22D2C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a291665-8406-47bb-b05a-056747c33d89"/>
    <ds:schemaRef ds:uri="496871e6-bdc9-42b7-aa1f-35506ebfd5a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F024187-8A13-4C5F-A946-37E4211A7034}">
  <ds:schemaRefs>
    <ds:schemaRef ds:uri="http://grouplists.napkyn.com"/>
  </ds:schemaRefs>
</ds:datastoreItem>
</file>

<file path=customXml/itemProps4.xml><?xml version="1.0" encoding="utf-8"?>
<ds:datastoreItem xmlns:ds="http://schemas.openxmlformats.org/officeDocument/2006/customXml" ds:itemID="{7EBBC385-E4A3-4F2F-A48C-03F18E9126BC}">
  <ds:schemaRefs>
    <ds:schemaRef ds:uri="http://reportinglists.napkyn.com"/>
  </ds:schemaRefs>
</ds:datastoreItem>
</file>

<file path=customXml/itemProps5.xml><?xml version="1.0" encoding="utf-8"?>
<ds:datastoreItem xmlns:ds="http://schemas.openxmlformats.org/officeDocument/2006/customXml" ds:itemID="{D664BE5D-345A-4C51-BED0-793C904F016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BUSHEL</vt:lpstr>
      <vt:lpstr>TONELADA</vt:lpstr>
      <vt:lpstr>Primas SRW</vt:lpstr>
      <vt:lpstr>Primas HRW</vt:lpstr>
      <vt:lpstr>Primas maíz</vt:lpstr>
      <vt:lpstr>Datos</vt:lpstr>
      <vt:lpstr>Hoja1</vt:lpstr>
      <vt:lpstr>Hoja4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cagonzalez@odepa.gob.cl</dc:creator>
  <cp:keywords/>
  <dc:description/>
  <cp:lastModifiedBy>Cristopher Alexander González Corrales</cp:lastModifiedBy>
  <cp:revision/>
  <cp:lastPrinted>2023-02-05T13:27:24Z</cp:lastPrinted>
  <dcterms:created xsi:type="dcterms:W3CDTF">2013-02-26T05:01:27Z</dcterms:created>
  <dcterms:modified xsi:type="dcterms:W3CDTF">2023-03-20T12:09:58Z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