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gpino\Downloads\"/>
    </mc:Choice>
  </mc:AlternateContent>
  <xr:revisionPtr revIDLastSave="0" documentId="8_{12B8A69B-85B6-496F-9D52-EA584F459FDF}" xr6:coauthVersionLast="47" xr6:coauthVersionMax="47" xr10:uidLastSave="{00000000-0000-0000-0000-000000000000}"/>
  <bookViews>
    <workbookView xWindow="-120" yWindow="-120" windowWidth="29040" windowHeight="1584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Precio vino Nac." sheetId="29" r:id="rId8"/>
    <sheet name="Valor granel exp" sheetId="28" r:id="rId9"/>
    <sheet name="Precio uva" sheetId="30" r:id="rId10"/>
    <sheet name="Expo var DO" sheetId="8" r:id="rId11"/>
    <sheet name="Expo vinos por mercado" sheetId="9" r:id="rId12"/>
    <sheet name="Graficos vinos DO" sheetId="10" r:id="rId13"/>
    <sheet name="Gráficos vino granel" sheetId="11" r:id="rId14"/>
    <sheet name="Gráfico vino entre 2 y 10 lts" sheetId="12" r:id="rId15"/>
    <sheet name="Gráficos vino espumoso" sheetId="13" r:id="rId16"/>
    <sheet name="Estadisticas" sheetId="14" r:id="rId17"/>
    <sheet name="Pisco x mercado" sheetId="20" r:id="rId18"/>
    <sheet name="Existencias" sheetId="19" r:id="rId19"/>
    <sheet name="Prod vino " sheetId="21" r:id="rId20"/>
    <sheet name="Evol. prod. vino DO por cepa" sheetId="27" r:id="rId21"/>
    <sheet name="Prod vino graf" sheetId="22" r:id="rId22"/>
    <sheet name="Sup plantada vides" sheetId="23" r:id="rId23"/>
    <sheet name="Sup plantada vides (2)" sheetId="24" r:id="rId24"/>
    <sheet name="Precios comparativos" sheetId="25" r:id="rId25"/>
  </sheets>
  <definedNames>
    <definedName name="_xlnm.Print_Area" localSheetId="3">Comentarios!$A$1:$G$43</definedName>
    <definedName name="_xlnm.Print_Area" localSheetId="5">'Evol export'!$A$1:$G$110</definedName>
    <definedName name="_xlnm.Print_Area" localSheetId="18">Existencias!$A$1:$M$51</definedName>
    <definedName name="_xlnm.Print_Area" localSheetId="14">'Gráfico vino entre 2 y 10 lts'!$A$1:$G$47</definedName>
    <definedName name="_xlnm.Print_Area" localSheetId="15">'Gráficos vino espumoso'!$A$1:$G$47</definedName>
    <definedName name="_xlnm.Print_Area" localSheetId="13">'Gráficos vino granel'!$A$1:$G$47</definedName>
    <definedName name="_xlnm.Print_Area" localSheetId="12">'Graficos vinos DO'!$A$1:$H$51</definedName>
    <definedName name="_xlnm.Print_Area" localSheetId="24">'Precios comparativos'!$A$1:$G$44</definedName>
    <definedName name="_xlnm.Print_Area" localSheetId="21">'Prod vino graf'!$A$1:$G$45</definedName>
    <definedName name="_xlnm.Print_Area" localSheetId="8">'Valor granel exp'!$A$1:$I$49</definedName>
    <definedName name="Print_Area" localSheetId="5">'Evol export'!$A$1:$G$141</definedName>
    <definedName name="Print_Area" localSheetId="18">Existencias!$A$1:$M$68</definedName>
    <definedName name="Print_Area" localSheetId="4">Exportaciones!$A$34:$I$36</definedName>
    <definedName name="Print_Area" localSheetId="14">'Gráfico vino entre 2 y 10 lts'!$A$1:$G$47</definedName>
    <definedName name="Print_Area" localSheetId="15">'Gráficos vino espumoso'!$A$1:$G$47</definedName>
    <definedName name="Print_Area" localSheetId="13">'Gráficos vino granel'!$A$1:$G$47</definedName>
    <definedName name="Print_Area" localSheetId="12">'Graficos vinos DO'!$A$1:$I$52</definedName>
    <definedName name="Print_Area" localSheetId="24">'Precios comparativos'!$A$1:$G$42</definedName>
    <definedName name="Print_Area" localSheetId="21">'Prod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0" i="28" l="1"/>
  <c r="X20" i="28"/>
  <c r="AF20" i="28" s="1"/>
  <c r="AG20" i="28"/>
  <c r="AH20" i="28"/>
  <c r="B4" i="14" l="1"/>
  <c r="D4" i="14"/>
  <c r="E4" i="14"/>
  <c r="F4" i="14"/>
  <c r="G4" i="14"/>
  <c r="H4" i="14"/>
  <c r="I4" i="14"/>
  <c r="J4" i="14"/>
  <c r="K4" i="14"/>
  <c r="L4" i="14"/>
  <c r="M4" i="14"/>
  <c r="C4" i="14"/>
  <c r="C9" i="14"/>
  <c r="D9" i="14"/>
  <c r="E9" i="14"/>
  <c r="F9" i="14"/>
  <c r="G9" i="14"/>
  <c r="H9" i="14"/>
  <c r="I9" i="14"/>
  <c r="J9" i="14"/>
  <c r="K9" i="14"/>
  <c r="L9" i="14"/>
  <c r="M9" i="14"/>
  <c r="B9" i="14"/>
  <c r="C5" i="14"/>
  <c r="D5" i="14"/>
  <c r="E5" i="14"/>
  <c r="F5" i="14"/>
  <c r="G5" i="14"/>
  <c r="H5" i="14"/>
  <c r="I5" i="14"/>
  <c r="J5" i="14"/>
  <c r="K5" i="14"/>
  <c r="L5" i="14"/>
  <c r="M5" i="14"/>
  <c r="B5" i="14"/>
  <c r="F3" i="14" l="1"/>
  <c r="G3" i="14"/>
  <c r="H3" i="14"/>
  <c r="I3" i="14"/>
  <c r="J3" i="14"/>
  <c r="K3" i="14"/>
  <c r="L3" i="14"/>
  <c r="M3" i="14"/>
  <c r="E3" i="14"/>
  <c r="I7" i="20"/>
  <c r="I9" i="20"/>
  <c r="I10" i="20"/>
  <c r="I12" i="20"/>
  <c r="I14" i="20"/>
  <c r="I15" i="20"/>
  <c r="I16" i="20"/>
  <c r="I17" i="20"/>
  <c r="E7" i="20"/>
  <c r="E9" i="20"/>
  <c r="E10" i="20"/>
  <c r="E12" i="20"/>
  <c r="E14" i="20"/>
  <c r="E15" i="20"/>
  <c r="E16" i="20"/>
  <c r="E17" i="20"/>
  <c r="U31" i="13"/>
  <c r="V26" i="12"/>
  <c r="V31" i="11"/>
  <c r="AD29" i="10"/>
  <c r="E106" i="9"/>
  <c r="E107" i="9"/>
  <c r="E108" i="9"/>
  <c r="E109" i="9"/>
  <c r="J5" i="9" l="1"/>
  <c r="T31" i="13" l="1"/>
  <c r="U26" i="12"/>
  <c r="U31" i="11"/>
  <c r="AC29" i="10"/>
  <c r="E6" i="9"/>
  <c r="E7" i="9"/>
  <c r="E8" i="9"/>
  <c r="E9" i="9"/>
  <c r="E10" i="9"/>
  <c r="E11" i="9"/>
  <c r="E12" i="9"/>
  <c r="E13" i="9"/>
  <c r="E14" i="9"/>
  <c r="E15" i="9"/>
  <c r="E16" i="9"/>
  <c r="E17" i="9"/>
  <c r="E5" i="9"/>
  <c r="AD19" i="28" l="1"/>
  <c r="AH19" i="28" s="1"/>
  <c r="X19" i="28"/>
  <c r="AF19" i="28" s="1"/>
  <c r="AA19" i="28"/>
  <c r="AG19" i="28" s="1"/>
  <c r="AA20" i="28"/>
  <c r="M15" i="14" l="1"/>
  <c r="N57" i="29" l="1"/>
  <c r="N58" i="29"/>
  <c r="N59" i="29"/>
  <c r="N60" i="29"/>
  <c r="N56" i="29"/>
  <c r="N40" i="29"/>
  <c r="N41" i="29"/>
  <c r="N42" i="29"/>
  <c r="N43" i="29"/>
  <c r="N39" i="29"/>
  <c r="N23" i="29"/>
  <c r="N24" i="29"/>
  <c r="N25" i="29"/>
  <c r="N26" i="29"/>
  <c r="N22" i="29"/>
  <c r="N6" i="29"/>
  <c r="N7" i="29"/>
  <c r="N8" i="29"/>
  <c r="N9" i="29"/>
  <c r="N5" i="29"/>
  <c r="AH16" i="28"/>
  <c r="X16" i="28"/>
  <c r="AF16" i="28" s="1"/>
  <c r="AD5" i="28"/>
  <c r="AH5" i="28" s="1"/>
  <c r="AD6" i="28"/>
  <c r="AH6" i="28" s="1"/>
  <c r="AD7" i="28"/>
  <c r="AH7" i="28" s="1"/>
  <c r="AD8" i="28"/>
  <c r="AH8" i="28" s="1"/>
  <c r="AD9" i="28"/>
  <c r="AH9" i="28" s="1"/>
  <c r="AD10" i="28"/>
  <c r="AH10" i="28" s="1"/>
  <c r="AD11" i="28"/>
  <c r="AH11" i="28" s="1"/>
  <c r="AD12" i="28"/>
  <c r="AH12" i="28" s="1"/>
  <c r="AD13" i="28"/>
  <c r="AH13" i="28" s="1"/>
  <c r="AD14" i="28"/>
  <c r="AH14" i="28" s="1"/>
  <c r="AD15" i="28"/>
  <c r="AH15" i="28" s="1"/>
  <c r="AD16" i="28"/>
  <c r="AD17" i="28"/>
  <c r="AH17" i="28" s="1"/>
  <c r="AD18" i="28"/>
  <c r="AH18" i="28" s="1"/>
  <c r="AD4" i="28"/>
  <c r="AH4" i="28" s="1"/>
  <c r="X5" i="28"/>
  <c r="AF5" i="28" s="1"/>
  <c r="AA5" i="28"/>
  <c r="AG5" i="28" s="1"/>
  <c r="AA6" i="28"/>
  <c r="AG6" i="28" s="1"/>
  <c r="AA7" i="28"/>
  <c r="AG7" i="28" s="1"/>
  <c r="AA8" i="28"/>
  <c r="AG8" i="28" s="1"/>
  <c r="AA9" i="28"/>
  <c r="AG9" i="28" s="1"/>
  <c r="AA10" i="28"/>
  <c r="AG10" i="28" s="1"/>
  <c r="AA11" i="28"/>
  <c r="AG11" i="28" s="1"/>
  <c r="AA12" i="28"/>
  <c r="AG12" i="28" s="1"/>
  <c r="AA13" i="28"/>
  <c r="AG13" i="28" s="1"/>
  <c r="AA14" i="28"/>
  <c r="AG14" i="28" s="1"/>
  <c r="AA15" i="28"/>
  <c r="AG15" i="28" s="1"/>
  <c r="AA16" i="28"/>
  <c r="AG16" i="28" s="1"/>
  <c r="AA17" i="28"/>
  <c r="AG17" i="28" s="1"/>
  <c r="AA18" i="28"/>
  <c r="AG18" i="28" s="1"/>
  <c r="AA4" i="28"/>
  <c r="AG4" i="28" s="1"/>
  <c r="X6" i="28"/>
  <c r="AF6" i="28" s="1"/>
  <c r="X7" i="28"/>
  <c r="AF7" i="28" s="1"/>
  <c r="X8" i="28"/>
  <c r="AF8" i="28" s="1"/>
  <c r="X9" i="28"/>
  <c r="AF9" i="28" s="1"/>
  <c r="X10" i="28"/>
  <c r="AF10" i="28" s="1"/>
  <c r="X11" i="28"/>
  <c r="AF11" i="28" s="1"/>
  <c r="X12" i="28"/>
  <c r="AF12" i="28" s="1"/>
  <c r="X13" i="28"/>
  <c r="AF13" i="28" s="1"/>
  <c r="X14" i="28"/>
  <c r="AF14" i="28" s="1"/>
  <c r="X15" i="28"/>
  <c r="AF15" i="28" s="1"/>
  <c r="X17" i="28"/>
  <c r="AF17" i="28" s="1"/>
  <c r="X18" i="28"/>
  <c r="AF18" i="28" s="1"/>
  <c r="X4" i="28"/>
  <c r="AF4" i="28" s="1"/>
  <c r="G3" i="20" l="1"/>
  <c r="S31" i="13"/>
  <c r="T26" i="12"/>
  <c r="T31" i="11"/>
  <c r="AB29" i="10"/>
  <c r="G67" i="9"/>
  <c r="I106" i="9"/>
  <c r="I107" i="9"/>
  <c r="I108" i="9"/>
  <c r="I109" i="9"/>
  <c r="G99" i="9"/>
  <c r="G3" i="9"/>
  <c r="J49" i="19" l="1"/>
  <c r="G50" i="19"/>
  <c r="D49" i="19"/>
  <c r="D50" i="19" s="1"/>
  <c r="C50" i="19"/>
  <c r="C49" i="19"/>
  <c r="C48" i="19"/>
  <c r="C47" i="19"/>
  <c r="C46" i="19"/>
  <c r="C45" i="19"/>
  <c r="C44" i="19"/>
  <c r="C43" i="19"/>
  <c r="C42" i="19"/>
  <c r="C41" i="19"/>
  <c r="C40" i="19"/>
  <c r="J6" i="20"/>
  <c r="E5" i="20"/>
  <c r="D17" i="19"/>
  <c r="V26" i="19"/>
  <c r="V25" i="19"/>
  <c r="I17" i="19"/>
  <c r="H17" i="19"/>
  <c r="F17" i="19"/>
  <c r="E17" i="19"/>
  <c r="C17" i="19"/>
  <c r="B17" i="19"/>
  <c r="R31" i="13"/>
  <c r="S26" i="12"/>
  <c r="S31" i="11"/>
  <c r="AA29" i="10"/>
  <c r="J111" i="9" l="1"/>
  <c r="I111" i="9"/>
  <c r="J101" i="9"/>
  <c r="I103" i="9"/>
  <c r="E103" i="9"/>
  <c r="E102" i="9"/>
  <c r="E104" i="9"/>
  <c r="J69" i="9"/>
  <c r="J44" i="9"/>
  <c r="I44" i="9"/>
  <c r="E44" i="9"/>
  <c r="G3" i="8"/>
  <c r="Q31" i="13" l="1"/>
  <c r="R26" i="12"/>
  <c r="R31" i="11"/>
  <c r="Z29" i="10"/>
  <c r="J106" i="9" l="1"/>
  <c r="I113" i="9"/>
  <c r="E111" i="9"/>
  <c r="E101" i="9"/>
  <c r="I70" i="9"/>
  <c r="J72" i="9"/>
  <c r="J75" i="9"/>
  <c r="I73" i="9"/>
  <c r="I78" i="9"/>
  <c r="I75" i="9"/>
  <c r="I69" i="9"/>
  <c r="G5" i="7" l="1"/>
  <c r="J5" i="7"/>
  <c r="J4" i="7"/>
  <c r="P16" i="24" l="1"/>
  <c r="O16" i="24"/>
  <c r="J8" i="20"/>
  <c r="J5" i="20"/>
  <c r="L15" i="14" l="1"/>
  <c r="AB30" i="13" l="1"/>
  <c r="AC25" i="12"/>
  <c r="AC30" i="11"/>
  <c r="AK28" i="10"/>
  <c r="AJ28" i="10"/>
  <c r="J109" i="9" l="1"/>
  <c r="E71" i="9"/>
  <c r="J73" i="9"/>
  <c r="J70" i="9"/>
  <c r="I5" i="9" l="1"/>
  <c r="I47" i="9" l="1"/>
  <c r="J6" i="9" l="1"/>
  <c r="J8" i="9"/>
  <c r="J7" i="9"/>
  <c r="J9" i="9"/>
  <c r="J10" i="9"/>
  <c r="J11" i="9"/>
  <c r="J12" i="9"/>
  <c r="J13" i="9"/>
  <c r="J14" i="9"/>
  <c r="J15" i="9"/>
  <c r="J16" i="9"/>
  <c r="J17" i="9"/>
  <c r="I17" i="9"/>
  <c r="I16" i="9"/>
  <c r="I15" i="9"/>
  <c r="I14" i="9"/>
  <c r="I13" i="9"/>
  <c r="I12" i="9"/>
  <c r="I11" i="9"/>
  <c r="I10" i="9"/>
  <c r="I9" i="9"/>
  <c r="I8" i="9"/>
  <c r="I7" i="9"/>
  <c r="I6" i="9"/>
  <c r="AL12" i="6" l="1"/>
  <c r="D36" i="7" l="1"/>
  <c r="J8" i="7" l="1"/>
  <c r="J7" i="7"/>
  <c r="G7" i="7"/>
  <c r="G9" i="7"/>
  <c r="G8" i="7"/>
  <c r="G6" i="7"/>
  <c r="G4" i="7"/>
  <c r="D6" i="7"/>
  <c r="D9" i="7"/>
  <c r="D8" i="7"/>
  <c r="D7" i="7"/>
  <c r="D5" i="7"/>
  <c r="D4" i="7"/>
  <c r="AK6" i="6" l="1"/>
  <c r="AL27" i="6"/>
  <c r="AL32" i="6"/>
  <c r="AL22" i="6"/>
  <c r="AL17" i="6"/>
  <c r="AL6" i="6"/>
  <c r="AL5" i="6"/>
  <c r="AK5" i="6"/>
  <c r="AL7" i="6" l="1"/>
  <c r="AA30" i="13" l="1"/>
  <c r="AB25" i="12"/>
  <c r="AB30" i="11"/>
  <c r="E75"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Z30" i="13"/>
  <c r="AA25" i="12"/>
  <c r="AA30" i="11"/>
  <c r="AI28" i="10"/>
  <c r="AH28" i="10"/>
  <c r="N34" i="23" l="1"/>
  <c r="Y30" i="13" l="1"/>
  <c r="Z25" i="12"/>
  <c r="Z30" i="11"/>
  <c r="J77" i="9" l="1"/>
  <c r="X30" i="13" l="1"/>
  <c r="Y25" i="12"/>
  <c r="X25" i="12"/>
  <c r="AC23" i="12"/>
  <c r="Y30" i="11"/>
  <c r="AG28" i="10"/>
  <c r="AF28" i="10"/>
  <c r="I101" i="9" l="1"/>
  <c r="E69" i="9"/>
  <c r="I5" i="20" l="1"/>
  <c r="W30" i="13"/>
  <c r="V30" i="13"/>
  <c r="W25" i="12"/>
  <c r="X30" i="11"/>
  <c r="W30" i="11"/>
  <c r="Z28" i="10"/>
  <c r="J103" i="9"/>
  <c r="I80" i="9"/>
  <c r="E76" i="9"/>
  <c r="F17" i="21" l="1"/>
  <c r="P14" i="22"/>
  <c r="D15" i="21"/>
  <c r="D6" i="21"/>
  <c r="K5" i="21"/>
  <c r="K6" i="21"/>
  <c r="K7" i="21"/>
  <c r="K8" i="21"/>
  <c r="K9" i="21"/>
  <c r="K10" i="21"/>
  <c r="K11" i="21"/>
  <c r="K12" i="21"/>
  <c r="K13" i="21"/>
  <c r="K14" i="21"/>
  <c r="K15" i="21"/>
  <c r="K16" i="21"/>
  <c r="K4" i="21"/>
  <c r="H17" i="21"/>
  <c r="E17" i="21"/>
  <c r="B17"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AD28" i="10"/>
  <c r="D7" i="23" l="1"/>
  <c r="AC28" i="10"/>
  <c r="N16" i="24"/>
  <c r="L16" i="24"/>
  <c r="AB28" i="10" l="1"/>
  <c r="J50" i="19" l="1"/>
  <c r="J17" i="19"/>
  <c r="K15" i="14"/>
  <c r="J15" i="14"/>
  <c r="I15" i="14"/>
  <c r="AA28" i="10"/>
  <c r="L6" i="19" l="1"/>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7" i="20"/>
  <c r="J9" i="20"/>
  <c r="J10" i="20"/>
  <c r="J11" i="20"/>
  <c r="J12" i="20"/>
  <c r="J13" i="20"/>
  <c r="J14" i="20"/>
  <c r="J15" i="20"/>
  <c r="J16" i="20"/>
  <c r="J17" i="20"/>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E113" i="9"/>
  <c r="I112" i="9"/>
  <c r="E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tc={F9BD1B64-5757-41CC-B699-C162031ED6E3}</author>
    <author>tc={3672861F-D210-45C1-9970-4CF62457600D}</author>
    <author>tc={760D7E71-A72B-4024-ACF7-10CADA0BB627}</author>
  </authors>
  <commentList>
    <comment ref="A3" authorId="0" shapeId="0" xr:uid="{F9BD1B64-5757-41CC-B699-C162031ED6E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Granel y elaborado con uva de mesa</t>
      </text>
    </comment>
    <comment ref="A6" authorId="1" shapeId="0" xr:uid="{3672861F-D210-45C1-9970-4CF62457600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Espumoso y envasado menor a 2 lts</t>
      </text>
    </comment>
    <comment ref="A7" authorId="2" shapeId="0" xr:uid="{760D7E71-A72B-4024-ACF7-10CADA0BB6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a granely vinos envasados entre 2 y 10 lts</t>
      </text>
    </comment>
  </commentList>
</comments>
</file>

<file path=xl/sharedStrings.xml><?xml version="1.0" encoding="utf-8"?>
<sst xmlns="http://schemas.openxmlformats.org/spreadsheetml/2006/main" count="1592" uniqueCount="614">
  <si>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</si>
  <si>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</si>
  <si>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</si>
  <si>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</si>
  <si>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</si>
  <si>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</si>
  <si>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</si>
  <si>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</si>
  <si>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</si>
  <si>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</si>
  <si>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</si>
  <si>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</si>
  <si>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</si>
  <si>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</si>
  <si>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</si>
  <si>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</si>
  <si>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</si>
  <si>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</si>
  <si>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</si>
  <si>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</si>
  <si>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</si>
  <si>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</si>
  <si>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</si>
  <si>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</si>
  <si>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</si>
  <si>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</si>
  <si>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</si>
  <si>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</si>
  <si>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</si>
  <si>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</si>
  <si>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</si>
  <si>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</si>
  <si>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</si>
  <si>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</si>
  <si>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</si>
  <si>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</si>
  <si>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</si>
  <si>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</si>
  <si>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</si>
  <si>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</si>
  <si>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</si>
  <si>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</si>
  <si>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</si>
  <si>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</si>
  <si>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</si>
  <si>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</si>
  <si>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</si>
  <si>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</si>
  <si>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</si>
  <si>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</si>
  <si>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</si>
  <si>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</si>
  <si>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</si>
  <si>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</si>
  <si>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</si>
  <si>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</si>
  <si>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</si>
  <si>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</si>
  <si>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</si>
  <si>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</si>
  <si>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</si>
  <si>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</si>
  <si>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Mosto a granel (a)</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</si>
  <si>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</si>
  <si>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</si>
  <si>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</si>
  <si>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</si>
  <si>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</si>
  <si>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</si>
  <si>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</si>
  <si>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</si>
  <si>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</si>
  <si>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</si>
  <si>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</si>
  <si>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</si>
  <si>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</si>
  <si>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</si>
  <si>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</si>
  <si>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</si>
  <si>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</si>
  <si>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</si>
  <si>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</si>
  <si>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</si>
  <si>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</si>
  <si>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</si>
  <si>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</si>
  <si>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</si>
  <si>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</si>
  <si>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</si>
  <si>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</si>
  <si>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</si>
  <si>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</si>
  <si>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</si>
  <si>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</si>
  <si>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</si>
  <si>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</si>
  <si>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</si>
  <si>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</si>
  <si>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</si>
  <si>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</si>
  <si>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</si>
  <si>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</si>
  <si>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</si>
  <si>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</si>
  <si>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</si>
  <si>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</si>
  <si>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</si>
  <si>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</si>
  <si>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</si>
  <si>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</si>
  <si>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</si>
  <si>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</si>
  <si>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</si>
  <si>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</si>
  <si>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</si>
  <si>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</si>
  <si>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</si>
  <si>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</si>
  <si>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</si>
  <si>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</si>
  <si>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</si>
  <si>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</si>
  <si>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</si>
  <si>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</si>
  <si>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</si>
  <si>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</si>
  <si>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</si>
  <si>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</si>
  <si>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</si>
  <si>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</si>
  <si>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</si>
  <si>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</si>
  <si>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</si>
  <si>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</si>
  <si>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</si>
  <si>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</si>
  <si>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</si>
  <si>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</si>
  <si>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</si>
  <si>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</si>
  <si>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</si>
  <si>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</si>
  <si>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</si>
  <si>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</si>
  <si>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</si>
  <si>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</si>
  <si>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</si>
  <si>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</si>
  <si>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</si>
  <si>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</si>
  <si>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</si>
  <si>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</si>
  <si>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</si>
  <si>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</si>
  <si>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</si>
  <si>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</si>
  <si>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</si>
  <si>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</si>
  <si>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</si>
  <si>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</si>
  <si>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</si>
  <si>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</si>
  <si>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</si>
  <si>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</si>
  <si>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</si>
  <si>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</si>
  <si>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</si>
  <si>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</si>
  <si>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</si>
  <si>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</si>
  <si>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</si>
  <si>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</si>
  <si>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</si>
  <si>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</si>
  <si>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</si>
  <si>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</si>
  <si>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</si>
  <si>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</si>
  <si>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</si>
  <si>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</si>
  <si>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</si>
  <si>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</si>
  <si>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</si>
  <si>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</si>
  <si>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</si>
  <si>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</si>
  <si>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</si>
  <si>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</si>
  <si>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</si>
  <si>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</si>
  <si>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</si>
  <si>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</si>
  <si>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</si>
  <si>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</si>
  <si>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</si>
  <si>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</si>
  <si>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</si>
  <si>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</si>
  <si>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</si>
  <si>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</si>
  <si>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</si>
  <si>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</si>
  <si>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</si>
  <si>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</si>
  <si>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</si>
  <si>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</si>
  <si>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</si>
  <si>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</si>
  <si>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</si>
  <si>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</si>
  <si>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</si>
  <si>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</si>
  <si>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</si>
  <si>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</si>
  <si>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</si>
  <si>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</si>
  <si>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</si>
  <si>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</si>
  <si>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</si>
  <si>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</si>
  <si>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</si>
  <si>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</si>
  <si>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</si>
  <si>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</si>
  <si>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</si>
  <si>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</si>
  <si>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</si>
  <si>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</si>
  <si>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</si>
  <si>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</si>
  <si>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</si>
  <si>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</si>
  <si>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</si>
  <si>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</si>
  <si>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</si>
  <si>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</si>
  <si>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</si>
  <si>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</si>
  <si>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</si>
  <si>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</si>
  <si>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</si>
  <si>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</si>
  <si>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</si>
  <si>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</si>
  <si>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</si>
  <si>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</si>
  <si>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</si>
  <si>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</si>
  <si>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</si>
  <si>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</si>
  <si>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</si>
  <si>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</si>
  <si>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</si>
  <si>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</si>
  <si>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</si>
  <si>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</si>
  <si>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</si>
  <si>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</si>
  <si>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</si>
  <si>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</si>
  <si>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</si>
  <si>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</si>
  <si>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</si>
  <si>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</si>
  <si>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</si>
  <si>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</si>
  <si>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</si>
  <si>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</si>
  <si>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</si>
  <si>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</si>
  <si>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</si>
  <si>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</si>
  <si>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</si>
  <si>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</si>
  <si>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</si>
  <si>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</si>
  <si>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</si>
  <si>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</si>
  <si>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</si>
  <si>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</si>
  <si>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</si>
  <si>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</si>
  <si>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</si>
  <si>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</si>
  <si>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</si>
  <si>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</si>
  <si>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</si>
  <si>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</si>
  <si>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</si>
  <si>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</si>
  <si>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</si>
  <si>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</si>
  <si>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</si>
  <si>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</si>
  <si>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</si>
  <si>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</si>
  <si>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</si>
  <si>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</si>
  <si>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</si>
  <si>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</si>
  <si>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</si>
  <si>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</si>
  <si>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</si>
  <si>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</si>
  <si>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Producción de vinos con DO por variedad año 2021</t>
  </si>
  <si>
    <t>Los demás vinos envasados menores a 2 lts.</t>
  </si>
  <si>
    <t>Nigeria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</si>
  <si>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</si>
  <si>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</si>
  <si>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</si>
  <si>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</si>
  <si>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</si>
  <si>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</si>
  <si>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Acumulado 12 meses</t>
  </si>
  <si>
    <t>Cuadro 1. Exportaciones de vinos y mostos  2022 vs 2021</t>
  </si>
  <si>
    <t>Var % 
22/21</t>
  </si>
  <si>
    <t>Var. % 22/21</t>
  </si>
  <si>
    <t xml:space="preserve">% Part.2022 </t>
  </si>
  <si>
    <t>Argentina</t>
  </si>
  <si>
    <t>Acumulado años 2021 y 2022</t>
  </si>
  <si>
    <t>Director y Representante Legal</t>
  </si>
  <si>
    <t>Carolina Buzzetti Horta</t>
  </si>
  <si>
    <t>Exportación de vinos y mostos 2021 - 2022</t>
  </si>
  <si>
    <t>Irlanda</t>
  </si>
  <si>
    <t>Enero - marzo</t>
  </si>
  <si>
    <t>Rep. Checa</t>
  </si>
  <si>
    <t>Perú</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</si>
  <si>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</si>
  <si>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</si>
  <si>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</si>
  <si>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</si>
  <si>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</si>
  <si>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</si>
  <si>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</si>
  <si>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</si>
  <si>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</si>
  <si>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</si>
  <si>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</si>
  <si>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</si>
  <si>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</si>
  <si>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</si>
  <si>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</si>
  <si>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</si>
  <si>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</si>
  <si>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</si>
  <si>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</si>
  <si>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</si>
  <si>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</si>
  <si>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</si>
  <si>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</si>
  <si>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</si>
  <si>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</si>
  <si>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</si>
  <si>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Precio vigente</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</si>
  <si>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</si>
  <si>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</si>
  <si>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</si>
  <si>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</si>
  <si>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</si>
  <si>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</si>
  <si>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</si>
  <si>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</si>
  <si>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</si>
  <si>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</si>
  <si>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</si>
  <si>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</si>
  <si>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</si>
  <si>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</si>
  <si>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</si>
  <si>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</si>
  <si>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</si>
  <si>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</si>
  <si>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</si>
  <si>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</si>
  <si>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</si>
  <si>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</si>
  <si>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</si>
  <si>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</si>
  <si>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</si>
  <si>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</si>
  <si>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</si>
  <si>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</si>
  <si>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</si>
  <si>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</si>
  <si>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</si>
  <si>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</si>
  <si>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</si>
  <si>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</si>
  <si>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</si>
  <si>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</si>
  <si>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</si>
  <si>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</si>
  <si>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</si>
  <si>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</si>
  <si>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</si>
  <si>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</si>
  <si>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</si>
  <si>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</si>
  <si>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</si>
  <si>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</si>
  <si>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</si>
  <si>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</si>
  <si>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</si>
  <si>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</si>
  <si>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</si>
  <si>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</si>
  <si>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</si>
  <si>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</si>
  <si>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</si>
  <si>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</si>
  <si>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</si>
  <si>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</si>
  <si>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</si>
  <si>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</si>
  <si>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</si>
  <si>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</si>
  <si>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</si>
  <si>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</si>
  <si>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</si>
  <si>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</si>
  <si>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</si>
  <si>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</si>
  <si>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</si>
  <si>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</si>
  <si>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</si>
  <si>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</si>
  <si>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</si>
  <si>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</si>
  <si>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</si>
  <si>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</si>
  <si>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</si>
  <si>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</si>
  <si>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</si>
  <si>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</si>
  <si>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</si>
  <si>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</si>
  <si>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</si>
  <si>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</si>
  <si>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</si>
  <si>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</si>
  <si>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</si>
  <si>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</si>
  <si>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</si>
  <si>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</si>
  <si>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</si>
  <si>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</si>
  <si>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</si>
  <si>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</si>
  <si>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</si>
  <si>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</si>
  <si>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</si>
  <si>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</si>
  <si>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</si>
  <si>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Cuadro 4. Precios a productor de vino genérico tinto</t>
  </si>
  <si>
    <t>Cuadro 5. Precios a productor de vino Cabernet</t>
  </si>
  <si>
    <t>Cuadro 6. Precios a productor de vino País</t>
  </si>
  <si>
    <t>Cuadro 7. Precios a productor de vino Semillón</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</si>
  <si>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</si>
  <si>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</si>
  <si>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</si>
  <si>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</si>
  <si>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</si>
  <si>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</si>
  <si>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</si>
  <si>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Cuadro 8. Precios de uva a productor. Región de Coquimbo</t>
  </si>
  <si>
    <t>Cuadro 9. Precios de uva a productor. Región de Valparaíso</t>
  </si>
  <si>
    <t>Cuadro 10. Precios de uva a productor. Región de O´Higgins</t>
  </si>
  <si>
    <t>Cuadro 11. Precios de uva a productor. Región del Maule</t>
  </si>
  <si>
    <t>Cuadro 12. Precios de uva a productor. Región del Ñuble</t>
  </si>
  <si>
    <t>Cuadro 13. Precios de uva a productor. Región del Biobío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</si>
  <si>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</si>
  <si>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</si>
  <si>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</si>
  <si>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</si>
  <si>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</si>
  <si>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 xml:space="preserve">Cuadro 14. Exportaciones de vinos y alcoholes según variedad </t>
  </si>
  <si>
    <t>Cuadro 15. Exportaciones  de vinos con denominación de origen por país de destino</t>
  </si>
  <si>
    <t>Cuadro 16. Exportaciones  de vinos a granel por país de destino</t>
  </si>
  <si>
    <t>Cuadro 17. Exportaciones  de los demás vinos en envases entre 2 y 10 lts por país de destino</t>
  </si>
  <si>
    <t>Cuadro 18. Exportaciones de vino espumoso por país de destino</t>
  </si>
  <si>
    <t>Cuadro 19. Estadísticas del mercado del vino en Chile (millones de litros)</t>
  </si>
  <si>
    <t>Cuadro 20. Exportaciones de pisco y similares por país de destino</t>
  </si>
  <si>
    <t>Cuadro 21. Existencias por regiones al 31 de diciembre de cada año ( mil litros)</t>
  </si>
  <si>
    <t xml:space="preserve">Cuadro 22. Existencias de vinos con DO por variedades </t>
  </si>
  <si>
    <t>Cuadro 23. Producción de vinos en los años 2020 y 2021, por regiones y categorías (miles de litros)</t>
  </si>
  <si>
    <t>Cuadro 24. Evolución de la producción de vinos con DO por variedad (miles de litros)</t>
  </si>
  <si>
    <t>Cuadro 25. Evolución de la superficie plantada con vides, período 2008 a 2020 (ha)</t>
  </si>
  <si>
    <t>Cuadro 26. Plantaciones de vides para vinificación por cepajes blancos y tintos por regiones (ha)</t>
  </si>
  <si>
    <t>Cuadro 27. Evolución de la superficie plantada con los principales cepajes para exportación (ha)</t>
  </si>
  <si>
    <t>Cuadro 11. Precios de uva a productor. Región del Maule (continuación)</t>
  </si>
  <si>
    <r>
      <rPr>
        <i/>
        <sz val="10"/>
        <color indexed="8"/>
        <rFont val="Arial"/>
        <family val="2"/>
      </rPr>
      <t>Fuente</t>
    </r>
    <r>
      <rPr>
        <sz val="10"/>
        <color indexed="8"/>
        <rFont val="Arial"/>
        <family val="2"/>
      </rPr>
      <t>: Odepa</t>
    </r>
  </si>
  <si>
    <t>Ivan Rodriguez Rojas (S)</t>
  </si>
  <si>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</si>
  <si>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</si>
  <si>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</si>
  <si>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</si>
  <si>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</si>
  <si>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</si>
  <si>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</si>
  <si>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</si>
  <si>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</si>
  <si>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</si>
  <si>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</si>
  <si>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</si>
  <si>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</si>
  <si>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</si>
  <si>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</si>
  <si>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</si>
  <si>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</si>
  <si>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</si>
  <si>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</si>
  <si>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</si>
  <si>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</si>
  <si>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</si>
  <si>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</si>
  <si>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</si>
  <si>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</si>
  <si>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</si>
  <si>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</si>
  <si>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</si>
  <si>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</si>
  <si>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</si>
  <si>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</si>
  <si>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</si>
  <si>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</si>
  <si>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</si>
  <si>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</si>
  <si>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</si>
  <si>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</si>
  <si>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</si>
  <si>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</si>
  <si>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</si>
  <si>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</si>
  <si>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</si>
  <si>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</si>
  <si>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</si>
  <si>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</si>
  <si>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</si>
  <si>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</si>
  <si>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</si>
  <si>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</si>
  <si>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</si>
  <si>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</si>
  <si>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</si>
  <si>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</si>
  <si>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</si>
  <si>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</si>
  <si>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</si>
  <si>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</si>
  <si>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</si>
  <si>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</si>
  <si>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</si>
  <si>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</si>
  <si>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</si>
  <si>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</si>
  <si>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</si>
  <si>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</si>
  <si>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</si>
  <si>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</si>
  <si>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</si>
  <si>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</si>
  <si>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</si>
  <si>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</si>
  <si>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</si>
  <si>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</si>
  <si>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</si>
  <si>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</si>
  <si>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</si>
  <si>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</si>
  <si>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</si>
  <si>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</si>
  <si>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</si>
  <si>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</si>
  <si>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</si>
  <si>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</si>
  <si>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</si>
  <si>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</si>
  <si>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</si>
  <si>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</si>
  <si>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</si>
  <si>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</si>
  <si>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</si>
  <si>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</si>
  <si>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</si>
  <si>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</si>
  <si>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</si>
  <si>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</si>
  <si>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</si>
  <si>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</si>
  <si>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</si>
  <si>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</si>
  <si>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</si>
  <si>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</si>
  <si>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</si>
  <si>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</si>
  <si>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Noruega</t>
  </si>
  <si>
    <t>Finlandia</t>
  </si>
  <si>
    <t>Estonia</t>
  </si>
  <si>
    <t>Cuadro 9. Precios de uva a productor. Región de Valparaíso (continuación)</t>
  </si>
  <si>
    <t>Cuadro 12. Precios de uva a productor. Región del Ñuble (continuación)</t>
  </si>
  <si>
    <t>Cuadro 2. Exportaciones de vino con denominación de origen por rangos de precios 
2019 - 2020 - 2021</t>
  </si>
  <si>
    <t>15 - 16</t>
  </si>
  <si>
    <t>18-19-20-21-22-23</t>
  </si>
  <si>
    <t>23 - 24</t>
  </si>
  <si>
    <t>Ene - may 21</t>
  </si>
  <si>
    <t>Ene - may 22</t>
  </si>
  <si>
    <t>Jun 20 - may 21</t>
  </si>
  <si>
    <t>Jun 21- may 22</t>
  </si>
  <si>
    <t>Ene - may</t>
  </si>
  <si>
    <t>Enero - mayo</t>
  </si>
  <si>
    <t>Suiza</t>
  </si>
  <si>
    <t xml:space="preserve">   Vino a granel</t>
  </si>
  <si>
    <t>Avance a mayo 2022</t>
  </si>
  <si>
    <t>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</si>
</sst>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_ * #,##0.0_ ;_ * \-#,##0.0_ ;_ * &quot;-&quot;?_ ;_ @_ "/>
    <numFmt numFmtId="174" formatCode="#,##0.000"/>
    <numFmt numFmtId="175" formatCode="_ * #,##0.00_ ;_ * \-#,##0.00_ ;_ * &quot;-&quot;_ ;_ @_ "/>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9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s>
  <cellStyleXfs count="405">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1" fillId="12" borderId="21" applyNumberFormat="0" applyFont="0" applyAlignment="0" applyProtection="0"/>
    <xf numFmtId="0" fontId="32" fillId="0" borderId="0" applyNumberFormat="0" applyFill="0" applyBorder="0" applyAlignment="0" applyProtection="0"/>
    <xf numFmtId="0" fontId="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7" applyNumberFormat="0" applyAlignment="0" applyProtection="0"/>
    <xf numFmtId="0" fontId="30" fillId="11" borderId="20" applyNumberFormat="0" applyAlignment="0" applyProtection="0"/>
    <xf numFmtId="0" fontId="29" fillId="0" borderId="19"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7"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19" fillId="0" borderId="0" applyNumberFormat="0" applyFill="0" applyBorder="0" applyAlignment="0" applyProtection="0"/>
    <xf numFmtId="0" fontId="51" fillId="0" borderId="22" applyNumberFormat="0" applyFill="0" applyAlignment="0" applyProtection="0"/>
    <xf numFmtId="0" fontId="2" fillId="0" borderId="22"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cellStyleXfs>
  <cellXfs count="509">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9" xfId="0" applyNumberFormat="1" applyFont="1" applyFill="1" applyBorder="1"/>
    <xf numFmtId="3" fontId="9" fillId="3" borderId="10" xfId="0" applyNumberFormat="1" applyFont="1" applyFill="1" applyBorder="1"/>
    <xf numFmtId="0" fontId="8" fillId="3" borderId="10" xfId="0" applyFont="1" applyFill="1" applyBorder="1"/>
    <xf numFmtId="0" fontId="8" fillId="4" borderId="11" xfId="0" applyFont="1" applyFill="1" applyBorder="1"/>
    <xf numFmtId="0" fontId="8" fillId="4" borderId="0" xfId="0" applyFont="1" applyFill="1"/>
    <xf numFmtId="3" fontId="8" fillId="5" borderId="11" xfId="0" applyNumberFormat="1" applyFont="1" applyFill="1" applyBorder="1"/>
    <xf numFmtId="3" fontId="8" fillId="5" borderId="0" xfId="0" applyNumberFormat="1" applyFont="1" applyFill="1"/>
    <xf numFmtId="3" fontId="8" fillId="5" borderId="12" xfId="0" applyNumberFormat="1" applyFont="1" applyFill="1" applyBorder="1"/>
    <xf numFmtId="3" fontId="8" fillId="5" borderId="13" xfId="0" applyNumberFormat="1" applyFont="1" applyFill="1" applyBorder="1"/>
    <xf numFmtId="2" fontId="8" fillId="5" borderId="13"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5"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6" xfId="50" applyFont="1" applyFill="1" applyBorder="1" applyAlignment="1">
      <alignment horizontal="center" vertical="top" wrapText="1"/>
    </xf>
    <xf numFmtId="0" fontId="53" fillId="37" borderId="27" xfId="50" applyFont="1" applyFill="1" applyBorder="1" applyAlignment="1">
      <alignment horizontal="center" vertical="top" wrapText="1"/>
    </xf>
    <xf numFmtId="0" fontId="53" fillId="0" borderId="28" xfId="50" applyFont="1" applyBorder="1" applyAlignment="1">
      <alignment horizontal="center" vertical="top" wrapText="1"/>
    </xf>
    <xf numFmtId="3" fontId="53" fillId="0" borderId="29" xfId="50" applyNumberFormat="1" applyFont="1" applyBorder="1" applyAlignment="1">
      <alignment horizontal="center" vertical="top" wrapText="1"/>
    </xf>
    <xf numFmtId="3" fontId="53" fillId="0" borderId="29" xfId="50" applyNumberFormat="1" applyFont="1" applyBorder="1" applyAlignment="1">
      <alignment horizontal="center" wrapText="1"/>
    </xf>
    <xf numFmtId="168" fontId="37" fillId="0" borderId="0" xfId="50" applyNumberFormat="1"/>
    <xf numFmtId="0" fontId="53" fillId="0" borderId="30" xfId="50" applyFont="1" applyBorder="1" applyAlignment="1">
      <alignment horizontal="center" vertical="top" wrapText="1"/>
    </xf>
    <xf numFmtId="3" fontId="53" fillId="0" borderId="31" xfId="50" applyNumberFormat="1" applyFont="1" applyBorder="1" applyAlignment="1">
      <alignment horizontal="center" wrapText="1"/>
    </xf>
    <xf numFmtId="3" fontId="53" fillId="0" borderId="31" xfId="50" applyNumberFormat="1" applyFont="1" applyBorder="1" applyAlignment="1">
      <alignment horizontal="center" vertical="top" wrapText="1"/>
    </xf>
    <xf numFmtId="168" fontId="37" fillId="0" borderId="0" xfId="338" applyNumberFormat="1"/>
    <xf numFmtId="0" fontId="53" fillId="0" borderId="30" xfId="50" applyFont="1" applyFill="1" applyBorder="1" applyAlignment="1">
      <alignment horizontal="center" vertical="top" wrapText="1"/>
    </xf>
    <xf numFmtId="3" fontId="53" fillId="0" borderId="31" xfId="50" applyNumberFormat="1" applyFont="1" applyFill="1" applyBorder="1" applyAlignment="1">
      <alignment horizontal="center" wrapText="1"/>
    </xf>
    <xf numFmtId="3" fontId="53" fillId="0" borderId="31"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40" xfId="0" applyFont="1" applyBorder="1"/>
    <xf numFmtId="0" fontId="11" fillId="0" borderId="40" xfId="2" applyFont="1" applyFill="1" applyBorder="1" applyAlignment="1">
      <alignment horizontal="left"/>
    </xf>
    <xf numFmtId="0" fontId="8" fillId="0" borderId="37" xfId="50" applyFont="1" applyBorder="1" applyAlignment="1">
      <alignment horizontal="center"/>
    </xf>
    <xf numFmtId="0" fontId="8" fillId="0" borderId="39" xfId="50" applyFont="1" applyBorder="1"/>
    <xf numFmtId="0" fontId="8" fillId="0" borderId="39" xfId="50" applyFont="1" applyBorder="1" applyAlignment="1">
      <alignment horizontal="left" vertical="center"/>
    </xf>
    <xf numFmtId="0" fontId="1" fillId="0" borderId="37" xfId="2" applyBorder="1"/>
    <xf numFmtId="3" fontId="53" fillId="41" borderId="31"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3" xfId="0" applyBorder="1"/>
    <xf numFmtId="0" fontId="0" fillId="0" borderId="43" xfId="0" applyBorder="1" applyAlignment="1">
      <alignment horizontal="center"/>
    </xf>
    <xf numFmtId="0" fontId="8" fillId="0" borderId="43" xfId="0" applyFont="1" applyBorder="1"/>
    <xf numFmtId="41" fontId="8" fillId="0" borderId="43" xfId="5" applyFont="1" applyBorder="1"/>
    <xf numFmtId="169" fontId="8" fillId="0" borderId="43" xfId="1" applyNumberFormat="1" applyFont="1" applyBorder="1"/>
    <xf numFmtId="3" fontId="1" fillId="0" borderId="43" xfId="0" applyNumberFormat="1" applyFont="1" applyBorder="1"/>
    <xf numFmtId="0" fontId="2" fillId="0" borderId="43" xfId="0" applyFont="1" applyBorder="1" applyAlignment="1">
      <alignment horizontal="left" vertical="center"/>
    </xf>
    <xf numFmtId="3" fontId="2" fillId="0" borderId="43" xfId="0" applyNumberFormat="1" applyFont="1" applyBorder="1"/>
    <xf numFmtId="0" fontId="1" fillId="0" borderId="43" xfId="0" applyFont="1" applyBorder="1" applyAlignment="1">
      <alignment horizontal="center" vertical="center"/>
    </xf>
    <xf numFmtId="0" fontId="2" fillId="0" borderId="43" xfId="0" applyFont="1" applyBorder="1"/>
    <xf numFmtId="3" fontId="1" fillId="0" borderId="43" xfId="0" applyNumberFormat="1" applyFont="1" applyBorder="1" applyAlignment="1">
      <alignment horizontal="left"/>
    </xf>
    <xf numFmtId="3" fontId="1" fillId="0" borderId="43" xfId="0" applyNumberFormat="1" applyFont="1" applyBorder="1" applyAlignment="1">
      <alignment horizontal="right"/>
    </xf>
    <xf numFmtId="3" fontId="2" fillId="0" borderId="43" xfId="0" applyNumberFormat="1" applyFont="1" applyBorder="1" applyAlignment="1">
      <alignment horizontal="right" vertical="center"/>
    </xf>
    <xf numFmtId="3" fontId="1" fillId="0" borderId="43" xfId="0" applyNumberFormat="1" applyFont="1" applyBorder="1" applyAlignment="1">
      <alignment horizontal="right" vertical="center"/>
    </xf>
    <xf numFmtId="3" fontId="2" fillId="0" borderId="43" xfId="0" applyNumberFormat="1" applyFont="1" applyBorder="1" applyAlignment="1">
      <alignment horizontal="right"/>
    </xf>
    <xf numFmtId="0" fontId="55" fillId="0" borderId="43" xfId="50" applyFont="1" applyFill="1" applyBorder="1"/>
    <xf numFmtId="0" fontId="36" fillId="0" borderId="43" xfId="50" applyFont="1" applyFill="1" applyBorder="1"/>
    <xf numFmtId="0" fontId="36" fillId="0" borderId="43" xfId="50" applyFont="1" applyFill="1" applyBorder="1" applyAlignment="1">
      <alignment vertical="center"/>
    </xf>
    <xf numFmtId="0" fontId="44" fillId="0" borderId="43" xfId="50" applyFont="1" applyFill="1" applyBorder="1"/>
    <xf numFmtId="0" fontId="36" fillId="40" borderId="43" xfId="50" applyFont="1" applyFill="1" applyBorder="1"/>
    <xf numFmtId="168" fontId="36" fillId="40" borderId="43" xfId="338" applyNumberFormat="1" applyFont="1" applyFill="1" applyBorder="1" applyAlignment="1">
      <alignment horizontal="center"/>
    </xf>
    <xf numFmtId="9" fontId="36" fillId="40" borderId="43" xfId="338" applyNumberFormat="1" applyFont="1" applyFill="1" applyBorder="1" applyAlignment="1">
      <alignment horizontal="center"/>
    </xf>
    <xf numFmtId="9" fontId="36" fillId="40" borderId="43" xfId="1" applyFont="1" applyFill="1" applyBorder="1" applyAlignment="1">
      <alignment horizontal="center"/>
    </xf>
    <xf numFmtId="0" fontId="8" fillId="0" borderId="43" xfId="50" applyFont="1" applyBorder="1" applyAlignment="1">
      <alignment horizontal="left" vertical="center"/>
    </xf>
    <xf numFmtId="41" fontId="8" fillId="0" borderId="43" xfId="5" applyFont="1" applyBorder="1" applyAlignment="1"/>
    <xf numFmtId="0" fontId="8" fillId="0" borderId="43" xfId="50" applyFont="1" applyBorder="1"/>
    <xf numFmtId="3" fontId="8" fillId="0" borderId="43" xfId="50" applyNumberFormat="1" applyFont="1" applyBorder="1"/>
    <xf numFmtId="9" fontId="8" fillId="0" borderId="43" xfId="50" applyNumberFormat="1" applyFont="1" applyBorder="1"/>
    <xf numFmtId="3" fontId="1" fillId="0" borderId="43" xfId="2" applyNumberFormat="1" applyBorder="1"/>
    <xf numFmtId="0" fontId="1" fillId="0" borderId="43" xfId="2" applyBorder="1"/>
    <xf numFmtId="0" fontId="0" fillId="0" borderId="43" xfId="2" applyFont="1" applyBorder="1"/>
    <xf numFmtId="3" fontId="2" fillId="0" borderId="43" xfId="50" applyNumberFormat="1" applyFont="1" applyBorder="1"/>
    <xf numFmtId="3" fontId="2" fillId="0" borderId="43" xfId="2" applyNumberFormat="1" applyFont="1" applyBorder="1"/>
    <xf numFmtId="3" fontId="1" fillId="0" borderId="43" xfId="50" applyNumberFormat="1" applyFont="1" applyBorder="1"/>
    <xf numFmtId="3" fontId="11" fillId="0" borderId="43" xfId="281" applyNumberFormat="1" applyFont="1" applyBorder="1"/>
    <xf numFmtId="0" fontId="1" fillId="0" borderId="43" xfId="50" applyFont="1" applyBorder="1" applyAlignment="1">
      <alignment horizontal="center" vertical="center"/>
    </xf>
    <xf numFmtId="0" fontId="0" fillId="0" borderId="43" xfId="50" applyFont="1" applyBorder="1" applyAlignment="1">
      <alignment horizontal="center" vertical="center"/>
    </xf>
    <xf numFmtId="0" fontId="2" fillId="0" borderId="43" xfId="50" applyFont="1" applyBorder="1" applyAlignment="1">
      <alignment horizontal="center" vertical="center"/>
    </xf>
    <xf numFmtId="0" fontId="9" fillId="0" borderId="43" xfId="50" applyFont="1" applyBorder="1" applyAlignment="1">
      <alignment horizontal="center" vertical="center"/>
    </xf>
    <xf numFmtId="3" fontId="8" fillId="39" borderId="43" xfId="50" applyNumberFormat="1" applyFont="1" applyFill="1" applyBorder="1"/>
    <xf numFmtId="3" fontId="8" fillId="0" borderId="43" xfId="50" applyNumberFormat="1" applyFont="1" applyFill="1" applyBorder="1"/>
    <xf numFmtId="0" fontId="13" fillId="0" borderId="43" xfId="50" applyFont="1" applyBorder="1" applyAlignment="1">
      <alignment horizontal="center" vertical="center"/>
    </xf>
    <xf numFmtId="167" fontId="12" fillId="0" borderId="43" xfId="50" applyNumberFormat="1" applyFont="1" applyBorder="1" applyAlignment="1">
      <alignment horizontal="right" vertical="center"/>
    </xf>
    <xf numFmtId="3" fontId="13" fillId="0" borderId="43" xfId="50" applyNumberFormat="1" applyFont="1" applyBorder="1" applyAlignment="1">
      <alignment horizontal="right" vertical="center"/>
    </xf>
    <xf numFmtId="3" fontId="36" fillId="0" borderId="43" xfId="50" applyNumberFormat="1" applyFont="1" applyFill="1" applyBorder="1"/>
    <xf numFmtId="3" fontId="1" fillId="0" borderId="43" xfId="50" applyNumberFormat="1" applyFont="1" applyFill="1" applyBorder="1"/>
    <xf numFmtId="0" fontId="36" fillId="0" borderId="43" xfId="50" applyFont="1" applyBorder="1" applyAlignment="1">
      <alignment horizontal="center" vertical="center"/>
    </xf>
    <xf numFmtId="3" fontId="36" fillId="0" borderId="43" xfId="50" applyNumberFormat="1" applyFont="1" applyBorder="1" applyAlignment="1">
      <alignment vertical="center"/>
    </xf>
    <xf numFmtId="0" fontId="9" fillId="0" borderId="43" xfId="0" applyFont="1" applyBorder="1"/>
    <xf numFmtId="41" fontId="9" fillId="0" borderId="43" xfId="5" applyFont="1" applyBorder="1"/>
    <xf numFmtId="169" fontId="9" fillId="0" borderId="43" xfId="1" applyNumberFormat="1" applyFont="1" applyBorder="1"/>
    <xf numFmtId="9" fontId="1" fillId="0" borderId="43" xfId="4" applyNumberFormat="1" applyFont="1" applyBorder="1" applyAlignment="1">
      <alignment horizontal="right" vertical="center" wrapText="1"/>
    </xf>
    <xf numFmtId="9" fontId="1" fillId="0" borderId="43" xfId="4" applyNumberFormat="1" applyFont="1" applyBorder="1" applyAlignment="1">
      <alignment horizontal="right" wrapText="1"/>
    </xf>
    <xf numFmtId="9" fontId="2" fillId="0" borderId="43" xfId="4" applyNumberFormat="1" applyFont="1" applyBorder="1" applyAlignment="1">
      <alignment horizontal="right" vertical="center" wrapText="1"/>
    </xf>
    <xf numFmtId="41" fontId="0" fillId="0" borderId="0" xfId="115" applyFont="1"/>
    <xf numFmtId="172" fontId="0" fillId="0" borderId="0" xfId="0" applyNumberFormat="1"/>
    <xf numFmtId="41" fontId="0" fillId="0" borderId="0" xfId="115" applyFont="1" applyFill="1"/>
    <xf numFmtId="9" fontId="1" fillId="0" borderId="43" xfId="1" applyBorder="1" applyAlignment="1">
      <alignment horizontal="right" vertical="center"/>
    </xf>
    <xf numFmtId="9" fontId="2" fillId="0" borderId="43" xfId="1" applyFont="1" applyBorder="1" applyAlignment="1">
      <alignment horizontal="right" vertical="center"/>
    </xf>
    <xf numFmtId="168" fontId="1" fillId="0" borderId="43" xfId="1" applyNumberFormat="1" applyBorder="1" applyAlignment="1">
      <alignment horizontal="right" vertical="center"/>
    </xf>
    <xf numFmtId="168" fontId="2" fillId="0" borderId="43"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3" xfId="50" applyFont="1" applyBorder="1" applyAlignment="1">
      <alignment horizontal="center" vertical="center" wrapText="1"/>
    </xf>
    <xf numFmtId="0" fontId="8" fillId="0" borderId="43" xfId="50" applyFont="1" applyBorder="1" applyAlignment="1">
      <alignment horizontal="center"/>
    </xf>
    <xf numFmtId="0" fontId="0" fillId="0" borderId="0" xfId="0" applyAlignment="1">
      <alignment horizontal="center"/>
    </xf>
    <xf numFmtId="3" fontId="11" fillId="0" borderId="43" xfId="50" applyNumberFormat="1" applyFont="1" applyFill="1" applyBorder="1"/>
    <xf numFmtId="3" fontId="2" fillId="0" borderId="43" xfId="50" applyNumberFormat="1" applyFont="1" applyFill="1" applyBorder="1"/>
    <xf numFmtId="0" fontId="11" fillId="0" borderId="43" xfId="50" applyFont="1" applyBorder="1" applyAlignment="1">
      <alignment horizontal="center"/>
    </xf>
    <xf numFmtId="0" fontId="2" fillId="0" borderId="43" xfId="50" applyFont="1" applyBorder="1" applyAlignment="1">
      <alignment horizontal="center"/>
    </xf>
    <xf numFmtId="0" fontId="36" fillId="0" borderId="46" xfId="50" applyFont="1" applyBorder="1" applyAlignment="1">
      <alignment horizontal="center" vertical="center" wrapText="1"/>
    </xf>
    <xf numFmtId="0" fontId="36" fillId="0" borderId="43" xfId="50" applyFont="1" applyBorder="1" applyAlignment="1">
      <alignment vertical="center" wrapText="1"/>
    </xf>
    <xf numFmtId="3" fontId="36" fillId="0" borderId="43" xfId="50" applyNumberFormat="1" applyFont="1" applyFill="1" applyBorder="1" applyAlignment="1">
      <alignment horizontal="right"/>
    </xf>
    <xf numFmtId="0" fontId="1" fillId="0" borderId="43" xfId="50" applyFont="1" applyBorder="1" applyAlignment="1">
      <alignment horizontal="right" vertical="center"/>
    </xf>
    <xf numFmtId="0" fontId="1" fillId="0" borderId="43" xfId="50" applyFont="1" applyBorder="1" applyAlignment="1">
      <alignment horizontal="right" vertical="center" wrapText="1"/>
    </xf>
    <xf numFmtId="3" fontId="1" fillId="0" borderId="43" xfId="50" applyNumberFormat="1" applyFont="1" applyBorder="1" applyAlignment="1">
      <alignment horizontal="right" vertical="center"/>
    </xf>
    <xf numFmtId="168" fontId="1" fillId="0" borderId="43" xfId="338" applyNumberFormat="1" applyFont="1" applyBorder="1" applyAlignment="1">
      <alignment horizontal="right" vertical="center"/>
    </xf>
    <xf numFmtId="3" fontId="2" fillId="0" borderId="43" xfId="50" applyNumberFormat="1" applyFont="1" applyBorder="1" applyAlignment="1">
      <alignment horizontal="right" vertical="center"/>
    </xf>
    <xf numFmtId="9" fontId="1" fillId="0" borderId="43" xfId="1" applyFont="1" applyBorder="1" applyAlignment="1">
      <alignment horizontal="right" vertical="center"/>
    </xf>
    <xf numFmtId="168" fontId="1" fillId="0" borderId="43" xfId="338" quotePrefix="1" applyNumberFormat="1" applyFont="1" applyBorder="1" applyAlignment="1">
      <alignment horizontal="right" vertical="center"/>
    </xf>
    <xf numFmtId="167" fontId="1" fillId="0" borderId="43" xfId="50" applyNumberFormat="1" applyFont="1" applyBorder="1" applyAlignment="1">
      <alignment horizontal="right" vertical="center"/>
    </xf>
    <xf numFmtId="168" fontId="1" fillId="0" borderId="43" xfId="1" applyNumberFormat="1" applyFont="1" applyBorder="1" applyAlignment="1">
      <alignment horizontal="right" vertical="center"/>
    </xf>
    <xf numFmtId="3" fontId="2" fillId="0" borderId="43"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3" xfId="0" applyNumberFormat="1" applyFont="1" applyBorder="1" applyAlignment="1">
      <alignment horizontal="right" vertical="center"/>
    </xf>
    <xf numFmtId="167" fontId="12" fillId="0" borderId="43" xfId="0" applyNumberFormat="1" applyFont="1" applyBorder="1" applyAlignment="1">
      <alignment horizontal="right" vertical="center"/>
    </xf>
    <xf numFmtId="168" fontId="13" fillId="0" borderId="34" xfId="1" applyNumberFormat="1" applyFont="1" applyBorder="1" applyAlignment="1">
      <alignment horizontal="right" vertical="center"/>
    </xf>
    <xf numFmtId="168" fontId="13" fillId="0" borderId="34" xfId="3" applyNumberFormat="1" applyFont="1" applyBorder="1" applyAlignment="1">
      <alignment horizontal="right" vertical="center"/>
    </xf>
    <xf numFmtId="167" fontId="13" fillId="2" borderId="33" xfId="0" applyNumberFormat="1" applyFont="1" applyFill="1" applyBorder="1" applyAlignment="1">
      <alignment horizontal="right" vertical="center"/>
    </xf>
    <xf numFmtId="167" fontId="13" fillId="2" borderId="43" xfId="0" applyNumberFormat="1" applyFont="1" applyFill="1" applyBorder="1" applyAlignment="1">
      <alignment horizontal="right" vertical="center"/>
    </xf>
    <xf numFmtId="168" fontId="13" fillId="2" borderId="34" xfId="3"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7" fontId="13" fillId="2" borderId="36" xfId="0" applyNumberFormat="1" applyFont="1" applyFill="1" applyBorder="1" applyAlignment="1">
      <alignment horizontal="right" vertical="center"/>
    </xf>
    <xf numFmtId="168" fontId="13" fillId="2" borderId="42" xfId="3" applyNumberFormat="1" applyFont="1" applyFill="1" applyBorder="1" applyAlignment="1">
      <alignment horizontal="right" vertical="center"/>
    </xf>
    <xf numFmtId="4" fontId="12" fillId="0" borderId="33" xfId="0" applyNumberFormat="1" applyFont="1" applyBorder="1" applyAlignment="1">
      <alignment horizontal="right" vertical="center"/>
    </xf>
    <xf numFmtId="4" fontId="12" fillId="0" borderId="43" xfId="0" applyNumberFormat="1" applyFont="1" applyBorder="1" applyAlignment="1">
      <alignment horizontal="right" vertical="center"/>
    </xf>
    <xf numFmtId="167" fontId="13" fillId="2" borderId="36"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43"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3" fillId="2" borderId="36" xfId="0" applyNumberFormat="1" applyFont="1" applyFill="1" applyBorder="1" applyAlignment="1">
      <alignment horizontal="right" vertical="center"/>
    </xf>
    <xf numFmtId="4" fontId="12" fillId="2" borderId="36" xfId="0" applyNumberFormat="1" applyFont="1" applyFill="1" applyBorder="1" applyAlignment="1">
      <alignment horizontal="right" vertical="center"/>
    </xf>
    <xf numFmtId="172" fontId="8" fillId="0" borderId="43" xfId="5" applyNumberFormat="1" applyFont="1" applyBorder="1"/>
    <xf numFmtId="9" fontId="1" fillId="0" borderId="43" xfId="1" applyNumberFormat="1" applyFont="1" applyBorder="1" applyAlignment="1">
      <alignment horizontal="right" vertical="center" wrapText="1"/>
    </xf>
    <xf numFmtId="9" fontId="2" fillId="0" borderId="43" xfId="1" applyNumberFormat="1" applyFont="1" applyBorder="1" applyAlignment="1">
      <alignment horizontal="right" vertical="center" wrapText="1"/>
    </xf>
    <xf numFmtId="14" fontId="0" fillId="0" borderId="0" xfId="0" applyNumberFormat="1"/>
    <xf numFmtId="0" fontId="2" fillId="0" borderId="43" xfId="50" applyFont="1" applyBorder="1" applyAlignment="1">
      <alignment horizontal="center"/>
    </xf>
    <xf numFmtId="0" fontId="9" fillId="0" borderId="43" xfId="50" applyFont="1" applyBorder="1" applyAlignment="1">
      <alignment horizontal="center" vertical="center"/>
    </xf>
    <xf numFmtId="172" fontId="0" fillId="0" borderId="0" xfId="5" applyNumberFormat="1" applyFont="1"/>
    <xf numFmtId="9" fontId="0" fillId="0" borderId="0" xfId="1" applyFont="1"/>
    <xf numFmtId="173" fontId="0" fillId="0" borderId="0" xfId="0" applyNumberFormat="1"/>
    <xf numFmtId="0" fontId="1" fillId="0" borderId="43"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3"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3" xfId="0" applyBorder="1" applyAlignment="1">
      <alignment horizontal="right"/>
    </xf>
    <xf numFmtId="169" fontId="0" fillId="0" borderId="43" xfId="0" applyNumberFormat="1" applyBorder="1" applyAlignment="1">
      <alignment horizontal="right"/>
    </xf>
    <xf numFmtId="169" fontId="0" fillId="0" borderId="43" xfId="0" applyNumberFormat="1" applyFill="1" applyBorder="1" applyAlignment="1">
      <alignment horizontal="right"/>
    </xf>
    <xf numFmtId="174" fontId="8" fillId="0" borderId="0" xfId="0" applyNumberFormat="1" applyFont="1" applyFill="1"/>
    <xf numFmtId="0" fontId="1" fillId="0" borderId="43" xfId="0" applyFont="1" applyBorder="1"/>
    <xf numFmtId="17" fontId="61" fillId="0" borderId="52" xfId="0" applyNumberFormat="1" applyFont="1" applyBorder="1" applyAlignment="1">
      <alignment horizontal="center" vertical="center" wrapText="1"/>
    </xf>
    <xf numFmtId="41" fontId="0" fillId="0" borderId="51" xfId="0" applyNumberFormat="1" applyBorder="1"/>
    <xf numFmtId="17" fontId="61" fillId="0" borderId="53" xfId="0" applyNumberFormat="1" applyFont="1" applyBorder="1" applyAlignment="1">
      <alignment horizontal="center" vertical="center" wrapText="1"/>
    </xf>
    <xf numFmtId="41" fontId="0" fillId="0" borderId="50" xfId="0" applyNumberFormat="1" applyBorder="1"/>
    <xf numFmtId="17" fontId="61" fillId="0" borderId="25"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3" xfId="50" applyNumberFormat="1" applyFont="1" applyBorder="1"/>
    <xf numFmtId="169" fontId="0" fillId="0" borderId="43" xfId="0" applyNumberFormat="1" applyBorder="1" applyAlignment="1"/>
    <xf numFmtId="9" fontId="0" fillId="0" borderId="43" xfId="1" applyFont="1" applyBorder="1" applyAlignment="1"/>
    <xf numFmtId="169" fontId="0" fillId="0" borderId="43" xfId="0" applyNumberFormat="1" applyFill="1" applyBorder="1" applyAlignment="1"/>
    <xf numFmtId="9" fontId="0" fillId="0" borderId="43" xfId="1" applyFont="1" applyBorder="1" applyAlignment="1">
      <alignment horizontal="right"/>
    </xf>
    <xf numFmtId="0" fontId="1" fillId="0" borderId="58" xfId="0" applyFont="1" applyBorder="1" applyAlignment="1">
      <alignment vertical="center"/>
    </xf>
    <xf numFmtId="167" fontId="12" fillId="0" borderId="49" xfId="0" applyNumberFormat="1" applyFont="1" applyBorder="1" applyAlignment="1">
      <alignment horizontal="right" vertical="center"/>
    </xf>
    <xf numFmtId="168" fontId="13" fillId="0" borderId="59" xfId="1" applyNumberFormat="1" applyFont="1" applyBorder="1" applyAlignment="1">
      <alignment horizontal="right" vertical="center"/>
    </xf>
    <xf numFmtId="0" fontId="1" fillId="0" borderId="60" xfId="0" applyFont="1" applyBorder="1" applyAlignment="1">
      <alignment vertical="center"/>
    </xf>
    <xf numFmtId="167" fontId="12" fillId="0" borderId="32" xfId="0" applyNumberFormat="1" applyFont="1" applyBorder="1" applyAlignment="1">
      <alignment horizontal="right" vertical="center"/>
    </xf>
    <xf numFmtId="168" fontId="13" fillId="0" borderId="44" xfId="1" applyNumberFormat="1" applyFont="1" applyBorder="1" applyAlignment="1">
      <alignment horizontal="right" vertical="center"/>
    </xf>
    <xf numFmtId="168" fontId="13" fillId="0" borderId="44" xfId="3" applyNumberFormat="1" applyFont="1" applyBorder="1" applyAlignment="1">
      <alignment horizontal="right" vertical="center"/>
    </xf>
    <xf numFmtId="4" fontId="12" fillId="0" borderId="32" xfId="0" applyNumberFormat="1" applyFont="1" applyBorder="1" applyAlignment="1">
      <alignment horizontal="right" vertical="center"/>
    </xf>
    <xf numFmtId="0" fontId="2" fillId="2" borderId="60" xfId="0" applyFont="1" applyFill="1" applyBorder="1" applyAlignment="1">
      <alignment vertical="center"/>
    </xf>
    <xf numFmtId="167" fontId="13" fillId="2" borderId="32" xfId="0" applyNumberFormat="1" applyFont="1" applyFill="1" applyBorder="1" applyAlignment="1">
      <alignment horizontal="right" vertical="center"/>
    </xf>
    <xf numFmtId="168" fontId="13" fillId="2" borderId="44" xfId="3" applyNumberFormat="1" applyFont="1" applyFill="1" applyBorder="1" applyAlignment="1">
      <alignment horizontal="right" vertical="center"/>
    </xf>
    <xf numFmtId="0" fontId="13" fillId="2" borderId="60" xfId="0" applyFont="1" applyFill="1" applyBorder="1" applyAlignment="1">
      <alignment vertical="center"/>
    </xf>
    <xf numFmtId="168" fontId="13" fillId="2" borderId="61" xfId="3" applyNumberFormat="1" applyFont="1" applyFill="1" applyBorder="1" applyAlignment="1">
      <alignment horizontal="right" vertical="center"/>
    </xf>
    <xf numFmtId="167" fontId="12" fillId="0" borderId="58" xfId="0" applyNumberFormat="1" applyFont="1" applyBorder="1" applyAlignment="1">
      <alignment horizontal="right" vertical="center"/>
    </xf>
    <xf numFmtId="168" fontId="13" fillId="0" borderId="64" xfId="3" applyNumberFormat="1" applyFont="1" applyBorder="1" applyAlignment="1">
      <alignment horizontal="right" vertical="center"/>
    </xf>
    <xf numFmtId="167" fontId="12" fillId="0" borderId="60" xfId="0" applyNumberFormat="1" applyFont="1" applyBorder="1" applyAlignment="1">
      <alignment horizontal="right" vertical="center"/>
    </xf>
    <xf numFmtId="0" fontId="2" fillId="2" borderId="65" xfId="0" applyFont="1" applyFill="1" applyBorder="1" applyAlignment="1">
      <alignment vertical="center"/>
    </xf>
    <xf numFmtId="167" fontId="13" fillId="2" borderId="65"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168" fontId="13" fillId="2" borderId="64" xfId="3" applyNumberFormat="1" applyFont="1" applyFill="1" applyBorder="1" applyAlignment="1">
      <alignment horizontal="right" vertical="center"/>
    </xf>
    <xf numFmtId="0" fontId="13" fillId="2" borderId="66" xfId="0" applyFont="1" applyFill="1" applyBorder="1" applyAlignment="1">
      <alignment vertical="center"/>
    </xf>
    <xf numFmtId="167" fontId="13" fillId="2" borderId="66" xfId="0" applyNumberFormat="1" applyFont="1" applyFill="1" applyBorder="1" applyAlignment="1">
      <alignment horizontal="right" vertical="center"/>
    </xf>
    <xf numFmtId="4" fontId="12" fillId="0" borderId="58" xfId="0" applyNumberFormat="1" applyFont="1" applyBorder="1" applyAlignment="1">
      <alignment horizontal="right" vertical="center"/>
    </xf>
    <xf numFmtId="4" fontId="12" fillId="0" borderId="60" xfId="0" applyNumberFormat="1" applyFont="1" applyBorder="1" applyAlignment="1">
      <alignment horizontal="right" vertical="center"/>
    </xf>
    <xf numFmtId="4" fontId="13" fillId="2" borderId="60" xfId="0" applyNumberFormat="1" applyFont="1" applyFill="1" applyBorder="1" applyAlignment="1">
      <alignment horizontal="right" vertical="center"/>
    </xf>
    <xf numFmtId="4" fontId="13" fillId="2" borderId="32" xfId="0" applyNumberFormat="1" applyFont="1" applyFill="1" applyBorder="1" applyAlignment="1">
      <alignment horizontal="right" vertical="center"/>
    </xf>
    <xf numFmtId="4" fontId="13" fillId="2" borderId="66"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0" fontId="8" fillId="0" borderId="67" xfId="0" applyFont="1" applyBorder="1"/>
    <xf numFmtId="0" fontId="8" fillId="0" borderId="67" xfId="0" applyFont="1" applyBorder="1" applyAlignment="1">
      <alignment horizontal="center" vertical="center"/>
    </xf>
    <xf numFmtId="0" fontId="8" fillId="0" borderId="67"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2"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5" xfId="0" applyBorder="1" applyAlignment="1">
      <alignment horizontal="center" vertical="top"/>
    </xf>
    <xf numFmtId="0" fontId="0" fillId="0" borderId="74" xfId="0" applyBorder="1" applyAlignment="1">
      <alignment horizontal="center" vertical="top"/>
    </xf>
    <xf numFmtId="0" fontId="0" fillId="0" borderId="77" xfId="0" applyBorder="1"/>
    <xf numFmtId="3" fontId="0" fillId="0" borderId="78" xfId="0" applyNumberFormat="1" applyBorder="1"/>
    <xf numFmtId="0" fontId="0" fillId="0" borderId="78" xfId="0" applyBorder="1"/>
    <xf numFmtId="9" fontId="1" fillId="0" borderId="43" xfId="1" applyNumberFormat="1" applyFont="1" applyBorder="1" applyAlignment="1">
      <alignment horizontal="right"/>
    </xf>
    <xf numFmtId="9" fontId="2" fillId="0" borderId="43" xfId="1" applyNumberFormat="1" applyFont="1" applyBorder="1" applyAlignment="1">
      <alignment horizontal="right"/>
    </xf>
    <xf numFmtId="172" fontId="0" fillId="0" borderId="0" xfId="115" applyNumberFormat="1" applyFont="1"/>
    <xf numFmtId="0" fontId="8" fillId="0" borderId="43" xfId="50" applyFont="1" applyBorder="1" applyAlignment="1">
      <alignment horizontal="center"/>
    </xf>
    <xf numFmtId="41" fontId="8" fillId="0" borderId="43" xfId="5" applyNumberFormat="1" applyFont="1" applyBorder="1"/>
    <xf numFmtId="41" fontId="8" fillId="0" borderId="43" xfId="5" applyFont="1" applyFill="1" applyBorder="1"/>
    <xf numFmtId="0" fontId="0" fillId="0" borderId="0" xfId="0" applyAlignment="1">
      <alignment horizontal="center"/>
    </xf>
    <xf numFmtId="41" fontId="0" fillId="0" borderId="0" xfId="5" applyFont="1" applyBorder="1"/>
    <xf numFmtId="175"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applyFont="1"/>
    <xf numFmtId="0" fontId="61" fillId="38" borderId="79" xfId="0" applyFont="1" applyFill="1" applyBorder="1" applyAlignment="1">
      <alignment horizontal="center" vertical="center" wrapText="1"/>
    </xf>
    <xf numFmtId="1" fontId="63" fillId="0" borderId="80" xfId="0" applyNumberFormat="1" applyFont="1" applyBorder="1" applyAlignment="1">
      <alignment horizontal="left" vertical="center" wrapText="1"/>
    </xf>
    <xf numFmtId="1" fontId="63" fillId="0" borderId="81" xfId="0" applyNumberFormat="1" applyFont="1" applyBorder="1" applyAlignment="1">
      <alignment horizontal="left" vertical="center" wrapText="1"/>
    </xf>
    <xf numFmtId="0" fontId="64"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xf numFmtId="3" fontId="63" fillId="0" borderId="82" xfId="0" applyNumberFormat="1" applyFont="1" applyBorder="1" applyAlignment="1">
      <alignment horizontal="right" vertical="center" wrapText="1"/>
    </xf>
    <xf numFmtId="3" fontId="63" fillId="0" borderId="83"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3" xfId="0" quotePrefix="1" applyBorder="1" applyAlignment="1">
      <alignment vertical="center"/>
    </xf>
    <xf numFmtId="0" fontId="0" fillId="0" borderId="78" xfId="0" quotePrefix="1" applyBorder="1" applyAlignment="1">
      <alignment vertical="center"/>
    </xf>
    <xf numFmtId="3" fontId="0" fillId="0" borderId="78" xfId="0" quotePrefix="1" applyNumberFormat="1" applyBorder="1" applyAlignment="1">
      <alignment horizontal="center" vertical="center"/>
    </xf>
    <xf numFmtId="14" fontId="0" fillId="0" borderId="78" xfId="0" applyNumberFormat="1" applyBorder="1" applyAlignment="1">
      <alignment horizontal="center" vertical="center"/>
    </xf>
    <xf numFmtId="0" fontId="0" fillId="0" borderId="78" xfId="0" quotePrefix="1" applyBorder="1" applyAlignment="1">
      <alignment vertical="center" wrapText="1"/>
    </xf>
    <xf numFmtId="0" fontId="0" fillId="0" borderId="0" xfId="0" applyAlignment="1">
      <alignment vertical="center"/>
    </xf>
    <xf numFmtId="0" fontId="0" fillId="0" borderId="34" xfId="0" quotePrefix="1" applyBorder="1" applyAlignment="1">
      <alignment vertical="center"/>
    </xf>
    <xf numFmtId="0" fontId="0" fillId="0" borderId="42"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41" fontId="0" fillId="0" borderId="0" xfId="5" applyNumberFormat="1" applyFont="1" applyBorder="1"/>
    <xf numFmtId="0" fontId="64"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quotePrefix="1" applyBorder="1" applyAlignment="1">
      <alignment vertical="center"/>
    </xf>
    <xf numFmtId="3" fontId="0" fillId="0" borderId="0" xfId="0" quotePrefix="1" applyNumberFormat="1" applyBorder="1" applyAlignment="1">
      <alignment horizontal="center" vertical="center"/>
    </xf>
    <xf numFmtId="14" fontId="0" fillId="0" borderId="0" xfId="0" applyNumberFormat="1" applyBorder="1" applyAlignment="1">
      <alignment horizontal="center" vertical="center"/>
    </xf>
    <xf numFmtId="0" fontId="0" fillId="0" borderId="0" xfId="0" quotePrefix="1" applyBorder="1" applyAlignment="1">
      <alignment vertical="center" wrapText="1"/>
    </xf>
    <xf numFmtId="0" fontId="66" fillId="0" borderId="0" xfId="0" applyFont="1" applyBorder="1" applyAlignment="1">
      <alignment horizontal="left" vertical="center" wrapText="1"/>
    </xf>
    <xf numFmtId="0" fontId="8" fillId="0" borderId="34" xfId="0" quotePrefix="1" applyFont="1" applyBorder="1" applyAlignment="1">
      <alignment vertical="center" wrapText="1"/>
    </xf>
    <xf numFmtId="0" fontId="34" fillId="0" borderId="34" xfId="0" quotePrefix="1" applyFont="1" applyBorder="1" applyAlignment="1">
      <alignment vertical="center" wrapText="1"/>
    </xf>
    <xf numFmtId="168" fontId="1" fillId="0" borderId="43" xfId="1" applyNumberFormat="1" applyFont="1" applyBorder="1" applyAlignment="1">
      <alignment horizontal="right"/>
    </xf>
    <xf numFmtId="168" fontId="2" fillId="0" borderId="43" xfId="1" applyNumberFormat="1" applyFont="1" applyBorder="1" applyAlignment="1">
      <alignment horizontal="right"/>
    </xf>
    <xf numFmtId="0" fontId="0" fillId="0" borderId="87" xfId="0" quotePrefix="1" applyBorder="1" applyAlignment="1">
      <alignment vertical="center"/>
    </xf>
    <xf numFmtId="0" fontId="0" fillId="0" borderId="88" xfId="0" quotePrefix="1" applyBorder="1" applyAlignment="1">
      <alignment vertical="center" wrapText="1"/>
    </xf>
    <xf numFmtId="3" fontId="0" fillId="0" borderId="88" xfId="0" quotePrefix="1" applyNumberFormat="1" applyBorder="1" applyAlignment="1">
      <alignment horizontal="center" vertical="center"/>
    </xf>
    <xf numFmtId="14" fontId="0" fillId="0" borderId="88" xfId="0" applyNumberFormat="1" applyBorder="1" applyAlignment="1">
      <alignment horizontal="center" vertical="center"/>
    </xf>
    <xf numFmtId="0" fontId="8" fillId="0" borderId="89" xfId="0" quotePrefix="1" applyFont="1" applyBorder="1" applyAlignment="1">
      <alignment vertical="center" wrapText="1"/>
    </xf>
    <xf numFmtId="0" fontId="0" fillId="0" borderId="90" xfId="0" quotePrefix="1" applyBorder="1" applyAlignment="1">
      <alignment vertical="center"/>
    </xf>
    <xf numFmtId="0" fontId="8" fillId="0" borderId="91" xfId="0" quotePrefix="1" applyFont="1" applyBorder="1" applyAlignment="1">
      <alignment vertical="center" wrapText="1"/>
    </xf>
    <xf numFmtId="0" fontId="0" fillId="0" borderId="0" xfId="0" applyFill="1" applyAlignment="1">
      <alignment horizontal="center"/>
    </xf>
    <xf numFmtId="10" fontId="0" fillId="0" borderId="0" xfId="1" applyNumberFormat="1" applyFont="1"/>
    <xf numFmtId="168" fontId="0" fillId="0" borderId="0" xfId="0" applyNumberFormat="1"/>
    <xf numFmtId="0" fontId="36" fillId="0" borderId="46" xfId="50" applyFont="1" applyFill="1" applyBorder="1" applyAlignment="1">
      <alignment horizontal="center" vertical="center" wrapText="1"/>
    </xf>
    <xf numFmtId="167" fontId="36" fillId="0" borderId="43" xfId="50" applyNumberFormat="1" applyFont="1" applyFill="1" applyBorder="1" applyAlignment="1">
      <alignment horizontal="right"/>
    </xf>
    <xf numFmtId="0" fontId="0" fillId="0" borderId="0" xfId="0" applyFill="1"/>
    <xf numFmtId="175" fontId="0" fillId="0" borderId="0" xfId="5" applyNumberFormat="1" applyFont="1" applyFill="1" applyBorder="1"/>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wrapText="1"/>
    </xf>
    <xf numFmtId="0" fontId="15" fillId="0" borderId="0" xfId="0" applyFont="1" applyBorder="1" applyAlignment="1">
      <alignment horizontal="left"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63"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4" xfId="0" applyFont="1" applyBorder="1" applyAlignment="1">
      <alignment horizontal="center"/>
    </xf>
    <xf numFmtId="0" fontId="1" fillId="0" borderId="57"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7" xfId="0" applyFont="1" applyBorder="1" applyAlignment="1">
      <alignment horizontal="center" vertical="center"/>
    </xf>
    <xf numFmtId="3" fontId="13" fillId="0" borderId="49" xfId="0" applyNumberFormat="1" applyFont="1" applyBorder="1" applyAlignment="1">
      <alignment horizontal="center" vertical="center"/>
    </xf>
    <xf numFmtId="3" fontId="13" fillId="0" borderId="55" xfId="0" applyNumberFormat="1" applyFont="1" applyBorder="1" applyAlignment="1">
      <alignment horizontal="center" vertical="center"/>
    </xf>
    <xf numFmtId="3" fontId="13" fillId="0" borderId="56" xfId="0" applyNumberFormat="1" applyFont="1" applyBorder="1" applyAlignment="1">
      <alignment horizontal="center" vertic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2" fillId="0" borderId="43" xfId="0" applyFont="1" applyBorder="1" applyAlignment="1">
      <alignment horizontal="center" wrapText="1"/>
    </xf>
    <xf numFmtId="0" fontId="2" fillId="0" borderId="43" xfId="0" applyFont="1" applyBorder="1" applyAlignment="1">
      <alignment horizontal="center"/>
    </xf>
    <xf numFmtId="0" fontId="0" fillId="0" borderId="43" xfId="0" applyBorder="1" applyAlignment="1">
      <alignment horizontal="left"/>
    </xf>
    <xf numFmtId="0" fontId="64" fillId="0" borderId="84" xfId="0" applyFont="1" applyBorder="1" applyAlignment="1">
      <alignment horizontal="left" vertical="center" wrapText="1"/>
    </xf>
    <xf numFmtId="0" fontId="52" fillId="0" borderId="85" xfId="0" applyFont="1" applyBorder="1" applyAlignment="1">
      <alignment horizontal="left" vertical="center" wrapText="1"/>
    </xf>
    <xf numFmtId="0" fontId="52" fillId="0" borderId="86" xfId="0" applyFont="1" applyBorder="1" applyAlignment="1">
      <alignment horizontal="left" vertical="center" wrapText="1"/>
    </xf>
    <xf numFmtId="0" fontId="61" fillId="0" borderId="78" xfId="0" applyFont="1" applyBorder="1" applyAlignment="1">
      <alignment horizontal="center" vertical="center" wrapText="1"/>
    </xf>
    <xf numFmtId="0" fontId="64" fillId="0" borderId="78" xfId="0" applyFont="1" applyBorder="1" applyAlignment="1">
      <alignment horizontal="left" vertical="center" wrapText="1"/>
    </xf>
    <xf numFmtId="0" fontId="52" fillId="0" borderId="78" xfId="0" applyFont="1" applyBorder="1" applyAlignment="1">
      <alignment horizontal="left" vertical="center" wrapText="1"/>
    </xf>
    <xf numFmtId="0" fontId="63" fillId="0" borderId="78" xfId="0" applyFont="1" applyBorder="1"/>
    <xf numFmtId="0" fontId="64" fillId="0" borderId="69" xfId="0" applyFont="1" applyBorder="1" applyAlignment="1">
      <alignment horizontal="left" vertical="center" wrapText="1"/>
    </xf>
    <xf numFmtId="0" fontId="52" fillId="0" borderId="70" xfId="0" applyFont="1" applyBorder="1" applyAlignment="1">
      <alignment horizontal="left" vertical="center" wrapText="1"/>
    </xf>
    <xf numFmtId="0" fontId="52" fillId="0" borderId="71" xfId="0" applyFont="1" applyBorder="1" applyAlignment="1">
      <alignment horizontal="left" vertical="center" wrapText="1"/>
    </xf>
    <xf numFmtId="0" fontId="63" fillId="0" borderId="0" xfId="0" applyFont="1" applyAlignment="1">
      <alignment horizontal="left" vertical="center" wrapText="1"/>
    </xf>
    <xf numFmtId="0" fontId="62" fillId="0" borderId="11" xfId="0" applyFont="1" applyBorder="1" applyAlignment="1">
      <alignment horizontal="center" vertical="center"/>
    </xf>
    <xf numFmtId="0" fontId="62" fillId="0" borderId="0" xfId="0" applyFont="1" applyBorder="1" applyAlignment="1">
      <alignment horizontal="center" vertical="center"/>
    </xf>
    <xf numFmtId="0" fontId="62" fillId="0" borderId="47" xfId="0" applyFont="1" applyBorder="1" applyAlignment="1">
      <alignment horizontal="center" vertical="center"/>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6"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34" fillId="0" borderId="43" xfId="0" applyFont="1" applyBorder="1" applyAlignment="1">
      <alignment horizontal="left"/>
    </xf>
    <xf numFmtId="0" fontId="9" fillId="0" borderId="67"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71"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vertical="center"/>
    </xf>
    <xf numFmtId="0" fontId="8" fillId="0" borderId="72"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0" fillId="0" borderId="73" xfId="0" applyBorder="1" applyAlignment="1">
      <alignment horizontal="center" vertical="center"/>
    </xf>
    <xf numFmtId="0" fontId="0" fillId="0" borderId="0" xfId="0"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75" xfId="0" applyBorder="1" applyAlignment="1">
      <alignment horizontal="center" vertical="top"/>
    </xf>
    <xf numFmtId="0" fontId="0" fillId="0" borderId="73" xfId="0" applyBorder="1" applyAlignment="1">
      <alignment horizontal="center" vertical="top"/>
    </xf>
    <xf numFmtId="0" fontId="0" fillId="0" borderId="76" xfId="0" applyBorder="1" applyAlignment="1">
      <alignment horizontal="center" vertical="top"/>
    </xf>
    <xf numFmtId="0" fontId="11" fillId="0" borderId="43"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11" fillId="0" borderId="43" xfId="0" applyFont="1" applyFill="1" applyBorder="1" applyAlignment="1">
      <alignment horizontal="center" vertical="center"/>
    </xf>
    <xf numFmtId="0" fontId="11" fillId="0" borderId="9" xfId="50" applyFont="1" applyBorder="1" applyAlignment="1">
      <alignment horizontal="center" vertical="center"/>
    </xf>
    <xf numFmtId="0" fontId="11" fillId="0" borderId="10" xfId="50" applyFont="1" applyBorder="1" applyAlignment="1">
      <alignment horizontal="center" vertical="center"/>
    </xf>
    <xf numFmtId="0" fontId="11" fillId="0" borderId="23" xfId="50" applyFont="1" applyBorder="1" applyAlignment="1">
      <alignment horizontal="center" vertical="center"/>
    </xf>
    <xf numFmtId="0" fontId="16" fillId="0" borderId="12" xfId="50" applyFont="1" applyBorder="1" applyAlignment="1">
      <alignment horizontal="left"/>
    </xf>
    <xf numFmtId="0" fontId="16" fillId="0" borderId="13" xfId="50" applyFont="1" applyBorder="1" applyAlignment="1">
      <alignment horizontal="left"/>
    </xf>
    <xf numFmtId="0" fontId="16" fillId="0" borderId="24" xfId="50" applyFont="1" applyBorder="1" applyAlignment="1">
      <alignment horizontal="left"/>
    </xf>
    <xf numFmtId="0" fontId="15" fillId="0" borderId="9" xfId="50" applyFont="1" applyBorder="1" applyAlignment="1">
      <alignment horizontal="left"/>
    </xf>
    <xf numFmtId="0" fontId="15" fillId="0" borderId="10" xfId="50" applyFont="1" applyBorder="1" applyAlignment="1">
      <alignment horizontal="left"/>
    </xf>
    <xf numFmtId="0" fontId="15" fillId="0" borderId="23" xfId="50" applyFont="1" applyBorder="1" applyAlignment="1">
      <alignment horizontal="left"/>
    </xf>
    <xf numFmtId="0" fontId="68" fillId="0" borderId="11" xfId="50" applyFont="1" applyBorder="1" applyAlignment="1">
      <alignment horizontal="left" wrapText="1"/>
    </xf>
    <xf numFmtId="0" fontId="68" fillId="0" borderId="0" xfId="50" applyFont="1" applyBorder="1" applyAlignment="1">
      <alignment horizontal="left" wrapText="1"/>
    </xf>
    <xf numFmtId="0" fontId="68" fillId="0" borderId="47" xfId="50" applyFont="1" applyBorder="1" applyAlignment="1">
      <alignment horizontal="left" wrapText="1"/>
    </xf>
    <xf numFmtId="0" fontId="15" fillId="0" borderId="43" xfId="281" applyFont="1" applyBorder="1" applyAlignment="1">
      <alignment horizontal="left"/>
    </xf>
    <xf numFmtId="0" fontId="34" fillId="0" borderId="43" xfId="50" applyFont="1" applyBorder="1" applyAlignment="1">
      <alignment horizontal="justify" vertical="top" wrapText="1"/>
    </xf>
    <xf numFmtId="0" fontId="11" fillId="0" borderId="43" xfId="50" applyFont="1" applyBorder="1" applyAlignment="1">
      <alignment horizontal="center" vertical="center"/>
    </xf>
    <xf numFmtId="0" fontId="39" fillId="0" borderId="39" xfId="50" applyFont="1" applyBorder="1" applyAlignment="1">
      <alignment horizontal="left"/>
    </xf>
    <xf numFmtId="0" fontId="39" fillId="0" borderId="40" xfId="50" applyFont="1" applyBorder="1" applyAlignment="1">
      <alignment horizontal="left"/>
    </xf>
    <xf numFmtId="0" fontId="39" fillId="0" borderId="41" xfId="50" applyFont="1" applyBorder="1" applyAlignment="1">
      <alignment horizontal="left"/>
    </xf>
    <xf numFmtId="0" fontId="9" fillId="0" borderId="39" xfId="50" applyFont="1" applyBorder="1" applyAlignment="1">
      <alignment horizontal="center"/>
    </xf>
    <xf numFmtId="0" fontId="9" fillId="0" borderId="40" xfId="50" applyFont="1" applyBorder="1" applyAlignment="1">
      <alignment horizontal="center"/>
    </xf>
    <xf numFmtId="0" fontId="9" fillId="0" borderId="41" xfId="50" applyFont="1" applyBorder="1" applyAlignment="1">
      <alignment horizontal="center"/>
    </xf>
    <xf numFmtId="0" fontId="8" fillId="0" borderId="43" xfId="50" applyFont="1" applyFill="1" applyBorder="1" applyAlignment="1">
      <alignment horizontal="left"/>
    </xf>
    <xf numFmtId="0" fontId="8" fillId="0" borderId="9" xfId="50" applyFont="1" applyBorder="1" applyAlignment="1">
      <alignment horizontal="center" vertical="center"/>
    </xf>
    <xf numFmtId="0" fontId="8" fillId="0" borderId="12" xfId="50" applyFont="1" applyBorder="1" applyAlignment="1">
      <alignment horizontal="center" vertical="center"/>
    </xf>
    <xf numFmtId="0" fontId="8" fillId="0" borderId="39" xfId="50" applyFont="1" applyBorder="1" applyAlignment="1">
      <alignment horizontal="center"/>
    </xf>
    <xf numFmtId="0" fontId="8" fillId="0" borderId="41" xfId="50" applyFont="1" applyBorder="1" applyAlignment="1">
      <alignment horizontal="center"/>
    </xf>
    <xf numFmtId="0" fontId="8" fillId="0" borderId="40" xfId="50" applyFont="1" applyBorder="1" applyAlignment="1">
      <alignment horizontal="center"/>
    </xf>
    <xf numFmtId="0" fontId="8" fillId="0" borderId="69" xfId="50" applyFont="1" applyBorder="1" applyAlignment="1">
      <alignment horizontal="center"/>
    </xf>
    <xf numFmtId="0" fontId="8" fillId="0" borderId="70" xfId="50" applyFont="1" applyBorder="1" applyAlignment="1">
      <alignment horizontal="center"/>
    </xf>
    <xf numFmtId="0" fontId="8" fillId="0" borderId="71" xfId="50" applyFont="1" applyBorder="1" applyAlignment="1">
      <alignment horizontal="center"/>
    </xf>
    <xf numFmtId="0" fontId="9" fillId="0" borderId="69" xfId="50" applyFont="1" applyBorder="1" applyAlignment="1">
      <alignment horizontal="center"/>
    </xf>
    <xf numFmtId="0" fontId="9" fillId="0" borderId="70" xfId="50" applyFont="1" applyBorder="1" applyAlignment="1">
      <alignment horizontal="center"/>
    </xf>
    <xf numFmtId="0" fontId="9" fillId="0" borderId="71" xfId="50" applyFont="1" applyBorder="1" applyAlignment="1">
      <alignment horizontal="center"/>
    </xf>
    <xf numFmtId="0" fontId="39" fillId="0" borderId="43" xfId="50" applyFont="1" applyBorder="1" applyAlignment="1">
      <alignment horizontal="left"/>
    </xf>
    <xf numFmtId="0" fontId="8" fillId="0" borderId="43" xfId="50" applyFont="1" applyBorder="1" applyAlignment="1">
      <alignment horizontal="left"/>
    </xf>
    <xf numFmtId="0" fontId="8" fillId="0" borderId="38" xfId="50" applyFont="1" applyBorder="1" applyAlignment="1">
      <alignment horizontal="center" vertical="center"/>
    </xf>
    <xf numFmtId="0" fontId="8" fillId="0" borderId="25" xfId="50" applyFont="1" applyBorder="1" applyAlignment="1">
      <alignment horizontal="center" vertical="center"/>
    </xf>
    <xf numFmtId="0" fontId="8" fillId="0" borderId="37" xfId="50" applyFont="1" applyBorder="1" applyAlignment="1">
      <alignment horizontal="center" vertical="center"/>
    </xf>
    <xf numFmtId="0" fontId="8" fillId="0" borderId="75" xfId="50" applyFont="1" applyBorder="1" applyAlignment="1">
      <alignment horizontal="center" vertical="center"/>
    </xf>
    <xf numFmtId="0" fontId="8" fillId="0" borderId="73" xfId="50" applyFont="1" applyBorder="1" applyAlignment="1">
      <alignment horizontal="center" vertical="center"/>
    </xf>
    <xf numFmtId="0" fontId="8" fillId="0" borderId="76" xfId="50" applyFont="1" applyBorder="1" applyAlignment="1">
      <alignment horizontal="center" vertical="center"/>
    </xf>
    <xf numFmtId="0" fontId="8" fillId="0" borderId="13" xfId="50" applyFont="1" applyBorder="1" applyAlignment="1">
      <alignment horizontal="center" vertical="center"/>
    </xf>
    <xf numFmtId="0" fontId="8" fillId="0" borderId="24" xfId="50" applyFont="1" applyBorder="1" applyAlignment="1">
      <alignment horizontal="center"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56" fillId="0" borderId="41" xfId="50" applyFont="1" applyBorder="1" applyAlignment="1">
      <alignment horizontal="left" vertical="center"/>
    </xf>
    <xf numFmtId="0" fontId="1" fillId="0" borderId="43" xfId="50" applyFont="1" applyBorder="1" applyAlignment="1">
      <alignment horizontal="center" vertical="center"/>
    </xf>
    <xf numFmtId="0" fontId="1" fillId="0" borderId="43" xfId="50" applyFont="1" applyBorder="1" applyAlignment="1">
      <alignment horizontal="center" vertical="center" wrapText="1"/>
    </xf>
    <xf numFmtId="0" fontId="2" fillId="0" borderId="43" xfId="50" applyFont="1" applyBorder="1" applyAlignment="1">
      <alignment horizontal="center" vertical="center"/>
    </xf>
    <xf numFmtId="0" fontId="2" fillId="0" borderId="43" xfId="50" applyFont="1" applyBorder="1" applyAlignment="1">
      <alignment horizontal="center"/>
    </xf>
    <xf numFmtId="0" fontId="11" fillId="0" borderId="43" xfId="50" applyFont="1" applyBorder="1" applyAlignment="1">
      <alignment horizontal="center" vertical="center" wrapText="1"/>
    </xf>
    <xf numFmtId="0" fontId="16" fillId="0" borderId="43" xfId="50" applyFont="1" applyBorder="1" applyAlignment="1">
      <alignment horizontal="left" vertical="center"/>
    </xf>
    <xf numFmtId="0" fontId="9" fillId="0" borderId="43" xfId="50" applyFont="1" applyBorder="1" applyAlignment="1">
      <alignment horizontal="center" vertical="center"/>
    </xf>
    <xf numFmtId="0" fontId="8" fillId="0" borderId="43" xfId="50" applyFont="1" applyBorder="1" applyAlignment="1">
      <alignment horizontal="center"/>
    </xf>
    <xf numFmtId="0" fontId="34" fillId="0" borderId="43" xfId="50" applyFont="1" applyBorder="1" applyAlignment="1">
      <alignment horizontal="left"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1" xfId="50" applyFont="1" applyBorder="1" applyAlignment="1">
      <alignment horizontal="center" vertical="center" wrapText="1"/>
    </xf>
    <xf numFmtId="0" fontId="13" fillId="0" borderId="43" xfId="50" applyFont="1" applyBorder="1" applyAlignment="1">
      <alignment horizontal="center" vertical="center" wrapText="1"/>
    </xf>
    <xf numFmtId="0" fontId="12" fillId="0" borderId="43" xfId="50" applyFont="1" applyBorder="1" applyAlignment="1">
      <alignment horizontal="left" vertical="center"/>
    </xf>
    <xf numFmtId="0" fontId="13" fillId="0" borderId="43" xfId="50" applyFont="1" applyBorder="1" applyAlignment="1">
      <alignment horizontal="left" vertical="center"/>
    </xf>
    <xf numFmtId="0" fontId="15" fillId="0" borderId="43" xfId="50" applyFont="1" applyBorder="1" applyAlignment="1">
      <alignment horizontal="left" vertical="center"/>
    </xf>
    <xf numFmtId="0" fontId="12" fillId="0" borderId="39" xfId="50" applyFont="1" applyBorder="1" applyAlignment="1">
      <alignment horizontal="left" vertical="center"/>
    </xf>
    <xf numFmtId="0" fontId="12" fillId="0" borderId="41" xfId="50" applyFont="1" applyBorder="1" applyAlignment="1">
      <alignment horizontal="left" vertical="center"/>
    </xf>
    <xf numFmtId="0" fontId="9" fillId="0" borderId="43" xfId="50" applyFont="1" applyBorder="1" applyAlignment="1">
      <alignment horizontal="center" wrapText="1"/>
    </xf>
    <xf numFmtId="0" fontId="13" fillId="0" borderId="43" xfId="50" applyFont="1" applyBorder="1" applyAlignment="1">
      <alignment horizontal="center" vertical="center"/>
    </xf>
    <xf numFmtId="0" fontId="11" fillId="0" borderId="43"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cellXfs>
  <cellStyles count="405">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10. Valor</a:t>
            </a:r>
            <a:r>
              <a:rPr lang="es-CL" sz="1100" b="1" baseline="0"/>
              <a:t> medio de exportación vino a granel</a:t>
            </a:r>
          </a:p>
          <a:p>
            <a:pPr>
              <a:defRPr sz="1100" b="1"/>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exp'!$V$1</c:f>
              <c:strCache>
                <c:ptCount val="1"/>
                <c:pt idx="0">
                  <c:v>Vinos Blancos</c:v>
                </c:pt>
              </c:strCache>
            </c:strRef>
          </c:tx>
          <c:spPr>
            <a:ln w="28575" cap="rnd">
              <a:solidFill>
                <a:srgbClr val="92D050"/>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exp'!$X$4:$X$20</c:f>
              <c:numCache>
                <c:formatCode>_ * #,##0.00_ ;_ * \-#,##0.00_ ;_ * "-"_ ;_ @_ </c:formatCode>
                <c:ptCount val="17"/>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0.86728436469383496</c:v>
                </c:pt>
                <c:pt idx="15">
                  <c:v>0.8926489890889836</c:v>
                </c:pt>
                <c:pt idx="16">
                  <c:v>0.80875524335841276</c:v>
                </c:pt>
              </c:numCache>
            </c:numRef>
          </c:val>
          <c:smooth val="0"/>
          <c:extLst>
            <c:ext xmlns:c16="http://schemas.microsoft.com/office/drawing/2014/chart" uri="{C3380CC4-5D6E-409C-BE32-E72D297353CC}">
              <c16:uniqueId val="{00000002-98A8-44E5-9A4C-1EEE66311D46}"/>
            </c:ext>
          </c:extLst>
        </c:ser>
        <c:ser>
          <c:idx val="5"/>
          <c:order val="5"/>
          <c:tx>
            <c:strRef>
              <c:f>'Valor granel exp'!$Y$1</c:f>
              <c:strCache>
                <c:ptCount val="1"/>
                <c:pt idx="0">
                  <c:v>Vinos tintos  </c:v>
                </c:pt>
              </c:strCache>
            </c:strRef>
          </c:tx>
          <c:spPr>
            <a:ln w="28575" cap="rnd">
              <a:solidFill>
                <a:srgbClr val="C00000"/>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exp'!$AA$4:$AA$20</c:f>
              <c:numCache>
                <c:formatCode>_ * #,##0.00_ ;_ * \-#,##0.00_ ;_ * "-"_ ;_ @_ </c:formatCode>
                <c:ptCount val="17"/>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0.67691740787148769</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exp'!$AD$4:$AD$20</c:f>
              <c:numCache>
                <c:formatCode>0.00</c:formatCode>
                <c:ptCount val="17"/>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0.85621781610692793</c:v>
                </c:pt>
                <c:pt idx="16">
                  <c:v>0.76119557900540447</c:v>
                </c:pt>
              </c:numCache>
            </c:numRef>
          </c:val>
          <c:smooth val="0"/>
          <c:extLst>
            <c:ext xmlns:c16="http://schemas.microsoft.com/office/drawing/2014/chart" uri="{C3380CC4-5D6E-409C-BE32-E72D297353CC}">
              <c16:uniqueId val="{00000008-98A8-44E5-9A4C-1EEE66311D4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11. Valor</a:t>
            </a:r>
            <a:r>
              <a:rPr lang="es-CL" sz="1100" b="1" baseline="0"/>
              <a:t> medio de exportación vino a granel</a:t>
            </a:r>
          </a:p>
          <a:p>
            <a:pPr>
              <a:defRPr sz="1100" b="1"/>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exp'!$AF$1</c:f>
              <c:strCache>
                <c:ptCount val="1"/>
                <c:pt idx="0">
                  <c:v>Vinos Blancos</c:v>
                </c:pt>
              </c:strCache>
            </c:strRef>
          </c:tx>
          <c:spPr>
            <a:ln w="28575" cap="rnd">
              <a:solidFill>
                <a:srgbClr val="92D050"/>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exp'!$AF$4:$AF$20</c:f>
              <c:numCache>
                <c:formatCode>_(* #,##0_);_(* \(#,##0\);_(* "-"_);_(@_)</c:formatCode>
                <c:ptCount val="17"/>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693.124991419666</c:v>
                </c:pt>
                <c:pt idx="15">
                  <c:v>727.61604398621228</c:v>
                </c:pt>
                <c:pt idx="16">
                  <c:v>686.94861615620221</c:v>
                </c:pt>
              </c:numCache>
            </c:numRef>
          </c:val>
          <c:smooth val="0"/>
          <c:extLst>
            <c:ext xmlns:c16="http://schemas.microsoft.com/office/drawing/2014/chart" uri="{C3380CC4-5D6E-409C-BE32-E72D297353CC}">
              <c16:uniqueId val="{00000000-D806-4E5B-84C5-19BB6B9EF906}"/>
            </c:ext>
          </c:extLst>
        </c:ser>
        <c:ser>
          <c:idx val="5"/>
          <c:order val="5"/>
          <c:tx>
            <c:strRef>
              <c:f>'Valor granel exp'!$AG$1</c:f>
              <c:strCache>
                <c:ptCount val="1"/>
                <c:pt idx="0">
                  <c:v>Vinos Tintos</c:v>
                </c:pt>
              </c:strCache>
            </c:strRef>
          </c:tx>
          <c:spPr>
            <a:ln w="28575" cap="rnd">
              <a:solidFill>
                <a:srgbClr val="C00000"/>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exp'!$AG$4:$AG$20</c:f>
              <c:numCache>
                <c:formatCode>_(* #,##0_);_(* \(#,##0\);_(* "-"_);_(@_)</c:formatCode>
                <c:ptCount val="17"/>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pt idx="16">
                  <c:v>574.96687707196293</c:v>
                </c:pt>
              </c:numCache>
            </c:numRef>
          </c:val>
          <c:smooth val="0"/>
          <c:extLst>
            <c:ext xmlns:c16="http://schemas.microsoft.com/office/drawing/2014/chart" uri="{C3380CC4-5D6E-409C-BE32-E72D297353CC}">
              <c16:uniqueId val="{00000001-D806-4E5B-84C5-19BB6B9EF906}"/>
            </c:ext>
          </c:extLst>
        </c:ser>
        <c:ser>
          <c:idx val="8"/>
          <c:order val="8"/>
          <c:tx>
            <c:strRef>
              <c:f>'Valor granel exp'!$AH$1</c:f>
              <c:strCache>
                <c:ptCount val="1"/>
                <c:pt idx="0">
                  <c:v>Otros Vinos</c:v>
                </c:pt>
              </c:strCache>
            </c:strRef>
          </c:tx>
          <c:spPr>
            <a:ln w="28575" cap="rnd">
              <a:solidFill>
                <a:schemeClr val="accent3">
                  <a:lumMod val="60000"/>
                </a:schemeClr>
              </a:solidFill>
              <a:round/>
            </a:ln>
            <a:effectLst/>
          </c:spPr>
          <c:marker>
            <c:symbol val="none"/>
          </c:marker>
          <c:cat>
            <c:numRef>
              <c:f>'Valor granel exp'!$U$4:$U$20</c:f>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'Valor granel exp'!$AH$4:$AH$20</c:f>
              <c:numCache>
                <c:formatCode>_(* #,##0_);_(* \(#,##0\);_(* "-"_);_(@_)</c:formatCode>
                <c:ptCount val="17"/>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697.92026626507914</c:v>
                </c:pt>
                <c:pt idx="16">
                  <c:v>646.55191285140052</c:v>
                </c:pt>
              </c:numCache>
            </c:numRef>
          </c:val>
          <c:smooth val="0"/>
          <c:extLst>
            <c:ext xmlns:c16="http://schemas.microsoft.com/office/drawing/2014/chart" uri="{C3380CC4-5D6E-409C-BE32-E72D297353CC}">
              <c16:uniqueId val="{00000002-D806-4E5B-84C5-19BB6B9EF90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exp'!$U$4:$U$20</c15:sqref>
                        </c15:formulaRef>
                      </c:ext>
                    </c:extLst>
                    <c:numCache>
                      <c:formatCode>mmm\-yy</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750.5"/>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pt idx="4">
                  <c:v>41.7</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111.82768072000005</c:v>
                </c:pt>
                <c:pt idx="1">
                  <c:v>90.314870030000179</c:v>
                </c:pt>
                <c:pt idx="2" formatCode="0.0">
                  <c:v>117.75252244999993</c:v>
                </c:pt>
                <c:pt idx="3" formatCode="0.0">
                  <c:v>109.84345035000007</c:v>
                </c:pt>
                <c:pt idx="4" formatCode="0.0">
                  <c:v>139.30000000000001</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3.2674478378450811</c:v>
                </c:pt>
                <c:pt idx="1">
                  <c:v>3.3797209197155818</c:v>
                </c:pt>
                <c:pt idx="2">
                  <c:v>3.3351719535203803</c:v>
                </c:pt>
                <c:pt idx="3">
                  <c:v>3.316047216629689</c:v>
                </c:pt>
                <c:pt idx="4">
                  <c:v>3.34052757793765</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31.268823000000001</c:v>
                </c:pt>
                <c:pt idx="3">
                  <c:v>26.601939000000002</c:v>
                </c:pt>
                <c:pt idx="4">
                  <c:v>32</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29.742868880000007</c:v>
                </c:pt>
                <c:pt idx="1">
                  <c:v>25.014467299999996</c:v>
                </c:pt>
                <c:pt idx="2">
                  <c:v>30.787881570000003</c:v>
                </c:pt>
                <c:pt idx="3">
                  <c:v>24.57001206</c:v>
                </c:pt>
                <c:pt idx="4">
                  <c:v>27.2</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0.92913100736232523</c:v>
                </c:pt>
                <c:pt idx="1">
                  <c:v>0.91004024417174367</c:v>
                </c:pt>
                <c:pt idx="2">
                  <c:v>0.98461913868648021</c:v>
                </c:pt>
                <c:pt idx="3">
                  <c:v>0.92361733706704607</c:v>
                </c:pt>
                <c:pt idx="4">
                  <c:v>0.85</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pt idx="4">
                  <c:v>1501.6</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19.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pt idx="4">
                  <c:v>2736.8</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20.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pt idx="4">
                  <c:v>1.8225892381459778</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21.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pt idx="4">
                  <c:v>257.39999999999998</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pt idx="1">
                  <c:v>823.25831000000005</c:v>
                </c:pt>
                <c:pt idx="2">
                  <c:v>806.36372000000006</c:v>
                </c:pt>
                <c:pt idx="3">
                  <c:v>1063.4191899999998</c:v>
                </c:pt>
                <c:pt idx="4">
                  <c:v>925.1</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23.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3.7835204219413101</c:v>
                </c:pt>
                <c:pt idx="1">
                  <c:v>3.9860763992282124</c:v>
                </c:pt>
                <c:pt idx="2">
                  <c:v>4.1709364868998824</c:v>
                </c:pt>
                <c:pt idx="3">
                  <c:v>4.2067712604460263</c:v>
                </c:pt>
                <c:pt idx="4">
                  <c:v>3.5940170940170946</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1997 - 2021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8BBD2664-F1A8-4871-9CEF-062C4D96F48D}" type="CELLRANGE">
                      <a:rPr lang="en-US" baseline="0"/>
                      <a:pPr/>
                      <a:t>[CELLRANGE]</a:t>
                    </a:fld>
                    <a:r>
                      <a:rPr lang="en-US" baseline="0"/>
                      <a:t>; </a:t>
                    </a:r>
                    <a:fld id="{5887F941-E890-4510-A8C9-389C53BCAA7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5CC3CFF3-9281-4DCC-8F93-53FBBAB357D6}" type="CELLRANGE">
                      <a:rPr lang="en-US" baseline="0"/>
                      <a:pPr/>
                      <a:t>[CELLRANGE]</a:t>
                    </a:fld>
                    <a:r>
                      <a:rPr lang="en-US" baseline="0"/>
                      <a:t>; </a:t>
                    </a:r>
                    <a:fld id="{0661C0CB-25EA-4E4B-AC16-5EEBF70BA00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ED2B687F-34FF-4C4D-883D-46DC66629254}" type="CELLRANGE">
                      <a:rPr lang="en-US" baseline="0"/>
                      <a:pPr/>
                      <a:t>[CELLRANGE]</a:t>
                    </a:fld>
                    <a:r>
                      <a:rPr lang="en-US" baseline="0"/>
                      <a:t>; </a:t>
                    </a:r>
                    <a:fld id="{E8179C30-AE71-4BFD-8DE1-91E6656F0DA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F8F1D4E6-87D6-419F-A5A2-013C615C0C98}" type="CELLRANGE">
                      <a:rPr lang="en-US" baseline="0"/>
                      <a:pPr/>
                      <a:t>[CELLRANGE]</a:t>
                    </a:fld>
                    <a:r>
                      <a:rPr lang="en-US" baseline="0"/>
                      <a:t>; </a:t>
                    </a:r>
                    <a:fld id="{632FDF4C-6D16-4282-8B87-181375CBD5C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AA2409C9-80EC-4732-98F3-67753B1177FF}" type="CELLRANGE">
                      <a:rPr lang="en-US" baseline="0"/>
                      <a:pPr/>
                      <a:t>[CELLRANGE]</a:t>
                    </a:fld>
                    <a:r>
                      <a:rPr lang="en-US" baseline="0"/>
                      <a:t>; </a:t>
                    </a:r>
                    <a:fld id="{558EF476-B238-49BD-8850-1E759E4F11E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AA35416A-35D7-4F8B-B480-ECF7511E6F9A}" type="CELLRANGE">
                      <a:rPr lang="en-US" baseline="0"/>
                      <a:pPr/>
                      <a:t>[CELLRANGE]</a:t>
                    </a:fld>
                    <a:r>
                      <a:rPr lang="en-US" baseline="0"/>
                      <a:t>; </a:t>
                    </a:r>
                    <a:fld id="{FFA4D125-543E-4640-811B-55FC46ECE34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6BE4F08A-39D9-416C-9859-A264D6AC718C}" type="CELLRANGE">
                      <a:rPr lang="en-US"/>
                      <a:pPr/>
                      <a:t>[CELLRANGE]</a:t>
                    </a:fld>
                    <a:r>
                      <a:rPr lang="en-US" baseline="0"/>
                      <a:t>; </a:t>
                    </a:r>
                    <a:fld id="{180EAFA6-6F09-48F9-92CC-C317FF90A34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4C41457C-2673-4CB5-9893-A5A88D0C2605}" type="CELLRANGE">
                      <a:rPr lang="en-US"/>
                      <a:pPr/>
                      <a:t>[CELLRANGE]</a:t>
                    </a:fld>
                    <a:r>
                      <a:rPr lang="en-US" baseline="0"/>
                      <a:t>; </a:t>
                    </a:r>
                    <a:fld id="{8633EEB5-3517-442E-A130-2FDE50D039D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AA6CED68-FB09-491E-90D9-936D2222C6A5}" type="CELLRANGE">
                      <a:rPr lang="en-US"/>
                      <a:pPr/>
                      <a:t>[CELLRANGE]</a:t>
                    </a:fld>
                    <a:r>
                      <a:rPr lang="en-US" baseline="0"/>
                      <a:t>; </a:t>
                    </a:r>
                    <a:fld id="{A22964A8-1C57-4990-AE5D-38611560FE8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0610CF63-299F-4B8F-8EF0-A9F271241775}" type="CELLRANGE">
                      <a:rPr lang="en-US" baseline="0"/>
                      <a:pPr/>
                      <a:t>[CELLRANGE]</a:t>
                    </a:fld>
                    <a:r>
                      <a:rPr lang="en-US" baseline="0"/>
                      <a:t>; </a:t>
                    </a:r>
                    <a:fld id="{64C306BE-0EFC-4B39-A1A2-19402588E85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C081EDFC-45EF-44B5-9C39-452859F466D4}" type="CELLRANGE">
                      <a:rPr lang="en-US" baseline="0"/>
                      <a:pPr/>
                      <a:t>[CELLRANGE]</a:t>
                    </a:fld>
                    <a:r>
                      <a:rPr lang="en-US" baseline="0"/>
                      <a:t>; </a:t>
                    </a:r>
                    <a:fld id="{E3A0AE5A-B55D-46E5-8E4A-7488DDA4A03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27.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29.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56999125109361"/>
          <c:y val="0.17313851824921625"/>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18186.425790000005</c:v>
                </c:pt>
                <c:pt idx="46">
                  <c:v>19476.741329999997</c:v>
                </c:pt>
                <c:pt idx="47">
                  <c:v>20807.292382608695</c:v>
                </c:pt>
                <c:pt idx="48">
                  <c:v>24433.689333333336</c:v>
                </c:pt>
                <c:pt idx="49">
                  <c:v>25661.867799999996</c:v>
                </c:pt>
                <c:pt idx="50">
                  <c:v>28217.706879999994</c:v>
                </c:pt>
                <c:pt idx="51">
                  <c:v>29519.528095238089</c:v>
                </c:pt>
                <c:pt idx="52">
                  <c:v>29300.776018181819</c:v>
                </c:pt>
                <c:pt idx="53">
                  <c:v>27026.940833333334</c:v>
                </c:pt>
                <c:pt idx="54">
                  <c:v>30980.685800000003</c:v>
                </c:pt>
                <c:pt idx="55">
                  <c:v>27442.894371428574</c:v>
                </c:pt>
                <c:pt idx="56">
                  <c:v>26536.197971428574</c:v>
                </c:pt>
                <c:pt idx="57">
                  <c:v>36897.284647619046</c:v>
                </c:pt>
                <c:pt idx="58">
                  <c:v>28904.387580000002</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c:v>15150.169760000002</c:v>
                </c:pt>
                <c:pt idx="46">
                  <c:v>17464.518659999998</c:v>
                </c:pt>
                <c:pt idx="47">
                  <c:v>14955.480865217391</c:v>
                </c:pt>
                <c:pt idx="48">
                  <c:v>23705.087666666666</c:v>
                </c:pt>
                <c:pt idx="49">
                  <c:v>29429.283839999993</c:v>
                </c:pt>
                <c:pt idx="50">
                  <c:v>28179.384199999997</c:v>
                </c:pt>
                <c:pt idx="51">
                  <c:v>25050.636380952375</c:v>
                </c:pt>
                <c:pt idx="52">
                  <c:v>26921.707377272727</c:v>
                </c:pt>
                <c:pt idx="53">
                  <c:v>23728.429633333333</c:v>
                </c:pt>
                <c:pt idx="54">
                  <c:v>23608.37227</c:v>
                </c:pt>
                <c:pt idx="55">
                  <c:v>20483.501100000001</c:v>
                </c:pt>
                <c:pt idx="56">
                  <c:v>22040.44408095238</c:v>
                </c:pt>
                <c:pt idx="57">
                  <c:v>29191.110704761908</c:v>
                </c:pt>
                <c:pt idx="58">
                  <c:v>27221.658520000001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2019</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2020</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2021</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2019</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2020</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2021</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2019</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2020</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2019</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2020</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188595</xdr:colOff>
      <xdr:row>19</xdr:row>
      <xdr:rowOff>171450</xdr:rowOff>
    </xdr:from>
    <xdr:to>
      <xdr:col>14</xdr:col>
      <xdr:colOff>560070</xdr:colOff>
      <xdr:row>35</xdr:row>
      <xdr:rowOff>123825</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Entre enero y mayo de 2022, aumentó 0,4% la exportación total de vino de 2021, llegando a 358,4 millones de litros. Sin embargo, en valor se observó una reducción de 1,7%, alcanzando los USD 756,4 millones.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En lo que va corrido de 2022 se exportaron 171,1 millones de litros de vino con denominación de origen por un monto total de USD 566,5 millones, lo que representa una disminución de 3,7% en volumen y 4,4% en valor respecto del mismo periodo de 2021.</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El vino a granel alcanzó los 149,3 millones de litros, con un precio medio de USD 0,92/litro, lo que representa un aumento de 7,0% en volumen y 13,1% en valor respecto del año anterior.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La exportación de vinos espumosos registra una disminución de 2,2% en volumen 3,9% en valor, respecto del año 2021; llegando a 1,2 millón de litros, por un valor de USD 4,9 millones.</a:t>
          </a:r>
        </a:p>
        <a:p>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persons/person.xml><?xml version="1.0" encoding="utf-8"?>
<personList xmlns="http://schemas.microsoft.com/office/spreadsheetml/2018/threadedcomments" xmlns:x="http://schemas.openxmlformats.org/spreadsheetml/2006/main">
  <person displayName="Carolina del Rosario Buzzetti Horta" id="{30BA787B-16AF-4A7F-A9EF-1A774A901AC7}" userId="S::cbuzzetti@odepa.gob.cl::6446da3e-47e9-4ab3-9694-b54ee238906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06-22T14:48:57.93" personId="{30BA787B-16AF-4A7F-A9EF-1A774A901AC7}" id="{F9BD1B64-5757-41CC-B699-C162031ED6E3}">
    <text>Considera vino con DO, Granel y elaborado con uva de mesa</text>
  </threadedComment>
  <threadedComment ref="A6" dT="2022-06-22T14:49:23.36" personId="{30BA787B-16AF-4A7F-A9EF-1A774A901AC7}" id="{3672861F-D210-45C1-9970-4CF62457600D}">
    <text>Considera vino con DO, Espumoso y envasado menor a 2 lts</text>
  </threadedComment>
  <threadedComment ref="A7" dT="2022-06-22T14:49:44.83" personId="{30BA787B-16AF-4A7F-A9EF-1A774A901AC7}" id="{760D7E71-A72B-4024-ACF7-10CADA0BB627}">
    <text>Considera Vino a granely vinos envasados entre 2 y 10 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election activeCell="D16" sqref="D16"/>
    </sheetView>
  </sheetViews>
  <sheetFormatPr baseColWidth="10" defaultColWidth="11.42578125" defaultRowHeight="15" x14ac:dyDescent="0.25"/>
  <sheetData>
    <row r="16" spans="4:4" ht="31.5" x14ac:dyDescent="0.5">
      <c r="D16" s="1" t="s">
        <v>0</v>
      </c>
    </row>
    <row r="36" spans="4:4" s="31" customFormat="1" x14ac:dyDescent="0.25"/>
    <row r="42" spans="4:4" ht="18.75" x14ac:dyDescent="0.3">
      <c r="D42" s="2" t="s">
        <v>613</v>
      </c>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18"/>
  <sheetViews>
    <sheetView zoomScaleNormal="100" workbookViewId="0">
      <selection sqref="A1:F1"/>
    </sheetView>
  </sheetViews>
  <sheetFormatPr baseColWidth="10" defaultRowHeight="15" x14ac:dyDescent="0.25"/>
  <cols>
    <col min="1" max="1" width="11.42578125" style="336"/>
    <col min="2" max="2" width="24.5703125" style="336" customWidth="1"/>
    <col min="3" max="3" width="17" style="336" customWidth="1"/>
    <col min="4" max="4" width="9.5703125" style="336" customWidth="1"/>
    <col min="5" max="5" width="12.5703125" style="336" customWidth="1"/>
    <col min="6" max="6" width="46.140625" style="336" customWidth="1"/>
    <col min="7" max="16384" width="11.42578125" style="336"/>
  </cols>
  <sheetData>
    <row r="1" spans="1:6" ht="15.75" customHeight="1" thickBot="1" x14ac:dyDescent="0.3">
      <c r="A1" s="411" t="s">
        <v>464</v>
      </c>
      <c r="B1" s="412"/>
      <c r="C1" s="412"/>
      <c r="D1" s="412"/>
      <c r="E1" s="412"/>
      <c r="F1" s="413"/>
    </row>
    <row r="2" spans="1:6" ht="30" x14ac:dyDescent="0.25">
      <c r="A2" s="326" t="s">
        <v>351</v>
      </c>
      <c r="B2" s="327" t="s">
        <v>352</v>
      </c>
      <c r="C2" s="327" t="s">
        <v>251</v>
      </c>
      <c r="D2" s="328" t="s">
        <v>353</v>
      </c>
      <c r="E2" s="329" t="s">
        <v>354</v>
      </c>
      <c r="F2" s="330" t="s">
        <v>355</v>
      </c>
    </row>
    <row r="3" spans="1:6" ht="36" x14ac:dyDescent="0.25">
      <c r="A3" s="331" t="s">
        <v>356</v>
      </c>
      <c r="B3" s="335" t="s">
        <v>357</v>
      </c>
      <c r="C3" s="335" t="s">
        <v>358</v>
      </c>
      <c r="D3" s="333">
        <v>140</v>
      </c>
      <c r="E3" s="334">
        <v>44673</v>
      </c>
      <c r="F3" s="351" t="s">
        <v>494</v>
      </c>
    </row>
    <row r="4" spans="1:6" ht="30" x14ac:dyDescent="0.25">
      <c r="A4" s="331" t="s">
        <v>356</v>
      </c>
      <c r="B4" s="335" t="s">
        <v>357</v>
      </c>
      <c r="C4" s="335" t="s">
        <v>358</v>
      </c>
      <c r="D4" s="333">
        <v>140</v>
      </c>
      <c r="E4" s="334">
        <v>44662</v>
      </c>
      <c r="F4" s="350" t="s">
        <v>359</v>
      </c>
    </row>
    <row r="5" spans="1:6" ht="30" x14ac:dyDescent="0.25">
      <c r="A5" s="331" t="s">
        <v>360</v>
      </c>
      <c r="B5" s="335" t="s">
        <v>361</v>
      </c>
      <c r="C5" s="335" t="s">
        <v>358</v>
      </c>
      <c r="D5" s="333">
        <v>150</v>
      </c>
      <c r="E5" s="334">
        <v>44662</v>
      </c>
      <c r="F5" s="337"/>
    </row>
    <row r="6" spans="1:6" ht="30" x14ac:dyDescent="0.25">
      <c r="A6" s="331" t="s">
        <v>360</v>
      </c>
      <c r="B6" s="335" t="s">
        <v>361</v>
      </c>
      <c r="C6" s="335" t="s">
        <v>358</v>
      </c>
      <c r="D6" s="333">
        <v>150</v>
      </c>
      <c r="E6" s="334">
        <v>44655</v>
      </c>
      <c r="F6" s="337"/>
    </row>
    <row r="7" spans="1:6" ht="30" x14ac:dyDescent="0.25">
      <c r="A7" s="331" t="s">
        <v>360</v>
      </c>
      <c r="B7" s="335" t="s">
        <v>361</v>
      </c>
      <c r="C7" s="332" t="s">
        <v>126</v>
      </c>
      <c r="D7" s="333">
        <v>150</v>
      </c>
      <c r="E7" s="334">
        <v>44662</v>
      </c>
      <c r="F7" s="337"/>
    </row>
    <row r="8" spans="1:6" ht="30" x14ac:dyDescent="0.25">
      <c r="A8" s="331" t="s">
        <v>360</v>
      </c>
      <c r="B8" s="335" t="s">
        <v>361</v>
      </c>
      <c r="C8" s="332" t="s">
        <v>126</v>
      </c>
      <c r="D8" s="333">
        <v>150</v>
      </c>
      <c r="E8" s="334">
        <v>44655</v>
      </c>
      <c r="F8" s="337"/>
    </row>
    <row r="9" spans="1:6" ht="30" x14ac:dyDescent="0.25">
      <c r="A9" s="331" t="s">
        <v>360</v>
      </c>
      <c r="B9" s="332" t="s">
        <v>362</v>
      </c>
      <c r="C9" s="335" t="s">
        <v>358</v>
      </c>
      <c r="D9" s="333">
        <v>150</v>
      </c>
      <c r="E9" s="334">
        <v>44655</v>
      </c>
      <c r="F9" s="337"/>
    </row>
    <row r="10" spans="1:6" ht="15.75" thickBot="1" x14ac:dyDescent="0.3">
      <c r="A10" s="331" t="s">
        <v>360</v>
      </c>
      <c r="B10" s="332" t="s">
        <v>362</v>
      </c>
      <c r="C10" s="332" t="s">
        <v>126</v>
      </c>
      <c r="D10" s="333">
        <v>150</v>
      </c>
      <c r="E10" s="334">
        <v>44655</v>
      </c>
      <c r="F10" s="338"/>
    </row>
    <row r="11" spans="1:6" ht="15" customHeight="1" thickBot="1" x14ac:dyDescent="0.3">
      <c r="A11" s="414" t="s">
        <v>490</v>
      </c>
      <c r="B11" s="415"/>
      <c r="C11" s="415"/>
      <c r="D11" s="415"/>
      <c r="E11" s="415"/>
      <c r="F11" s="416"/>
    </row>
    <row r="12" spans="1:6" ht="15" customHeight="1" x14ac:dyDescent="0.25">
      <c r="A12" s="349"/>
      <c r="B12" s="343"/>
      <c r="C12" s="343"/>
      <c r="D12" s="343"/>
      <c r="E12" s="343"/>
      <c r="F12" s="343"/>
    </row>
    <row r="13" spans="1:6" ht="15" customHeight="1" x14ac:dyDescent="0.25">
      <c r="A13" s="349"/>
      <c r="B13" s="343"/>
      <c r="C13" s="343"/>
      <c r="D13" s="343"/>
      <c r="E13" s="343"/>
      <c r="F13" s="343"/>
    </row>
    <row r="14" spans="1:6" ht="15.75" thickBot="1" x14ac:dyDescent="0.3">
      <c r="A14" s="339"/>
      <c r="B14" s="339"/>
      <c r="C14" s="339"/>
      <c r="D14" s="340"/>
      <c r="E14" s="341"/>
      <c r="F14" s="339"/>
    </row>
    <row r="15" spans="1:6" ht="15.75" thickBot="1" x14ac:dyDescent="0.3">
      <c r="A15" s="411" t="s">
        <v>465</v>
      </c>
      <c r="B15" s="412"/>
      <c r="C15" s="412"/>
      <c r="D15" s="412"/>
      <c r="E15" s="412"/>
      <c r="F15" s="413"/>
    </row>
    <row r="16" spans="1:6" ht="30" x14ac:dyDescent="0.25">
      <c r="A16" s="326" t="s">
        <v>351</v>
      </c>
      <c r="B16" s="327" t="s">
        <v>352</v>
      </c>
      <c r="C16" s="327" t="s">
        <v>251</v>
      </c>
      <c r="D16" s="328" t="s">
        <v>353</v>
      </c>
      <c r="E16" s="329" t="s">
        <v>354</v>
      </c>
      <c r="F16" s="330" t="s">
        <v>355</v>
      </c>
    </row>
    <row r="17" spans="1:6" x14ac:dyDescent="0.25">
      <c r="A17" s="331" t="s">
        <v>373</v>
      </c>
      <c r="B17" s="332" t="s">
        <v>374</v>
      </c>
      <c r="C17" s="332" t="s">
        <v>132</v>
      </c>
      <c r="D17" s="333">
        <v>1098</v>
      </c>
      <c r="E17" s="334">
        <v>44671</v>
      </c>
      <c r="F17" s="350" t="s">
        <v>504</v>
      </c>
    </row>
    <row r="18" spans="1:6" ht="30" x14ac:dyDescent="0.25">
      <c r="A18" s="331" t="s">
        <v>373</v>
      </c>
      <c r="B18" s="332" t="s">
        <v>374</v>
      </c>
      <c r="C18" s="335" t="s">
        <v>133</v>
      </c>
      <c r="D18" s="333">
        <v>977</v>
      </c>
      <c r="E18" s="334">
        <v>44671</v>
      </c>
      <c r="F18" s="350" t="s">
        <v>505</v>
      </c>
    </row>
    <row r="19" spans="1:6" x14ac:dyDescent="0.25">
      <c r="A19" s="331" t="s">
        <v>373</v>
      </c>
      <c r="B19" s="332" t="s">
        <v>374</v>
      </c>
      <c r="C19" s="332" t="s">
        <v>285</v>
      </c>
      <c r="D19" s="333">
        <v>1098</v>
      </c>
      <c r="E19" s="334">
        <v>44671</v>
      </c>
      <c r="F19" s="350" t="s">
        <v>506</v>
      </c>
    </row>
    <row r="20" spans="1:6" x14ac:dyDescent="0.25">
      <c r="A20" s="331" t="s">
        <v>373</v>
      </c>
      <c r="B20" s="332" t="s">
        <v>374</v>
      </c>
      <c r="C20" s="332" t="s">
        <v>367</v>
      </c>
      <c r="D20" s="333">
        <v>1180</v>
      </c>
      <c r="E20" s="334">
        <v>44671</v>
      </c>
      <c r="F20" s="350" t="s">
        <v>507</v>
      </c>
    </row>
    <row r="21" spans="1:6" x14ac:dyDescent="0.25">
      <c r="A21" s="331" t="s">
        <v>373</v>
      </c>
      <c r="B21" s="332" t="s">
        <v>374</v>
      </c>
      <c r="C21" s="332" t="s">
        <v>499</v>
      </c>
      <c r="D21" s="333">
        <v>1098</v>
      </c>
      <c r="E21" s="334">
        <v>44671</v>
      </c>
      <c r="F21" s="350" t="s">
        <v>508</v>
      </c>
    </row>
    <row r="22" spans="1:6" x14ac:dyDescent="0.25">
      <c r="A22" s="331" t="s">
        <v>373</v>
      </c>
      <c r="B22" s="332" t="s">
        <v>374</v>
      </c>
      <c r="C22" s="332" t="s">
        <v>371</v>
      </c>
      <c r="D22" s="333">
        <v>720</v>
      </c>
      <c r="E22" s="334">
        <v>44656</v>
      </c>
      <c r="F22" s="350" t="s">
        <v>375</v>
      </c>
    </row>
    <row r="23" spans="1:6" ht="30.75" thickBot="1" x14ac:dyDescent="0.3">
      <c r="A23" s="331" t="s">
        <v>363</v>
      </c>
      <c r="B23" s="332" t="s">
        <v>364</v>
      </c>
      <c r="C23" s="335" t="s">
        <v>133</v>
      </c>
      <c r="D23" s="333">
        <v>945</v>
      </c>
      <c r="E23" s="334">
        <v>44656</v>
      </c>
      <c r="F23" s="350" t="s">
        <v>365</v>
      </c>
    </row>
    <row r="24" spans="1:6" ht="15.75" thickBot="1" x14ac:dyDescent="0.3">
      <c r="A24" s="411" t="s">
        <v>598</v>
      </c>
      <c r="B24" s="412"/>
      <c r="C24" s="412"/>
      <c r="D24" s="412"/>
      <c r="E24" s="412"/>
      <c r="F24" s="413"/>
    </row>
    <row r="25" spans="1:6" ht="30" x14ac:dyDescent="0.25">
      <c r="A25" s="331" t="s">
        <v>363</v>
      </c>
      <c r="B25" s="332" t="s">
        <v>364</v>
      </c>
      <c r="C25" s="335" t="s">
        <v>133</v>
      </c>
      <c r="D25" s="333">
        <v>1142</v>
      </c>
      <c r="E25" s="334">
        <v>44656</v>
      </c>
      <c r="F25" s="350" t="s">
        <v>365</v>
      </c>
    </row>
    <row r="26" spans="1:6" x14ac:dyDescent="0.25">
      <c r="A26" s="331" t="s">
        <v>363</v>
      </c>
      <c r="B26" s="332" t="s">
        <v>364</v>
      </c>
      <c r="C26" s="332" t="s">
        <v>285</v>
      </c>
      <c r="D26" s="333">
        <v>720</v>
      </c>
      <c r="E26" s="334">
        <v>44656</v>
      </c>
      <c r="F26" s="350" t="s">
        <v>366</v>
      </c>
    </row>
    <row r="27" spans="1:6" ht="25.5" x14ac:dyDescent="0.25">
      <c r="A27" s="331" t="s">
        <v>363</v>
      </c>
      <c r="B27" s="332" t="s">
        <v>364</v>
      </c>
      <c r="C27" s="332" t="s">
        <v>367</v>
      </c>
      <c r="D27" s="333">
        <v>1063</v>
      </c>
      <c r="E27" s="334">
        <v>44656</v>
      </c>
      <c r="F27" s="350" t="s">
        <v>368</v>
      </c>
    </row>
    <row r="28" spans="1:6" ht="30" x14ac:dyDescent="0.25">
      <c r="A28" s="331" t="s">
        <v>373</v>
      </c>
      <c r="B28" s="332" t="s">
        <v>495</v>
      </c>
      <c r="C28" s="335" t="s">
        <v>133</v>
      </c>
      <c r="D28" s="333">
        <v>780</v>
      </c>
      <c r="E28" s="334">
        <v>44671</v>
      </c>
      <c r="F28" s="350" t="s">
        <v>509</v>
      </c>
    </row>
    <row r="29" spans="1:6" ht="30" x14ac:dyDescent="0.25">
      <c r="A29" s="331" t="s">
        <v>373</v>
      </c>
      <c r="B29" s="332" t="s">
        <v>495</v>
      </c>
      <c r="C29" s="335" t="s">
        <v>299</v>
      </c>
      <c r="D29" s="333">
        <v>300</v>
      </c>
      <c r="E29" s="334">
        <v>44671</v>
      </c>
      <c r="F29" s="350" t="s">
        <v>510</v>
      </c>
    </row>
    <row r="30" spans="1:6" x14ac:dyDescent="0.25">
      <c r="A30" s="331" t="s">
        <v>373</v>
      </c>
      <c r="B30" s="332" t="s">
        <v>495</v>
      </c>
      <c r="C30" s="332" t="s">
        <v>389</v>
      </c>
      <c r="D30" s="333">
        <v>320</v>
      </c>
      <c r="E30" s="334">
        <v>44671</v>
      </c>
      <c r="F30" s="350" t="s">
        <v>511</v>
      </c>
    </row>
    <row r="31" spans="1:6" x14ac:dyDescent="0.25">
      <c r="A31" s="331" t="s">
        <v>496</v>
      </c>
      <c r="B31" s="332" t="s">
        <v>497</v>
      </c>
      <c r="C31" s="332" t="s">
        <v>132</v>
      </c>
      <c r="D31" s="333">
        <v>522</v>
      </c>
      <c r="E31" s="334">
        <v>44672</v>
      </c>
      <c r="F31" s="350" t="s">
        <v>512</v>
      </c>
    </row>
    <row r="32" spans="1:6" ht="30" x14ac:dyDescent="0.25">
      <c r="A32" s="331" t="s">
        <v>496</v>
      </c>
      <c r="B32" s="332" t="s">
        <v>497</v>
      </c>
      <c r="C32" s="335" t="s">
        <v>133</v>
      </c>
      <c r="D32" s="333">
        <v>615</v>
      </c>
      <c r="E32" s="334">
        <v>44672</v>
      </c>
      <c r="F32" s="350" t="s">
        <v>512</v>
      </c>
    </row>
    <row r="33" spans="1:6" x14ac:dyDescent="0.25">
      <c r="A33" s="331" t="s">
        <v>496</v>
      </c>
      <c r="B33" s="332" t="s">
        <v>497</v>
      </c>
      <c r="C33" s="332" t="s">
        <v>285</v>
      </c>
      <c r="D33" s="333">
        <v>590</v>
      </c>
      <c r="E33" s="334">
        <v>44672</v>
      </c>
      <c r="F33" s="350" t="s">
        <v>512</v>
      </c>
    </row>
    <row r="34" spans="1:6" x14ac:dyDescent="0.25">
      <c r="A34" s="331" t="s">
        <v>496</v>
      </c>
      <c r="B34" s="332" t="s">
        <v>497</v>
      </c>
      <c r="C34" s="332" t="s">
        <v>402</v>
      </c>
      <c r="D34" s="333">
        <v>521</v>
      </c>
      <c r="E34" s="334">
        <v>44672</v>
      </c>
      <c r="F34" s="350" t="s">
        <v>512</v>
      </c>
    </row>
    <row r="35" spans="1:6" x14ac:dyDescent="0.25">
      <c r="A35" s="331" t="s">
        <v>496</v>
      </c>
      <c r="B35" s="332" t="s">
        <v>497</v>
      </c>
      <c r="C35" s="332" t="s">
        <v>500</v>
      </c>
      <c r="D35" s="333">
        <v>660</v>
      </c>
      <c r="E35" s="334">
        <v>44672</v>
      </c>
      <c r="F35" s="350" t="s">
        <v>512</v>
      </c>
    </row>
    <row r="36" spans="1:6" x14ac:dyDescent="0.25">
      <c r="A36" s="331" t="s">
        <v>496</v>
      </c>
      <c r="B36" s="332" t="s">
        <v>497</v>
      </c>
      <c r="C36" s="332" t="s">
        <v>252</v>
      </c>
      <c r="D36" s="333">
        <v>466</v>
      </c>
      <c r="E36" s="334">
        <v>44672</v>
      </c>
      <c r="F36" s="350" t="s">
        <v>512</v>
      </c>
    </row>
    <row r="37" spans="1:6" x14ac:dyDescent="0.25">
      <c r="A37" s="331" t="s">
        <v>496</v>
      </c>
      <c r="B37" s="332" t="s">
        <v>497</v>
      </c>
      <c r="C37" s="332" t="s">
        <v>501</v>
      </c>
      <c r="D37" s="333">
        <v>626</v>
      </c>
      <c r="E37" s="334">
        <v>44672</v>
      </c>
      <c r="F37" s="350" t="s">
        <v>512</v>
      </c>
    </row>
    <row r="38" spans="1:6" x14ac:dyDescent="0.25">
      <c r="A38" s="331" t="s">
        <v>496</v>
      </c>
      <c r="B38" s="332" t="s">
        <v>497</v>
      </c>
      <c r="C38" s="332" t="s">
        <v>397</v>
      </c>
      <c r="D38" s="333">
        <v>446</v>
      </c>
      <c r="E38" s="334">
        <v>44672</v>
      </c>
      <c r="F38" s="350" t="s">
        <v>512</v>
      </c>
    </row>
    <row r="39" spans="1:6" x14ac:dyDescent="0.25">
      <c r="A39" s="331" t="s">
        <v>496</v>
      </c>
      <c r="B39" s="332" t="s">
        <v>497</v>
      </c>
      <c r="C39" s="332" t="s">
        <v>367</v>
      </c>
      <c r="D39" s="333">
        <v>735</v>
      </c>
      <c r="E39" s="334">
        <v>44672</v>
      </c>
      <c r="F39" s="350" t="s">
        <v>512</v>
      </c>
    </row>
    <row r="40" spans="1:6" x14ac:dyDescent="0.25">
      <c r="A40" s="331" t="s">
        <v>496</v>
      </c>
      <c r="B40" s="332" t="s">
        <v>497</v>
      </c>
      <c r="C40" s="332" t="s">
        <v>499</v>
      </c>
      <c r="D40" s="333">
        <v>673</v>
      </c>
      <c r="E40" s="334">
        <v>44672</v>
      </c>
      <c r="F40" s="350" t="s">
        <v>512</v>
      </c>
    </row>
    <row r="41" spans="1:6" x14ac:dyDescent="0.25">
      <c r="A41" s="331" t="s">
        <v>496</v>
      </c>
      <c r="B41" s="332" t="s">
        <v>497</v>
      </c>
      <c r="C41" s="332" t="s">
        <v>502</v>
      </c>
      <c r="D41" s="333">
        <v>516</v>
      </c>
      <c r="E41" s="334">
        <v>44672</v>
      </c>
      <c r="F41" s="350" t="s">
        <v>512</v>
      </c>
    </row>
    <row r="42" spans="1:6" ht="30" x14ac:dyDescent="0.25">
      <c r="A42" s="331" t="s">
        <v>496</v>
      </c>
      <c r="B42" s="332" t="s">
        <v>497</v>
      </c>
      <c r="C42" s="335" t="s">
        <v>384</v>
      </c>
      <c r="D42" s="333">
        <v>637</v>
      </c>
      <c r="E42" s="334">
        <v>44672</v>
      </c>
      <c r="F42" s="350" t="s">
        <v>512</v>
      </c>
    </row>
    <row r="43" spans="1:6" x14ac:dyDescent="0.25">
      <c r="A43" s="331" t="s">
        <v>496</v>
      </c>
      <c r="B43" s="332" t="s">
        <v>497</v>
      </c>
      <c r="C43" s="332" t="s">
        <v>371</v>
      </c>
      <c r="D43" s="333">
        <v>543</v>
      </c>
      <c r="E43" s="334">
        <v>44672</v>
      </c>
      <c r="F43" s="350" t="s">
        <v>512</v>
      </c>
    </row>
    <row r="44" spans="1:6" x14ac:dyDescent="0.25">
      <c r="A44" s="331" t="s">
        <v>496</v>
      </c>
      <c r="B44" s="332" t="s">
        <v>497</v>
      </c>
      <c r="C44" s="332" t="s">
        <v>389</v>
      </c>
      <c r="D44" s="333">
        <v>220</v>
      </c>
      <c r="E44" s="334">
        <v>44672</v>
      </c>
      <c r="F44" s="350" t="s">
        <v>512</v>
      </c>
    </row>
    <row r="45" spans="1:6" x14ac:dyDescent="0.25">
      <c r="A45" s="331" t="s">
        <v>496</v>
      </c>
      <c r="B45" s="332" t="s">
        <v>497</v>
      </c>
      <c r="C45" s="332" t="s">
        <v>503</v>
      </c>
      <c r="D45" s="333">
        <v>577</v>
      </c>
      <c r="E45" s="334">
        <v>44672</v>
      </c>
      <c r="F45" s="350" t="s">
        <v>512</v>
      </c>
    </row>
    <row r="46" spans="1:6" ht="30" x14ac:dyDescent="0.25">
      <c r="A46" s="331" t="s">
        <v>373</v>
      </c>
      <c r="B46" s="332" t="s">
        <v>498</v>
      </c>
      <c r="C46" s="335" t="s">
        <v>133</v>
      </c>
      <c r="D46" s="333">
        <v>920</v>
      </c>
      <c r="E46" s="334">
        <v>44671</v>
      </c>
      <c r="F46" s="350" t="s">
        <v>513</v>
      </c>
    </row>
    <row r="47" spans="1:6" x14ac:dyDescent="0.25">
      <c r="A47" s="331" t="s">
        <v>373</v>
      </c>
      <c r="B47" s="332" t="s">
        <v>498</v>
      </c>
      <c r="C47" s="332" t="s">
        <v>402</v>
      </c>
      <c r="D47" s="333">
        <v>800</v>
      </c>
      <c r="E47" s="334">
        <v>44671</v>
      </c>
      <c r="F47" s="350" t="s">
        <v>514</v>
      </c>
    </row>
    <row r="48" spans="1:6" x14ac:dyDescent="0.25">
      <c r="A48" s="331" t="s">
        <v>369</v>
      </c>
      <c r="B48" s="332" t="s">
        <v>370</v>
      </c>
      <c r="C48" s="332" t="s">
        <v>371</v>
      </c>
      <c r="D48" s="333">
        <v>814</v>
      </c>
      <c r="E48" s="334">
        <v>44671</v>
      </c>
      <c r="F48" s="350" t="s">
        <v>515</v>
      </c>
    </row>
    <row r="49" spans="1:6" ht="15.75" thickBot="1" x14ac:dyDescent="0.3">
      <c r="A49" s="331" t="s">
        <v>369</v>
      </c>
      <c r="B49" s="332" t="s">
        <v>370</v>
      </c>
      <c r="C49" s="332" t="s">
        <v>371</v>
      </c>
      <c r="D49" s="333">
        <v>790</v>
      </c>
      <c r="E49" s="334">
        <v>44656</v>
      </c>
      <c r="F49" s="350" t="s">
        <v>372</v>
      </c>
    </row>
    <row r="50" spans="1:6" ht="15.75" thickBot="1" x14ac:dyDescent="0.3">
      <c r="A50" s="414" t="s">
        <v>490</v>
      </c>
      <c r="B50" s="415"/>
      <c r="C50" s="415"/>
      <c r="D50" s="415"/>
      <c r="E50" s="415"/>
      <c r="F50" s="416"/>
    </row>
    <row r="51" spans="1:6" ht="15.75" thickBot="1" x14ac:dyDescent="0.3">
      <c r="A51" s="345"/>
      <c r="B51" s="345"/>
      <c r="C51" s="345"/>
      <c r="D51" s="346"/>
      <c r="E51" s="347"/>
      <c r="F51" s="345"/>
    </row>
    <row r="52" spans="1:6" ht="15.75" thickBot="1" x14ac:dyDescent="0.3">
      <c r="A52" s="411" t="s">
        <v>466</v>
      </c>
      <c r="B52" s="412"/>
      <c r="C52" s="412"/>
      <c r="D52" s="412"/>
      <c r="E52" s="412"/>
      <c r="F52" s="413"/>
    </row>
    <row r="53" spans="1:6" ht="30" x14ac:dyDescent="0.25">
      <c r="A53" s="326" t="s">
        <v>351</v>
      </c>
      <c r="B53" s="327" t="s">
        <v>352</v>
      </c>
      <c r="C53" s="327" t="s">
        <v>251</v>
      </c>
      <c r="D53" s="328" t="s">
        <v>353</v>
      </c>
      <c r="E53" s="329" t="s">
        <v>354</v>
      </c>
      <c r="F53" s="330" t="s">
        <v>355</v>
      </c>
    </row>
    <row r="54" spans="1:6" ht="30" x14ac:dyDescent="0.25">
      <c r="A54" s="331" t="s">
        <v>376</v>
      </c>
      <c r="B54" s="335" t="s">
        <v>377</v>
      </c>
      <c r="C54" s="335" t="s">
        <v>133</v>
      </c>
      <c r="D54" s="333">
        <v>190</v>
      </c>
      <c r="E54" s="334">
        <v>44664</v>
      </c>
      <c r="F54" s="350" t="s">
        <v>378</v>
      </c>
    </row>
    <row r="55" spans="1:6" x14ac:dyDescent="0.25">
      <c r="A55" s="331" t="s">
        <v>376</v>
      </c>
      <c r="B55" s="335" t="s">
        <v>377</v>
      </c>
      <c r="C55" s="332" t="s">
        <v>285</v>
      </c>
      <c r="D55" s="333">
        <v>270</v>
      </c>
      <c r="E55" s="334">
        <v>44664</v>
      </c>
      <c r="F55" s="350" t="s">
        <v>381</v>
      </c>
    </row>
    <row r="56" spans="1:6" ht="30" x14ac:dyDescent="0.25">
      <c r="A56" s="331" t="s">
        <v>376</v>
      </c>
      <c r="B56" s="335" t="s">
        <v>377</v>
      </c>
      <c r="C56" s="335" t="s">
        <v>382</v>
      </c>
      <c r="D56" s="333">
        <v>140</v>
      </c>
      <c r="E56" s="334">
        <v>44664</v>
      </c>
      <c r="F56" s="350" t="s">
        <v>383</v>
      </c>
    </row>
    <row r="57" spans="1:6" ht="30" x14ac:dyDescent="0.25">
      <c r="A57" s="331" t="s">
        <v>376</v>
      </c>
      <c r="B57" s="335" t="s">
        <v>377</v>
      </c>
      <c r="C57" s="335" t="s">
        <v>384</v>
      </c>
      <c r="D57" s="333">
        <v>350</v>
      </c>
      <c r="E57" s="334">
        <v>44664</v>
      </c>
      <c r="F57" s="350" t="s">
        <v>385</v>
      </c>
    </row>
    <row r="58" spans="1:6" x14ac:dyDescent="0.25">
      <c r="A58" s="331" t="s">
        <v>376</v>
      </c>
      <c r="B58" s="335" t="s">
        <v>377</v>
      </c>
      <c r="C58" s="332" t="s">
        <v>389</v>
      </c>
      <c r="D58" s="333">
        <v>200</v>
      </c>
      <c r="E58" s="334">
        <v>44664</v>
      </c>
      <c r="F58" s="350" t="s">
        <v>378</v>
      </c>
    </row>
    <row r="59" spans="1:6" ht="30" x14ac:dyDescent="0.25">
      <c r="A59" s="331" t="s">
        <v>376</v>
      </c>
      <c r="B59" s="335" t="s">
        <v>379</v>
      </c>
      <c r="C59" s="335" t="s">
        <v>133</v>
      </c>
      <c r="D59" s="333">
        <v>260</v>
      </c>
      <c r="E59" s="334">
        <v>44664</v>
      </c>
      <c r="F59" s="350" t="s">
        <v>380</v>
      </c>
    </row>
    <row r="60" spans="1:6" ht="30" x14ac:dyDescent="0.25">
      <c r="A60" s="331" t="s">
        <v>376</v>
      </c>
      <c r="B60" s="335" t="s">
        <v>379</v>
      </c>
      <c r="C60" s="335" t="s">
        <v>384</v>
      </c>
      <c r="D60" s="333">
        <v>360</v>
      </c>
      <c r="E60" s="334">
        <v>44664</v>
      </c>
      <c r="F60" s="350" t="s">
        <v>386</v>
      </c>
    </row>
    <row r="61" spans="1:6" x14ac:dyDescent="0.25">
      <c r="A61" s="331" t="s">
        <v>376</v>
      </c>
      <c r="B61" s="335" t="s">
        <v>379</v>
      </c>
      <c r="C61" s="332" t="s">
        <v>389</v>
      </c>
      <c r="D61" s="333">
        <v>220</v>
      </c>
      <c r="E61" s="334">
        <v>44664</v>
      </c>
      <c r="F61" s="350" t="s">
        <v>386</v>
      </c>
    </row>
    <row r="62" spans="1:6" ht="30.75" thickBot="1" x14ac:dyDescent="0.3">
      <c r="A62" s="331" t="s">
        <v>376</v>
      </c>
      <c r="B62" s="335" t="s">
        <v>387</v>
      </c>
      <c r="C62" s="335" t="s">
        <v>384</v>
      </c>
      <c r="D62" s="333">
        <v>563</v>
      </c>
      <c r="E62" s="334">
        <v>44664</v>
      </c>
      <c r="F62" s="350" t="s">
        <v>388</v>
      </c>
    </row>
    <row r="63" spans="1:6" ht="15.75" thickBot="1" x14ac:dyDescent="0.3">
      <c r="A63" s="414" t="s">
        <v>490</v>
      </c>
      <c r="B63" s="415"/>
      <c r="C63" s="415"/>
      <c r="D63" s="415"/>
      <c r="E63" s="415"/>
      <c r="F63" s="416"/>
    </row>
    <row r="64" spans="1:6" x14ac:dyDescent="0.25">
      <c r="A64" s="349"/>
      <c r="B64" s="343"/>
      <c r="C64" s="343"/>
      <c r="D64" s="343"/>
      <c r="E64" s="343"/>
      <c r="F64" s="343"/>
    </row>
    <row r="65" spans="1:6" x14ac:dyDescent="0.25">
      <c r="A65" s="349"/>
      <c r="B65" s="343"/>
      <c r="C65" s="343"/>
      <c r="D65" s="343"/>
      <c r="E65" s="343"/>
      <c r="F65" s="343"/>
    </row>
    <row r="66" spans="1:6" x14ac:dyDescent="0.25">
      <c r="A66" s="349"/>
      <c r="B66" s="343"/>
      <c r="C66" s="343"/>
      <c r="D66" s="343"/>
      <c r="E66" s="343"/>
      <c r="F66" s="343"/>
    </row>
    <row r="67" spans="1:6" x14ac:dyDescent="0.25">
      <c r="A67" s="349"/>
      <c r="B67" s="343"/>
      <c r="C67" s="343"/>
      <c r="D67" s="343"/>
      <c r="E67" s="343"/>
      <c r="F67" s="343"/>
    </row>
    <row r="68" spans="1:6" x14ac:dyDescent="0.25">
      <c r="A68" s="349"/>
      <c r="B68" s="343"/>
      <c r="C68" s="343"/>
      <c r="D68" s="343"/>
      <c r="E68" s="343"/>
      <c r="F68" s="343"/>
    </row>
    <row r="69" spans="1:6" x14ac:dyDescent="0.25">
      <c r="A69" s="349"/>
      <c r="B69" s="343"/>
      <c r="C69" s="343"/>
      <c r="D69" s="343"/>
      <c r="E69" s="343"/>
      <c r="F69" s="343"/>
    </row>
    <row r="70" spans="1:6" x14ac:dyDescent="0.25">
      <c r="A70" s="349"/>
      <c r="B70" s="343"/>
      <c r="C70" s="343"/>
      <c r="D70" s="343"/>
      <c r="E70" s="343"/>
      <c r="F70" s="343"/>
    </row>
    <row r="71" spans="1:6" x14ac:dyDescent="0.25">
      <c r="A71" s="349"/>
      <c r="B71" s="343"/>
      <c r="C71" s="343"/>
      <c r="D71" s="343"/>
      <c r="E71" s="343"/>
      <c r="F71" s="343"/>
    </row>
    <row r="72" spans="1:6" x14ac:dyDescent="0.25">
      <c r="A72" s="349"/>
      <c r="B72" s="343"/>
      <c r="C72" s="343"/>
      <c r="D72" s="343"/>
      <c r="E72" s="343"/>
      <c r="F72" s="343"/>
    </row>
    <row r="73" spans="1:6" x14ac:dyDescent="0.25">
      <c r="A73" s="349"/>
      <c r="B73" s="343"/>
      <c r="C73" s="343"/>
      <c r="D73" s="343"/>
      <c r="E73" s="343"/>
      <c r="F73" s="343"/>
    </row>
    <row r="74" spans="1:6" x14ac:dyDescent="0.25">
      <c r="A74" s="349"/>
      <c r="B74" s="343"/>
      <c r="C74" s="343"/>
      <c r="D74" s="343"/>
      <c r="E74" s="343"/>
      <c r="F74" s="343"/>
    </row>
    <row r="75" spans="1:6" x14ac:dyDescent="0.25">
      <c r="A75" s="345"/>
      <c r="B75" s="345"/>
      <c r="C75" s="345"/>
      <c r="D75" s="346"/>
      <c r="E75" s="347"/>
      <c r="F75" s="345"/>
    </row>
    <row r="77" spans="1:6" ht="15.75" thickBot="1" x14ac:dyDescent="0.3"/>
    <row r="78" spans="1:6" ht="15.75" thickBot="1" x14ac:dyDescent="0.3">
      <c r="A78" s="411" t="s">
        <v>467</v>
      </c>
      <c r="B78" s="412"/>
      <c r="C78" s="412"/>
      <c r="D78" s="412"/>
      <c r="E78" s="412"/>
      <c r="F78" s="413"/>
    </row>
    <row r="79" spans="1:6" ht="30" x14ac:dyDescent="0.25">
      <c r="A79" s="326" t="s">
        <v>351</v>
      </c>
      <c r="B79" s="327" t="s">
        <v>352</v>
      </c>
      <c r="C79" s="327" t="s">
        <v>251</v>
      </c>
      <c r="D79" s="328" t="s">
        <v>353</v>
      </c>
      <c r="E79" s="329" t="s">
        <v>354</v>
      </c>
      <c r="F79" s="330" t="s">
        <v>355</v>
      </c>
    </row>
    <row r="80" spans="1:6" ht="45" x14ac:dyDescent="0.25">
      <c r="A80" s="331" t="s">
        <v>398</v>
      </c>
      <c r="B80" s="335" t="s">
        <v>399</v>
      </c>
      <c r="C80" s="332" t="s">
        <v>400</v>
      </c>
      <c r="D80" s="333">
        <v>140</v>
      </c>
      <c r="E80" s="334">
        <v>44658</v>
      </c>
      <c r="F80" s="350" t="s">
        <v>401</v>
      </c>
    </row>
    <row r="81" spans="1:6" ht="45" x14ac:dyDescent="0.25">
      <c r="A81" s="331" t="s">
        <v>398</v>
      </c>
      <c r="B81" s="335" t="s">
        <v>399</v>
      </c>
      <c r="C81" s="335" t="s">
        <v>133</v>
      </c>
      <c r="D81" s="333">
        <v>200</v>
      </c>
      <c r="E81" s="334">
        <v>44658</v>
      </c>
      <c r="F81" s="350" t="s">
        <v>403</v>
      </c>
    </row>
    <row r="82" spans="1:6" ht="45" x14ac:dyDescent="0.25">
      <c r="A82" s="331" t="s">
        <v>398</v>
      </c>
      <c r="B82" s="335" t="s">
        <v>399</v>
      </c>
      <c r="C82" s="332" t="s">
        <v>402</v>
      </c>
      <c r="D82" s="333">
        <v>300</v>
      </c>
      <c r="E82" s="334">
        <v>44658</v>
      </c>
      <c r="F82" s="350" t="s">
        <v>403</v>
      </c>
    </row>
    <row r="83" spans="1:6" ht="45" x14ac:dyDescent="0.25">
      <c r="A83" s="331" t="s">
        <v>398</v>
      </c>
      <c r="B83" s="335" t="s">
        <v>399</v>
      </c>
      <c r="C83" s="335" t="s">
        <v>299</v>
      </c>
      <c r="D83" s="333">
        <v>140</v>
      </c>
      <c r="E83" s="334">
        <v>44658</v>
      </c>
      <c r="F83" s="350" t="s">
        <v>401</v>
      </c>
    </row>
    <row r="84" spans="1:6" ht="45" x14ac:dyDescent="0.25">
      <c r="A84" s="331" t="s">
        <v>398</v>
      </c>
      <c r="B84" s="335" t="s">
        <v>399</v>
      </c>
      <c r="C84" s="335" t="s">
        <v>382</v>
      </c>
      <c r="D84" s="333">
        <v>140</v>
      </c>
      <c r="E84" s="334">
        <v>44658</v>
      </c>
      <c r="F84" s="350" t="s">
        <v>401</v>
      </c>
    </row>
    <row r="85" spans="1:6" ht="45" x14ac:dyDescent="0.25">
      <c r="A85" s="331" t="s">
        <v>398</v>
      </c>
      <c r="B85" s="335" t="s">
        <v>399</v>
      </c>
      <c r="C85" s="335" t="s">
        <v>384</v>
      </c>
      <c r="D85" s="333">
        <v>300</v>
      </c>
      <c r="E85" s="334">
        <v>44658</v>
      </c>
      <c r="F85" s="350" t="s">
        <v>404</v>
      </c>
    </row>
    <row r="86" spans="1:6" ht="45" x14ac:dyDescent="0.25">
      <c r="A86" s="331" t="s">
        <v>398</v>
      </c>
      <c r="B86" s="335" t="s">
        <v>399</v>
      </c>
      <c r="C86" s="332" t="s">
        <v>405</v>
      </c>
      <c r="D86" s="333">
        <v>140</v>
      </c>
      <c r="E86" s="334">
        <v>44658</v>
      </c>
      <c r="F86" s="350" t="s">
        <v>406</v>
      </c>
    </row>
    <row r="87" spans="1:6" ht="45" x14ac:dyDescent="0.25">
      <c r="A87" s="331" t="s">
        <v>398</v>
      </c>
      <c r="B87" s="335" t="s">
        <v>399</v>
      </c>
      <c r="C87" s="332" t="s">
        <v>393</v>
      </c>
      <c r="D87" s="333">
        <v>140</v>
      </c>
      <c r="E87" s="334">
        <v>44658</v>
      </c>
      <c r="F87" s="350" t="s">
        <v>403</v>
      </c>
    </row>
    <row r="88" spans="1:6" ht="30" x14ac:dyDescent="0.25">
      <c r="A88" s="331" t="s">
        <v>398</v>
      </c>
      <c r="B88" s="335" t="s">
        <v>429</v>
      </c>
      <c r="C88" s="335" t="s">
        <v>382</v>
      </c>
      <c r="D88" s="333">
        <v>130</v>
      </c>
      <c r="E88" s="334">
        <v>44658</v>
      </c>
      <c r="F88" s="350" t="s">
        <v>430</v>
      </c>
    </row>
    <row r="89" spans="1:6" ht="30" x14ac:dyDescent="0.25">
      <c r="A89" s="331" t="s">
        <v>407</v>
      </c>
      <c r="B89" s="335" t="s">
        <v>408</v>
      </c>
      <c r="C89" s="335" t="s">
        <v>133</v>
      </c>
      <c r="D89" s="333">
        <v>200</v>
      </c>
      <c r="E89" s="334">
        <v>44657</v>
      </c>
      <c r="F89" s="350" t="s">
        <v>409</v>
      </c>
    </row>
    <row r="90" spans="1:6" ht="30" x14ac:dyDescent="0.25">
      <c r="A90" s="331" t="s">
        <v>407</v>
      </c>
      <c r="B90" s="335" t="s">
        <v>408</v>
      </c>
      <c r="C90" s="335" t="s">
        <v>382</v>
      </c>
      <c r="D90" s="333">
        <v>180</v>
      </c>
      <c r="E90" s="334">
        <v>44657</v>
      </c>
      <c r="F90" s="350" t="s">
        <v>410</v>
      </c>
    </row>
    <row r="91" spans="1:6" ht="15.75" thickBot="1" x14ac:dyDescent="0.3">
      <c r="A91" s="354"/>
      <c r="B91" s="355"/>
      <c r="C91" s="355"/>
      <c r="D91" s="356"/>
      <c r="E91" s="357"/>
      <c r="F91" s="358"/>
    </row>
    <row r="92" spans="1:6" ht="15.75" thickBot="1" x14ac:dyDescent="0.3">
      <c r="A92" s="411" t="s">
        <v>489</v>
      </c>
      <c r="B92" s="412"/>
      <c r="C92" s="412"/>
      <c r="D92" s="412"/>
      <c r="E92" s="412"/>
      <c r="F92" s="413"/>
    </row>
    <row r="93" spans="1:6" ht="25.5" x14ac:dyDescent="0.25">
      <c r="A93" s="331" t="s">
        <v>407</v>
      </c>
      <c r="B93" s="335" t="s">
        <v>420</v>
      </c>
      <c r="C93" s="332" t="s">
        <v>402</v>
      </c>
      <c r="D93" s="333">
        <v>180</v>
      </c>
      <c r="E93" s="334">
        <v>44657</v>
      </c>
      <c r="F93" s="350" t="s">
        <v>421</v>
      </c>
    </row>
    <row r="94" spans="1:6" ht="30" x14ac:dyDescent="0.25">
      <c r="A94" s="331" t="s">
        <v>407</v>
      </c>
      <c r="B94" s="335" t="s">
        <v>420</v>
      </c>
      <c r="C94" s="335" t="s">
        <v>384</v>
      </c>
      <c r="D94" s="333">
        <v>180</v>
      </c>
      <c r="E94" s="334">
        <v>44657</v>
      </c>
      <c r="F94" s="350" t="s">
        <v>422</v>
      </c>
    </row>
    <row r="95" spans="1:6" ht="30" x14ac:dyDescent="0.25">
      <c r="A95" s="331" t="s">
        <v>423</v>
      </c>
      <c r="B95" s="335" t="s">
        <v>424</v>
      </c>
      <c r="C95" s="335" t="s">
        <v>133</v>
      </c>
      <c r="D95" s="333">
        <v>200</v>
      </c>
      <c r="E95" s="334">
        <v>44672</v>
      </c>
      <c r="F95" s="350" t="s">
        <v>530</v>
      </c>
    </row>
    <row r="96" spans="1:6" x14ac:dyDescent="0.25">
      <c r="A96" s="331" t="s">
        <v>423</v>
      </c>
      <c r="B96" s="335" t="s">
        <v>424</v>
      </c>
      <c r="C96" s="332" t="s">
        <v>397</v>
      </c>
      <c r="D96" s="333">
        <v>200</v>
      </c>
      <c r="E96" s="334">
        <v>44672</v>
      </c>
      <c r="F96" s="350" t="s">
        <v>531</v>
      </c>
    </row>
    <row r="97" spans="1:6" ht="30" x14ac:dyDescent="0.25">
      <c r="A97" s="331" t="s">
        <v>423</v>
      </c>
      <c r="B97" s="335" t="s">
        <v>424</v>
      </c>
      <c r="C97" s="335" t="s">
        <v>299</v>
      </c>
      <c r="D97" s="333">
        <v>180</v>
      </c>
      <c r="E97" s="334">
        <v>44672</v>
      </c>
      <c r="F97" s="350" t="s">
        <v>532</v>
      </c>
    </row>
    <row r="98" spans="1:6" ht="30" x14ac:dyDescent="0.25">
      <c r="A98" s="331" t="s">
        <v>423</v>
      </c>
      <c r="B98" s="335" t="s">
        <v>424</v>
      </c>
      <c r="C98" s="335" t="s">
        <v>382</v>
      </c>
      <c r="D98" s="333">
        <v>120</v>
      </c>
      <c r="E98" s="334">
        <v>44672</v>
      </c>
      <c r="F98" s="350" t="s">
        <v>530</v>
      </c>
    </row>
    <row r="99" spans="1:6" ht="25.5" x14ac:dyDescent="0.25">
      <c r="A99" s="331" t="s">
        <v>423</v>
      </c>
      <c r="B99" s="335" t="s">
        <v>424</v>
      </c>
      <c r="C99" s="332" t="s">
        <v>389</v>
      </c>
      <c r="D99" s="333">
        <v>180</v>
      </c>
      <c r="E99" s="334">
        <v>44672</v>
      </c>
      <c r="F99" s="350" t="s">
        <v>533</v>
      </c>
    </row>
    <row r="100" spans="1:6" ht="25.5" x14ac:dyDescent="0.25">
      <c r="A100" s="331" t="s">
        <v>423</v>
      </c>
      <c r="B100" s="335" t="s">
        <v>424</v>
      </c>
      <c r="C100" s="332" t="s">
        <v>393</v>
      </c>
      <c r="D100" s="333">
        <v>180</v>
      </c>
      <c r="E100" s="334">
        <v>44672</v>
      </c>
      <c r="F100" s="350" t="s">
        <v>534</v>
      </c>
    </row>
    <row r="101" spans="1:6" ht="30" x14ac:dyDescent="0.25">
      <c r="A101" s="331" t="s">
        <v>516</v>
      </c>
      <c r="B101" s="335" t="s">
        <v>517</v>
      </c>
      <c r="C101" s="335" t="s">
        <v>133</v>
      </c>
      <c r="D101" s="333">
        <v>200</v>
      </c>
      <c r="E101" s="334">
        <v>44671</v>
      </c>
      <c r="F101" s="350" t="s">
        <v>535</v>
      </c>
    </row>
    <row r="102" spans="1:6" ht="25.5" x14ac:dyDescent="0.25">
      <c r="A102" s="331" t="s">
        <v>516</v>
      </c>
      <c r="B102" s="335" t="s">
        <v>517</v>
      </c>
      <c r="C102" s="332" t="s">
        <v>285</v>
      </c>
      <c r="D102" s="333">
        <v>240</v>
      </c>
      <c r="E102" s="334">
        <v>44671</v>
      </c>
      <c r="F102" s="350" t="s">
        <v>536</v>
      </c>
    </row>
    <row r="103" spans="1:6" ht="25.5" x14ac:dyDescent="0.25">
      <c r="A103" s="331" t="s">
        <v>516</v>
      </c>
      <c r="B103" s="335" t="s">
        <v>517</v>
      </c>
      <c r="C103" s="332" t="s">
        <v>252</v>
      </c>
      <c r="D103" s="333">
        <v>210</v>
      </c>
      <c r="E103" s="334">
        <v>44671</v>
      </c>
      <c r="F103" s="350" t="s">
        <v>537</v>
      </c>
    </row>
    <row r="104" spans="1:6" ht="25.5" x14ac:dyDescent="0.25">
      <c r="A104" s="331" t="s">
        <v>516</v>
      </c>
      <c r="B104" s="335" t="s">
        <v>517</v>
      </c>
      <c r="C104" s="332" t="s">
        <v>397</v>
      </c>
      <c r="D104" s="333">
        <v>220</v>
      </c>
      <c r="E104" s="334">
        <v>44671</v>
      </c>
      <c r="F104" s="350" t="s">
        <v>535</v>
      </c>
    </row>
    <row r="105" spans="1:6" ht="30" x14ac:dyDescent="0.25">
      <c r="A105" s="331" t="s">
        <v>516</v>
      </c>
      <c r="B105" s="335" t="s">
        <v>517</v>
      </c>
      <c r="C105" s="335" t="s">
        <v>382</v>
      </c>
      <c r="D105" s="333">
        <v>140</v>
      </c>
      <c r="E105" s="334">
        <v>44671</v>
      </c>
      <c r="F105" s="350" t="s">
        <v>538</v>
      </c>
    </row>
    <row r="106" spans="1:6" ht="30" x14ac:dyDescent="0.25">
      <c r="A106" s="331" t="s">
        <v>516</v>
      </c>
      <c r="B106" s="335" t="s">
        <v>517</v>
      </c>
      <c r="C106" s="335" t="s">
        <v>384</v>
      </c>
      <c r="D106" s="333">
        <v>330</v>
      </c>
      <c r="E106" s="334">
        <v>44671</v>
      </c>
      <c r="F106" s="350" t="s">
        <v>535</v>
      </c>
    </row>
    <row r="107" spans="1:6" ht="25.5" x14ac:dyDescent="0.25">
      <c r="A107" s="331" t="s">
        <v>516</v>
      </c>
      <c r="B107" s="335" t="s">
        <v>517</v>
      </c>
      <c r="C107" s="332" t="s">
        <v>405</v>
      </c>
      <c r="D107" s="333">
        <v>300</v>
      </c>
      <c r="E107" s="334">
        <v>44671</v>
      </c>
      <c r="F107" s="350" t="s">
        <v>539</v>
      </c>
    </row>
    <row r="108" spans="1:6" ht="25.5" x14ac:dyDescent="0.25">
      <c r="A108" s="331" t="s">
        <v>516</v>
      </c>
      <c r="B108" s="335" t="s">
        <v>517</v>
      </c>
      <c r="C108" s="332" t="s">
        <v>371</v>
      </c>
      <c r="D108" s="333">
        <v>180</v>
      </c>
      <c r="E108" s="334">
        <v>44671</v>
      </c>
      <c r="F108" s="350" t="s">
        <v>537</v>
      </c>
    </row>
    <row r="109" spans="1:6" x14ac:dyDescent="0.25">
      <c r="A109" s="331" t="s">
        <v>516</v>
      </c>
      <c r="B109" s="335" t="s">
        <v>517</v>
      </c>
      <c r="C109" s="332" t="s">
        <v>389</v>
      </c>
      <c r="D109" s="333">
        <v>200</v>
      </c>
      <c r="E109" s="334">
        <v>44671</v>
      </c>
      <c r="F109" s="350" t="s">
        <v>540</v>
      </c>
    </row>
    <row r="110" spans="1:6" ht="30" x14ac:dyDescent="0.25">
      <c r="A110" s="331" t="s">
        <v>516</v>
      </c>
      <c r="B110" s="335" t="s">
        <v>518</v>
      </c>
      <c r="C110" s="335" t="s">
        <v>133</v>
      </c>
      <c r="D110" s="333">
        <v>250</v>
      </c>
      <c r="E110" s="334">
        <v>44671</v>
      </c>
      <c r="F110" s="350" t="s">
        <v>541</v>
      </c>
    </row>
    <row r="111" spans="1:6" ht="15.75" thickBot="1" x14ac:dyDescent="0.3">
      <c r="A111" s="359"/>
      <c r="B111" s="348"/>
      <c r="C111" s="348"/>
      <c r="D111" s="346"/>
      <c r="E111" s="347"/>
      <c r="F111" s="360"/>
    </row>
    <row r="112" spans="1:6" ht="15.75" thickBot="1" x14ac:dyDescent="0.3">
      <c r="A112" s="411" t="s">
        <v>489</v>
      </c>
      <c r="B112" s="412"/>
      <c r="C112" s="412"/>
      <c r="D112" s="412"/>
      <c r="E112" s="412"/>
      <c r="F112" s="413"/>
    </row>
    <row r="113" spans="1:6" ht="30" x14ac:dyDescent="0.25">
      <c r="A113" s="331" t="s">
        <v>516</v>
      </c>
      <c r="B113" s="335" t="s">
        <v>518</v>
      </c>
      <c r="C113" s="335" t="s">
        <v>529</v>
      </c>
      <c r="D113" s="333">
        <v>250</v>
      </c>
      <c r="E113" s="334">
        <v>44671</v>
      </c>
      <c r="F113" s="350" t="s">
        <v>542</v>
      </c>
    </row>
    <row r="114" spans="1:6" ht="25.5" x14ac:dyDescent="0.25">
      <c r="A114" s="331" t="s">
        <v>516</v>
      </c>
      <c r="B114" s="335" t="s">
        <v>518</v>
      </c>
      <c r="C114" s="332" t="s">
        <v>285</v>
      </c>
      <c r="D114" s="333">
        <v>250</v>
      </c>
      <c r="E114" s="334">
        <v>44671</v>
      </c>
      <c r="F114" s="350" t="s">
        <v>543</v>
      </c>
    </row>
    <row r="115" spans="1:6" ht="25.5" x14ac:dyDescent="0.25">
      <c r="A115" s="331" t="s">
        <v>516</v>
      </c>
      <c r="B115" s="335" t="s">
        <v>518</v>
      </c>
      <c r="C115" s="332" t="s">
        <v>397</v>
      </c>
      <c r="D115" s="333">
        <v>250</v>
      </c>
      <c r="E115" s="334">
        <v>44671</v>
      </c>
      <c r="F115" s="350" t="s">
        <v>544</v>
      </c>
    </row>
    <row r="116" spans="1:6" ht="25.5" x14ac:dyDescent="0.25">
      <c r="A116" s="331" t="s">
        <v>516</v>
      </c>
      <c r="B116" s="335" t="s">
        <v>518</v>
      </c>
      <c r="C116" s="332" t="s">
        <v>371</v>
      </c>
      <c r="D116" s="333">
        <v>250</v>
      </c>
      <c r="E116" s="334">
        <v>44671</v>
      </c>
      <c r="F116" s="350" t="s">
        <v>545</v>
      </c>
    </row>
    <row r="117" spans="1:6" ht="30" x14ac:dyDescent="0.25">
      <c r="A117" s="331" t="s">
        <v>516</v>
      </c>
      <c r="B117" s="335" t="s">
        <v>519</v>
      </c>
      <c r="C117" s="332" t="s">
        <v>389</v>
      </c>
      <c r="D117" s="333">
        <v>200</v>
      </c>
      <c r="E117" s="334">
        <v>44671</v>
      </c>
      <c r="F117" s="350" t="s">
        <v>546</v>
      </c>
    </row>
    <row r="118" spans="1:6" ht="30" x14ac:dyDescent="0.25">
      <c r="A118" s="331" t="s">
        <v>417</v>
      </c>
      <c r="B118" s="335" t="s">
        <v>418</v>
      </c>
      <c r="C118" s="335" t="s">
        <v>384</v>
      </c>
      <c r="D118" s="333">
        <v>300</v>
      </c>
      <c r="E118" s="334">
        <v>44657</v>
      </c>
      <c r="F118" s="350" t="s">
        <v>419</v>
      </c>
    </row>
    <row r="119" spans="1:6" ht="30" x14ac:dyDescent="0.25">
      <c r="A119" s="331" t="s">
        <v>520</v>
      </c>
      <c r="B119" s="335" t="s">
        <v>521</v>
      </c>
      <c r="C119" s="335" t="s">
        <v>529</v>
      </c>
      <c r="D119" s="333">
        <v>400</v>
      </c>
      <c r="E119" s="334">
        <v>44671</v>
      </c>
      <c r="F119" s="350" t="s">
        <v>547</v>
      </c>
    </row>
    <row r="120" spans="1:6" ht="25.5" x14ac:dyDescent="0.25">
      <c r="A120" s="331" t="s">
        <v>520</v>
      </c>
      <c r="B120" s="335" t="s">
        <v>521</v>
      </c>
      <c r="C120" s="332" t="s">
        <v>402</v>
      </c>
      <c r="D120" s="333">
        <v>400</v>
      </c>
      <c r="E120" s="334">
        <v>44671</v>
      </c>
      <c r="F120" s="350" t="s">
        <v>535</v>
      </c>
    </row>
    <row r="121" spans="1:6" ht="25.5" x14ac:dyDescent="0.25">
      <c r="A121" s="331" t="s">
        <v>520</v>
      </c>
      <c r="B121" s="335" t="s">
        <v>521</v>
      </c>
      <c r="C121" s="332" t="s">
        <v>448</v>
      </c>
      <c r="D121" s="333">
        <v>220</v>
      </c>
      <c r="E121" s="334">
        <v>44671</v>
      </c>
      <c r="F121" s="350" t="s">
        <v>548</v>
      </c>
    </row>
    <row r="122" spans="1:6" ht="25.5" x14ac:dyDescent="0.25">
      <c r="A122" s="331" t="s">
        <v>520</v>
      </c>
      <c r="B122" s="335" t="s">
        <v>521</v>
      </c>
      <c r="C122" s="332" t="s">
        <v>499</v>
      </c>
      <c r="D122" s="333">
        <v>500</v>
      </c>
      <c r="E122" s="334">
        <v>44671</v>
      </c>
      <c r="F122" s="350" t="s">
        <v>535</v>
      </c>
    </row>
    <row r="123" spans="1:6" ht="30" x14ac:dyDescent="0.25">
      <c r="A123" s="331" t="s">
        <v>520</v>
      </c>
      <c r="B123" s="335" t="s">
        <v>521</v>
      </c>
      <c r="C123" s="335" t="s">
        <v>384</v>
      </c>
      <c r="D123" s="333">
        <v>350</v>
      </c>
      <c r="E123" s="334">
        <v>44671</v>
      </c>
      <c r="F123" s="350" t="s">
        <v>549</v>
      </c>
    </row>
    <row r="124" spans="1:6" ht="30" x14ac:dyDescent="0.25">
      <c r="A124" s="331" t="s">
        <v>395</v>
      </c>
      <c r="B124" s="335" t="s">
        <v>396</v>
      </c>
      <c r="C124" s="332" t="s">
        <v>397</v>
      </c>
      <c r="D124" s="333">
        <v>280</v>
      </c>
      <c r="E124" s="334">
        <v>44671</v>
      </c>
      <c r="F124" s="350" t="s">
        <v>545</v>
      </c>
    </row>
    <row r="125" spans="1:6" ht="30" x14ac:dyDescent="0.25">
      <c r="A125" s="331" t="s">
        <v>395</v>
      </c>
      <c r="B125" s="335" t="s">
        <v>396</v>
      </c>
      <c r="C125" s="335" t="s">
        <v>382</v>
      </c>
      <c r="D125" s="333">
        <v>150</v>
      </c>
      <c r="E125" s="334">
        <v>44671</v>
      </c>
      <c r="F125" s="350" t="s">
        <v>550</v>
      </c>
    </row>
    <row r="126" spans="1:6" ht="30" x14ac:dyDescent="0.25">
      <c r="A126" s="331" t="s">
        <v>395</v>
      </c>
      <c r="B126" s="335" t="s">
        <v>362</v>
      </c>
      <c r="C126" s="335" t="s">
        <v>133</v>
      </c>
      <c r="D126" s="333">
        <v>200</v>
      </c>
      <c r="E126" s="334">
        <v>44657</v>
      </c>
      <c r="F126" s="350" t="s">
        <v>411</v>
      </c>
    </row>
    <row r="127" spans="1:6" ht="25.5" x14ac:dyDescent="0.25">
      <c r="A127" s="331" t="s">
        <v>395</v>
      </c>
      <c r="B127" s="335" t="s">
        <v>362</v>
      </c>
      <c r="C127" s="332" t="s">
        <v>402</v>
      </c>
      <c r="D127" s="333">
        <v>350</v>
      </c>
      <c r="E127" s="334">
        <v>44657</v>
      </c>
      <c r="F127" s="350" t="s">
        <v>411</v>
      </c>
    </row>
    <row r="128" spans="1:6" ht="30" x14ac:dyDescent="0.25">
      <c r="A128" s="331" t="s">
        <v>395</v>
      </c>
      <c r="B128" s="335" t="s">
        <v>362</v>
      </c>
      <c r="C128" s="335" t="s">
        <v>299</v>
      </c>
      <c r="D128" s="333">
        <v>140</v>
      </c>
      <c r="E128" s="334">
        <v>44657</v>
      </c>
      <c r="F128" s="350" t="s">
        <v>412</v>
      </c>
    </row>
    <row r="129" spans="1:6" ht="30" x14ac:dyDescent="0.25">
      <c r="A129" s="331" t="s">
        <v>395</v>
      </c>
      <c r="B129" s="335" t="s">
        <v>362</v>
      </c>
      <c r="C129" s="335" t="s">
        <v>382</v>
      </c>
      <c r="D129" s="333">
        <v>120</v>
      </c>
      <c r="E129" s="334">
        <v>44657</v>
      </c>
      <c r="F129" s="350" t="s">
        <v>413</v>
      </c>
    </row>
    <row r="130" spans="1:6" ht="25.5" x14ac:dyDescent="0.25">
      <c r="A130" s="331" t="s">
        <v>395</v>
      </c>
      <c r="B130" s="335" t="s">
        <v>362</v>
      </c>
      <c r="C130" s="332" t="s">
        <v>126</v>
      </c>
      <c r="D130" s="333">
        <v>180</v>
      </c>
      <c r="E130" s="334">
        <v>44657</v>
      </c>
      <c r="F130" s="350" t="s">
        <v>413</v>
      </c>
    </row>
    <row r="131" spans="1:6" ht="15.75" thickBot="1" x14ac:dyDescent="0.3">
      <c r="A131" s="359"/>
      <c r="B131" s="348"/>
      <c r="C131" s="345"/>
      <c r="D131" s="346"/>
      <c r="E131" s="347"/>
      <c r="F131" s="360"/>
    </row>
    <row r="132" spans="1:6" ht="15.75" thickBot="1" x14ac:dyDescent="0.3">
      <c r="A132" s="411" t="s">
        <v>489</v>
      </c>
      <c r="B132" s="412"/>
      <c r="C132" s="412"/>
      <c r="D132" s="412"/>
      <c r="E132" s="412"/>
      <c r="F132" s="413"/>
    </row>
    <row r="133" spans="1:6" ht="30" x14ac:dyDescent="0.25">
      <c r="A133" s="331" t="s">
        <v>395</v>
      </c>
      <c r="B133" s="335" t="s">
        <v>362</v>
      </c>
      <c r="C133" s="335" t="s">
        <v>384</v>
      </c>
      <c r="D133" s="333">
        <v>350</v>
      </c>
      <c r="E133" s="334">
        <v>44657</v>
      </c>
      <c r="F133" s="350" t="s">
        <v>411</v>
      </c>
    </row>
    <row r="134" spans="1:6" x14ac:dyDescent="0.25">
      <c r="A134" s="331" t="s">
        <v>395</v>
      </c>
      <c r="B134" s="335" t="s">
        <v>362</v>
      </c>
      <c r="C134" s="332" t="s">
        <v>389</v>
      </c>
      <c r="D134" s="333">
        <v>180</v>
      </c>
      <c r="E134" s="334">
        <v>44657</v>
      </c>
      <c r="F134" s="350" t="s">
        <v>414</v>
      </c>
    </row>
    <row r="135" spans="1:6" ht="30" x14ac:dyDescent="0.25">
      <c r="A135" s="331" t="s">
        <v>395</v>
      </c>
      <c r="B135" s="335" t="s">
        <v>522</v>
      </c>
      <c r="C135" s="335" t="s">
        <v>133</v>
      </c>
      <c r="D135" s="333">
        <v>200</v>
      </c>
      <c r="E135" s="334">
        <v>44671</v>
      </c>
      <c r="F135" s="350" t="s">
        <v>551</v>
      </c>
    </row>
    <row r="136" spans="1:6" ht="30" x14ac:dyDescent="0.25">
      <c r="A136" s="331" t="s">
        <v>395</v>
      </c>
      <c r="B136" s="335" t="s">
        <v>522</v>
      </c>
      <c r="C136" s="332" t="s">
        <v>285</v>
      </c>
      <c r="D136" s="333">
        <v>280</v>
      </c>
      <c r="E136" s="334">
        <v>44671</v>
      </c>
      <c r="F136" s="350" t="s">
        <v>552</v>
      </c>
    </row>
    <row r="137" spans="1:6" ht="30" x14ac:dyDescent="0.25">
      <c r="A137" s="331" t="s">
        <v>395</v>
      </c>
      <c r="B137" s="335" t="s">
        <v>522</v>
      </c>
      <c r="C137" s="332" t="s">
        <v>402</v>
      </c>
      <c r="D137" s="333">
        <v>375</v>
      </c>
      <c r="E137" s="334">
        <v>44671</v>
      </c>
      <c r="F137" s="350" t="s">
        <v>553</v>
      </c>
    </row>
    <row r="138" spans="1:6" ht="30" x14ac:dyDescent="0.25">
      <c r="A138" s="331" t="s">
        <v>395</v>
      </c>
      <c r="B138" s="335" t="s">
        <v>522</v>
      </c>
      <c r="C138" s="332" t="s">
        <v>397</v>
      </c>
      <c r="D138" s="333">
        <v>200</v>
      </c>
      <c r="E138" s="334">
        <v>44671</v>
      </c>
      <c r="F138" s="350" t="s">
        <v>552</v>
      </c>
    </row>
    <row r="139" spans="1:6" ht="30" x14ac:dyDescent="0.25">
      <c r="A139" s="331" t="s">
        <v>395</v>
      </c>
      <c r="B139" s="335" t="s">
        <v>522</v>
      </c>
      <c r="C139" s="335" t="s">
        <v>299</v>
      </c>
      <c r="D139" s="333">
        <v>250</v>
      </c>
      <c r="E139" s="334">
        <v>44671</v>
      </c>
      <c r="F139" s="350" t="s">
        <v>554</v>
      </c>
    </row>
    <row r="140" spans="1:6" ht="30" x14ac:dyDescent="0.25">
      <c r="A140" s="331" t="s">
        <v>395</v>
      </c>
      <c r="B140" s="335" t="s">
        <v>522</v>
      </c>
      <c r="C140" s="335" t="s">
        <v>382</v>
      </c>
      <c r="D140" s="333">
        <v>170</v>
      </c>
      <c r="E140" s="334">
        <v>44671</v>
      </c>
      <c r="F140" s="350" t="s">
        <v>555</v>
      </c>
    </row>
    <row r="141" spans="1:6" ht="30" x14ac:dyDescent="0.25">
      <c r="A141" s="331" t="s">
        <v>395</v>
      </c>
      <c r="B141" s="335" t="s">
        <v>522</v>
      </c>
      <c r="C141" s="335" t="s">
        <v>499</v>
      </c>
      <c r="D141" s="333">
        <v>250</v>
      </c>
      <c r="E141" s="334">
        <v>44671</v>
      </c>
      <c r="F141" s="350" t="s">
        <v>556</v>
      </c>
    </row>
    <row r="142" spans="1:6" ht="30" x14ac:dyDescent="0.25">
      <c r="A142" s="331" t="s">
        <v>395</v>
      </c>
      <c r="B142" s="335" t="s">
        <v>522</v>
      </c>
      <c r="C142" s="335" t="s">
        <v>384</v>
      </c>
      <c r="D142" s="333">
        <v>380</v>
      </c>
      <c r="E142" s="334">
        <v>44671</v>
      </c>
      <c r="F142" s="350" t="s">
        <v>557</v>
      </c>
    </row>
    <row r="143" spans="1:6" ht="30" x14ac:dyDescent="0.25">
      <c r="A143" s="331" t="s">
        <v>395</v>
      </c>
      <c r="B143" s="335" t="s">
        <v>522</v>
      </c>
      <c r="C143" s="332" t="s">
        <v>389</v>
      </c>
      <c r="D143" s="333">
        <v>200</v>
      </c>
      <c r="E143" s="334">
        <v>44671</v>
      </c>
      <c r="F143" s="350" t="s">
        <v>558</v>
      </c>
    </row>
    <row r="144" spans="1:6" ht="30" x14ac:dyDescent="0.25">
      <c r="A144" s="331" t="s">
        <v>395</v>
      </c>
      <c r="B144" s="335" t="s">
        <v>523</v>
      </c>
      <c r="C144" s="335" t="s">
        <v>133</v>
      </c>
      <c r="D144" s="333">
        <v>200</v>
      </c>
      <c r="E144" s="334">
        <v>44671</v>
      </c>
      <c r="F144" s="350" t="s">
        <v>559</v>
      </c>
    </row>
    <row r="145" spans="1:6" ht="25.5" x14ac:dyDescent="0.25">
      <c r="A145" s="331" t="s">
        <v>395</v>
      </c>
      <c r="B145" s="335" t="s">
        <v>523</v>
      </c>
      <c r="C145" s="332" t="s">
        <v>285</v>
      </c>
      <c r="D145" s="333">
        <v>200</v>
      </c>
      <c r="E145" s="334">
        <v>44671</v>
      </c>
      <c r="F145" s="350" t="s">
        <v>560</v>
      </c>
    </row>
    <row r="146" spans="1:6" ht="25.5" x14ac:dyDescent="0.25">
      <c r="A146" s="331" t="s">
        <v>395</v>
      </c>
      <c r="B146" s="335" t="s">
        <v>523</v>
      </c>
      <c r="C146" s="332" t="s">
        <v>402</v>
      </c>
      <c r="D146" s="333">
        <v>320</v>
      </c>
      <c r="E146" s="334">
        <v>44671</v>
      </c>
      <c r="F146" s="350" t="s">
        <v>561</v>
      </c>
    </row>
    <row r="147" spans="1:6" ht="25.5" x14ac:dyDescent="0.25">
      <c r="A147" s="331" t="s">
        <v>395</v>
      </c>
      <c r="B147" s="335" t="s">
        <v>523</v>
      </c>
      <c r="C147" s="332" t="s">
        <v>397</v>
      </c>
      <c r="D147" s="333">
        <v>200</v>
      </c>
      <c r="E147" s="334">
        <v>44671</v>
      </c>
      <c r="F147" s="350" t="s">
        <v>562</v>
      </c>
    </row>
    <row r="148" spans="1:6" ht="30" x14ac:dyDescent="0.25">
      <c r="A148" s="331" t="s">
        <v>395</v>
      </c>
      <c r="B148" s="335" t="s">
        <v>523</v>
      </c>
      <c r="C148" s="335" t="s">
        <v>384</v>
      </c>
      <c r="D148" s="333">
        <v>320</v>
      </c>
      <c r="E148" s="334">
        <v>44671</v>
      </c>
      <c r="F148" s="350" t="s">
        <v>561</v>
      </c>
    </row>
    <row r="149" spans="1:6" ht="26.25" thickBot="1" x14ac:dyDescent="0.3">
      <c r="A149" s="331" t="s">
        <v>395</v>
      </c>
      <c r="B149" s="335" t="s">
        <v>523</v>
      </c>
      <c r="C149" s="332" t="s">
        <v>389</v>
      </c>
      <c r="D149" s="333">
        <v>180</v>
      </c>
      <c r="E149" s="334">
        <v>44671</v>
      </c>
      <c r="F149" s="350" t="s">
        <v>563</v>
      </c>
    </row>
    <row r="150" spans="1:6" ht="15.75" thickBot="1" x14ac:dyDescent="0.3">
      <c r="A150" s="411" t="s">
        <v>489</v>
      </c>
      <c r="B150" s="412"/>
      <c r="C150" s="412"/>
      <c r="D150" s="412"/>
      <c r="E150" s="412"/>
      <c r="F150" s="413"/>
    </row>
    <row r="151" spans="1:6" ht="25.5" x14ac:dyDescent="0.25">
      <c r="A151" s="331" t="s">
        <v>395</v>
      </c>
      <c r="B151" s="335" t="s">
        <v>523</v>
      </c>
      <c r="C151" s="332" t="s">
        <v>503</v>
      </c>
      <c r="D151" s="333">
        <v>200</v>
      </c>
      <c r="E151" s="334">
        <v>44671</v>
      </c>
      <c r="F151" s="350" t="s">
        <v>560</v>
      </c>
    </row>
    <row r="152" spans="1:6" ht="30" x14ac:dyDescent="0.25">
      <c r="A152" s="331" t="s">
        <v>390</v>
      </c>
      <c r="B152" s="335" t="s">
        <v>524</v>
      </c>
      <c r="C152" s="332" t="s">
        <v>397</v>
      </c>
      <c r="D152" s="333">
        <v>130</v>
      </c>
      <c r="E152" s="334">
        <v>44672</v>
      </c>
      <c r="F152" s="350" t="s">
        <v>564</v>
      </c>
    </row>
    <row r="153" spans="1:6" ht="30" x14ac:dyDescent="0.25">
      <c r="A153" s="331" t="s">
        <v>390</v>
      </c>
      <c r="B153" s="335" t="s">
        <v>524</v>
      </c>
      <c r="C153" s="335" t="s">
        <v>382</v>
      </c>
      <c r="D153" s="333">
        <v>130</v>
      </c>
      <c r="E153" s="334">
        <v>44672</v>
      </c>
      <c r="F153" s="350" t="s">
        <v>564</v>
      </c>
    </row>
    <row r="154" spans="1:6" ht="30" x14ac:dyDescent="0.25">
      <c r="A154" s="331" t="s">
        <v>390</v>
      </c>
      <c r="B154" s="335" t="s">
        <v>524</v>
      </c>
      <c r="C154" s="335" t="s">
        <v>384</v>
      </c>
      <c r="D154" s="333">
        <v>350</v>
      </c>
      <c r="E154" s="334">
        <v>44672</v>
      </c>
      <c r="F154" s="350" t="s">
        <v>565</v>
      </c>
    </row>
    <row r="155" spans="1:6" ht="30" x14ac:dyDescent="0.25">
      <c r="A155" s="331" t="s">
        <v>390</v>
      </c>
      <c r="B155" s="335" t="s">
        <v>391</v>
      </c>
      <c r="C155" s="335" t="s">
        <v>133</v>
      </c>
      <c r="D155" s="333">
        <v>200</v>
      </c>
      <c r="E155" s="334">
        <v>44658</v>
      </c>
      <c r="F155" s="350" t="s">
        <v>392</v>
      </c>
    </row>
    <row r="156" spans="1:6" ht="30" x14ac:dyDescent="0.25">
      <c r="A156" s="331" t="s">
        <v>390</v>
      </c>
      <c r="B156" s="335" t="s">
        <v>391</v>
      </c>
      <c r="C156" s="335" t="s">
        <v>382</v>
      </c>
      <c r="D156" s="333">
        <v>130</v>
      </c>
      <c r="E156" s="334">
        <v>44658</v>
      </c>
      <c r="F156" s="350" t="s">
        <v>392</v>
      </c>
    </row>
    <row r="157" spans="1:6" ht="30" x14ac:dyDescent="0.25">
      <c r="A157" s="331" t="s">
        <v>390</v>
      </c>
      <c r="B157" s="335" t="s">
        <v>391</v>
      </c>
      <c r="C157" s="332" t="s">
        <v>393</v>
      </c>
      <c r="D157" s="333">
        <v>180</v>
      </c>
      <c r="E157" s="334">
        <v>44658</v>
      </c>
      <c r="F157" s="350" t="s">
        <v>394</v>
      </c>
    </row>
    <row r="158" spans="1:6" ht="30" x14ac:dyDescent="0.25">
      <c r="A158" s="331" t="s">
        <v>390</v>
      </c>
      <c r="B158" s="335" t="s">
        <v>525</v>
      </c>
      <c r="C158" s="335" t="s">
        <v>382</v>
      </c>
      <c r="D158" s="333">
        <v>140</v>
      </c>
      <c r="E158" s="334">
        <v>44672</v>
      </c>
      <c r="F158" s="350" t="s">
        <v>566</v>
      </c>
    </row>
    <row r="159" spans="1:6" x14ac:dyDescent="0.25">
      <c r="A159" s="331" t="s">
        <v>390</v>
      </c>
      <c r="B159" s="335" t="s">
        <v>525</v>
      </c>
      <c r="C159" s="332" t="s">
        <v>389</v>
      </c>
      <c r="D159" s="333">
        <v>200</v>
      </c>
      <c r="E159" s="334">
        <v>44672</v>
      </c>
      <c r="F159" s="350" t="s">
        <v>567</v>
      </c>
    </row>
    <row r="160" spans="1:6" ht="30" x14ac:dyDescent="0.25">
      <c r="A160" s="331" t="s">
        <v>390</v>
      </c>
      <c r="B160" s="335" t="s">
        <v>415</v>
      </c>
      <c r="C160" s="335" t="s">
        <v>382</v>
      </c>
      <c r="D160" s="333">
        <v>140</v>
      </c>
      <c r="E160" s="334">
        <v>44672</v>
      </c>
      <c r="F160" s="350" t="s">
        <v>416</v>
      </c>
    </row>
    <row r="161" spans="1:6" ht="30" x14ac:dyDescent="0.25">
      <c r="A161" s="331" t="s">
        <v>390</v>
      </c>
      <c r="B161" s="335" t="s">
        <v>415</v>
      </c>
      <c r="C161" s="332" t="s">
        <v>393</v>
      </c>
      <c r="D161" s="333">
        <v>180</v>
      </c>
      <c r="E161" s="334">
        <v>44672</v>
      </c>
      <c r="F161" s="350" t="s">
        <v>568</v>
      </c>
    </row>
    <row r="162" spans="1:6" x14ac:dyDescent="0.25">
      <c r="A162" s="331" t="s">
        <v>390</v>
      </c>
      <c r="B162" s="332" t="s">
        <v>526</v>
      </c>
      <c r="C162" s="332" t="s">
        <v>389</v>
      </c>
      <c r="D162" s="333">
        <v>200</v>
      </c>
      <c r="E162" s="334">
        <v>44672</v>
      </c>
      <c r="F162" s="350" t="s">
        <v>569</v>
      </c>
    </row>
    <row r="163" spans="1:6" ht="25.5" x14ac:dyDescent="0.25">
      <c r="A163" s="331" t="s">
        <v>425</v>
      </c>
      <c r="B163" s="332" t="s">
        <v>426</v>
      </c>
      <c r="C163" s="332" t="s">
        <v>402</v>
      </c>
      <c r="D163" s="333">
        <v>200</v>
      </c>
      <c r="E163" s="334">
        <v>44657</v>
      </c>
      <c r="F163" s="350" t="s">
        <v>427</v>
      </c>
    </row>
    <row r="164" spans="1:6" ht="30" x14ac:dyDescent="0.25">
      <c r="A164" s="331" t="s">
        <v>425</v>
      </c>
      <c r="B164" s="332" t="s">
        <v>426</v>
      </c>
      <c r="C164" s="335" t="s">
        <v>384</v>
      </c>
      <c r="D164" s="333">
        <v>200</v>
      </c>
      <c r="E164" s="334">
        <v>44657</v>
      </c>
      <c r="F164" s="350" t="s">
        <v>428</v>
      </c>
    </row>
    <row r="165" spans="1:6" ht="30" x14ac:dyDescent="0.25">
      <c r="A165" s="331" t="s">
        <v>527</v>
      </c>
      <c r="B165" s="335" t="s">
        <v>594</v>
      </c>
      <c r="C165" s="335" t="s">
        <v>133</v>
      </c>
      <c r="D165" s="333">
        <v>200</v>
      </c>
      <c r="E165" s="334">
        <v>44672</v>
      </c>
      <c r="F165" s="350" t="s">
        <v>547</v>
      </c>
    </row>
    <row r="166" spans="1:6" ht="30" x14ac:dyDescent="0.25">
      <c r="A166" s="331" t="s">
        <v>527</v>
      </c>
      <c r="B166" s="335" t="s">
        <v>594</v>
      </c>
      <c r="C166" s="332" t="s">
        <v>285</v>
      </c>
      <c r="D166" s="333">
        <v>240</v>
      </c>
      <c r="E166" s="334">
        <v>44672</v>
      </c>
      <c r="F166" s="350" t="s">
        <v>547</v>
      </c>
    </row>
    <row r="167" spans="1:6" ht="30" x14ac:dyDescent="0.25">
      <c r="A167" s="331" t="s">
        <v>527</v>
      </c>
      <c r="B167" s="335" t="s">
        <v>594</v>
      </c>
      <c r="C167" s="332" t="s">
        <v>397</v>
      </c>
      <c r="D167" s="333">
        <v>220</v>
      </c>
      <c r="E167" s="334">
        <v>44672</v>
      </c>
      <c r="F167" s="350" t="s">
        <v>570</v>
      </c>
    </row>
    <row r="168" spans="1:6" ht="30.75" thickBot="1" x14ac:dyDescent="0.3">
      <c r="A168" s="331" t="s">
        <v>527</v>
      </c>
      <c r="B168" s="335" t="s">
        <v>594</v>
      </c>
      <c r="C168" s="335" t="s">
        <v>299</v>
      </c>
      <c r="D168" s="333">
        <v>180</v>
      </c>
      <c r="E168" s="334">
        <v>44672</v>
      </c>
      <c r="F168" s="350" t="s">
        <v>571</v>
      </c>
    </row>
    <row r="169" spans="1:6" ht="15.75" thickBot="1" x14ac:dyDescent="0.3">
      <c r="A169" s="411" t="s">
        <v>489</v>
      </c>
      <c r="B169" s="412"/>
      <c r="C169" s="412"/>
      <c r="D169" s="412"/>
      <c r="E169" s="412"/>
      <c r="F169" s="413"/>
    </row>
    <row r="170" spans="1:6" ht="30" x14ac:dyDescent="0.25">
      <c r="A170" s="331" t="s">
        <v>527</v>
      </c>
      <c r="B170" s="335" t="s">
        <v>594</v>
      </c>
      <c r="C170" s="335" t="s">
        <v>382</v>
      </c>
      <c r="D170" s="333">
        <v>140</v>
      </c>
      <c r="E170" s="334">
        <v>44672</v>
      </c>
      <c r="F170" s="350" t="s">
        <v>547</v>
      </c>
    </row>
    <row r="171" spans="1:6" ht="30" x14ac:dyDescent="0.25">
      <c r="A171" s="331" t="s">
        <v>527</v>
      </c>
      <c r="B171" s="335" t="s">
        <v>594</v>
      </c>
      <c r="C171" s="335" t="s">
        <v>384</v>
      </c>
      <c r="D171" s="333">
        <v>360</v>
      </c>
      <c r="E171" s="334">
        <v>44672</v>
      </c>
      <c r="F171" s="350" t="s">
        <v>572</v>
      </c>
    </row>
    <row r="172" spans="1:6" ht="30" x14ac:dyDescent="0.25">
      <c r="A172" s="331" t="s">
        <v>527</v>
      </c>
      <c r="B172" s="335" t="s">
        <v>594</v>
      </c>
      <c r="C172" s="332" t="s">
        <v>389</v>
      </c>
      <c r="D172" s="333">
        <v>180</v>
      </c>
      <c r="E172" s="334">
        <v>44672</v>
      </c>
      <c r="F172" s="350" t="s">
        <v>573</v>
      </c>
    </row>
    <row r="173" spans="1:6" ht="30" x14ac:dyDescent="0.25">
      <c r="A173" s="331" t="s">
        <v>527</v>
      </c>
      <c r="B173" s="335" t="s">
        <v>594</v>
      </c>
      <c r="C173" s="332" t="s">
        <v>393</v>
      </c>
      <c r="D173" s="333">
        <v>180</v>
      </c>
      <c r="E173" s="334">
        <v>44672</v>
      </c>
      <c r="F173" s="350" t="s">
        <v>574</v>
      </c>
    </row>
    <row r="174" spans="1:6" ht="30" x14ac:dyDescent="0.25">
      <c r="A174" s="331" t="s">
        <v>527</v>
      </c>
      <c r="B174" s="335" t="s">
        <v>594</v>
      </c>
      <c r="C174" s="332" t="s">
        <v>503</v>
      </c>
      <c r="D174" s="333">
        <v>360</v>
      </c>
      <c r="E174" s="334">
        <v>44672</v>
      </c>
      <c r="F174" s="350" t="s">
        <v>571</v>
      </c>
    </row>
    <row r="175" spans="1:6" ht="30.75" thickBot="1" x14ac:dyDescent="0.3">
      <c r="A175" s="331" t="s">
        <v>527</v>
      </c>
      <c r="B175" s="332" t="s">
        <v>528</v>
      </c>
      <c r="C175" s="335" t="s">
        <v>382</v>
      </c>
      <c r="D175" s="333">
        <v>140</v>
      </c>
      <c r="E175" s="334">
        <v>44672</v>
      </c>
      <c r="F175" s="350" t="s">
        <v>575</v>
      </c>
    </row>
    <row r="176" spans="1:6" ht="15.75" thickBot="1" x14ac:dyDescent="0.3">
      <c r="A176" s="414" t="s">
        <v>490</v>
      </c>
      <c r="B176" s="415"/>
      <c r="C176" s="415"/>
      <c r="D176" s="415"/>
      <c r="E176" s="415"/>
      <c r="F176" s="416"/>
    </row>
    <row r="177" spans="1:6" x14ac:dyDescent="0.25">
      <c r="A177" s="345"/>
      <c r="B177" s="345"/>
      <c r="C177" s="345"/>
      <c r="D177" s="346"/>
      <c r="E177" s="347"/>
      <c r="F177" s="348"/>
    </row>
    <row r="178" spans="1:6" x14ac:dyDescent="0.25">
      <c r="A178" s="345"/>
      <c r="B178" s="345"/>
      <c r="C178" s="345"/>
      <c r="D178" s="346"/>
      <c r="E178" s="347"/>
      <c r="F178" s="348"/>
    </row>
    <row r="179" spans="1:6" ht="15.75" thickBot="1" x14ac:dyDescent="0.3">
      <c r="A179" s="345"/>
      <c r="B179" s="345"/>
      <c r="C179" s="345"/>
      <c r="D179" s="346"/>
      <c r="E179" s="347"/>
      <c r="F179" s="348"/>
    </row>
    <row r="180" spans="1:6" ht="15.75" thickBot="1" x14ac:dyDescent="0.3">
      <c r="A180" s="411" t="s">
        <v>468</v>
      </c>
      <c r="B180" s="412"/>
      <c r="C180" s="412"/>
      <c r="D180" s="412"/>
      <c r="E180" s="412"/>
      <c r="F180" s="413"/>
    </row>
    <row r="181" spans="1:6" ht="30" x14ac:dyDescent="0.25">
      <c r="A181" s="326" t="s">
        <v>351</v>
      </c>
      <c r="B181" s="327" t="s">
        <v>352</v>
      </c>
      <c r="C181" s="327" t="s">
        <v>251</v>
      </c>
      <c r="D181" s="328" t="s">
        <v>353</v>
      </c>
      <c r="E181" s="329" t="s">
        <v>354</v>
      </c>
      <c r="F181" s="330" t="s">
        <v>355</v>
      </c>
    </row>
    <row r="182" spans="1:6" ht="25.5" x14ac:dyDescent="0.25">
      <c r="A182" s="331" t="s">
        <v>576</v>
      </c>
      <c r="B182" s="335" t="s">
        <v>577</v>
      </c>
      <c r="C182" s="332" t="s">
        <v>448</v>
      </c>
      <c r="D182" s="333">
        <v>140</v>
      </c>
      <c r="E182" s="334">
        <v>44677</v>
      </c>
      <c r="F182" s="350" t="s">
        <v>583</v>
      </c>
    </row>
    <row r="183" spans="1:6" ht="38.25" x14ac:dyDescent="0.25">
      <c r="A183" s="331" t="s">
        <v>431</v>
      </c>
      <c r="B183" s="335" t="s">
        <v>432</v>
      </c>
      <c r="C183" s="335" t="s">
        <v>299</v>
      </c>
      <c r="D183" s="333">
        <v>180</v>
      </c>
      <c r="E183" s="334">
        <v>44656</v>
      </c>
      <c r="F183" s="350" t="s">
        <v>433</v>
      </c>
    </row>
    <row r="184" spans="1:6" ht="38.25" x14ac:dyDescent="0.25">
      <c r="A184" s="331" t="s">
        <v>431</v>
      </c>
      <c r="B184" s="335" t="s">
        <v>432</v>
      </c>
      <c r="C184" s="335" t="s">
        <v>382</v>
      </c>
      <c r="D184" s="333">
        <v>150</v>
      </c>
      <c r="E184" s="334">
        <v>44656</v>
      </c>
      <c r="F184" s="350" t="s">
        <v>433</v>
      </c>
    </row>
    <row r="185" spans="1:6" ht="38.25" x14ac:dyDescent="0.25">
      <c r="A185" s="331" t="s">
        <v>431</v>
      </c>
      <c r="B185" s="335" t="s">
        <v>438</v>
      </c>
      <c r="C185" s="335" t="s">
        <v>299</v>
      </c>
      <c r="D185" s="333">
        <v>180</v>
      </c>
      <c r="E185" s="334">
        <v>44656</v>
      </c>
      <c r="F185" s="350" t="s">
        <v>439</v>
      </c>
    </row>
    <row r="186" spans="1:6" ht="38.25" x14ac:dyDescent="0.25">
      <c r="A186" s="331" t="s">
        <v>431</v>
      </c>
      <c r="B186" s="335" t="s">
        <v>438</v>
      </c>
      <c r="C186" s="335" t="s">
        <v>382</v>
      </c>
      <c r="D186" s="333">
        <v>150</v>
      </c>
      <c r="E186" s="334">
        <v>44677</v>
      </c>
      <c r="F186" s="350" t="s">
        <v>584</v>
      </c>
    </row>
    <row r="187" spans="1:6" x14ac:dyDescent="0.25">
      <c r="A187" s="359"/>
      <c r="B187" s="348"/>
      <c r="C187" s="348"/>
      <c r="D187" s="346"/>
      <c r="E187" s="347"/>
      <c r="F187" s="360"/>
    </row>
    <row r="188" spans="1:6" ht="15.75" thickBot="1" x14ac:dyDescent="0.3">
      <c r="A188" s="359"/>
      <c r="B188" s="348"/>
      <c r="C188" s="348"/>
      <c r="D188" s="346"/>
      <c r="E188" s="347"/>
      <c r="F188" s="360"/>
    </row>
    <row r="189" spans="1:6" ht="15.75" thickBot="1" x14ac:dyDescent="0.3">
      <c r="A189" s="411" t="s">
        <v>599</v>
      </c>
      <c r="B189" s="412"/>
      <c r="C189" s="412"/>
      <c r="D189" s="412"/>
      <c r="E189" s="412"/>
      <c r="F189" s="413"/>
    </row>
    <row r="190" spans="1:6" ht="38.25" x14ac:dyDescent="0.25">
      <c r="A190" s="331" t="s">
        <v>431</v>
      </c>
      <c r="B190" s="335" t="s">
        <v>444</v>
      </c>
      <c r="C190" s="335" t="s">
        <v>299</v>
      </c>
      <c r="D190" s="333">
        <v>180</v>
      </c>
      <c r="E190" s="334">
        <v>44656</v>
      </c>
      <c r="F190" s="350" t="s">
        <v>445</v>
      </c>
    </row>
    <row r="191" spans="1:6" ht="38.25" x14ac:dyDescent="0.25">
      <c r="A191" s="331" t="s">
        <v>431</v>
      </c>
      <c r="B191" s="335" t="s">
        <v>444</v>
      </c>
      <c r="C191" s="335" t="s">
        <v>382</v>
      </c>
      <c r="D191" s="333">
        <v>140</v>
      </c>
      <c r="E191" s="334">
        <v>44677</v>
      </c>
      <c r="F191" s="350" t="s">
        <v>585</v>
      </c>
    </row>
    <row r="192" spans="1:6" ht="38.25" x14ac:dyDescent="0.25">
      <c r="A192" s="331" t="s">
        <v>440</v>
      </c>
      <c r="B192" s="335" t="s">
        <v>441</v>
      </c>
      <c r="C192" s="335" t="s">
        <v>299</v>
      </c>
      <c r="D192" s="333">
        <v>180</v>
      </c>
      <c r="E192" s="334">
        <v>44656</v>
      </c>
      <c r="F192" s="350" t="s">
        <v>442</v>
      </c>
    </row>
    <row r="193" spans="1:6" ht="30" x14ac:dyDescent="0.25">
      <c r="A193" s="331" t="s">
        <v>440</v>
      </c>
      <c r="B193" s="335" t="s">
        <v>441</v>
      </c>
      <c r="C193" s="335" t="s">
        <v>382</v>
      </c>
      <c r="D193" s="333">
        <v>140</v>
      </c>
      <c r="E193" s="334">
        <v>44656</v>
      </c>
      <c r="F193" s="350" t="s">
        <v>443</v>
      </c>
    </row>
    <row r="194" spans="1:6" ht="45" x14ac:dyDescent="0.25">
      <c r="A194" s="331" t="s">
        <v>578</v>
      </c>
      <c r="B194" s="335" t="s">
        <v>579</v>
      </c>
      <c r="C194" s="332" t="s">
        <v>448</v>
      </c>
      <c r="D194" s="333">
        <v>150</v>
      </c>
      <c r="E194" s="334">
        <v>44677</v>
      </c>
      <c r="F194" s="350" t="s">
        <v>586</v>
      </c>
    </row>
    <row r="195" spans="1:6" ht="38.25" x14ac:dyDescent="0.25">
      <c r="A195" s="331" t="s">
        <v>578</v>
      </c>
      <c r="B195" s="335" t="s">
        <v>580</v>
      </c>
      <c r="C195" s="335" t="s">
        <v>382</v>
      </c>
      <c r="D195" s="333">
        <v>150</v>
      </c>
      <c r="E195" s="334">
        <v>44677</v>
      </c>
      <c r="F195" s="350" t="s">
        <v>587</v>
      </c>
    </row>
    <row r="196" spans="1:6" ht="45" x14ac:dyDescent="0.25">
      <c r="A196" s="331" t="s">
        <v>434</v>
      </c>
      <c r="B196" s="335" t="s">
        <v>579</v>
      </c>
      <c r="C196" s="332" t="s">
        <v>448</v>
      </c>
      <c r="D196" s="333">
        <v>150</v>
      </c>
      <c r="E196" s="334">
        <v>44677</v>
      </c>
      <c r="F196" s="350" t="s">
        <v>588</v>
      </c>
    </row>
    <row r="197" spans="1:6" ht="30" x14ac:dyDescent="0.25">
      <c r="A197" s="331" t="s">
        <v>434</v>
      </c>
      <c r="B197" s="335" t="s">
        <v>581</v>
      </c>
      <c r="C197" s="335" t="s">
        <v>382</v>
      </c>
      <c r="D197" s="333">
        <v>150</v>
      </c>
      <c r="E197" s="334">
        <v>44677</v>
      </c>
      <c r="F197" s="350" t="s">
        <v>589</v>
      </c>
    </row>
    <row r="198" spans="1:6" ht="30" x14ac:dyDescent="0.25">
      <c r="A198" s="331" t="s">
        <v>434</v>
      </c>
      <c r="B198" s="335" t="s">
        <v>435</v>
      </c>
      <c r="C198" s="335" t="s">
        <v>299</v>
      </c>
      <c r="D198" s="333">
        <v>180</v>
      </c>
      <c r="E198" s="334">
        <v>44655</v>
      </c>
      <c r="F198" s="350" t="s">
        <v>436</v>
      </c>
    </row>
    <row r="199" spans="1:6" ht="30" x14ac:dyDescent="0.25">
      <c r="A199" s="331" t="s">
        <v>434</v>
      </c>
      <c r="B199" s="335" t="s">
        <v>435</v>
      </c>
      <c r="C199" s="335" t="s">
        <v>382</v>
      </c>
      <c r="D199" s="333">
        <v>140</v>
      </c>
      <c r="E199" s="334">
        <v>44655</v>
      </c>
      <c r="F199" s="350" t="s">
        <v>436</v>
      </c>
    </row>
    <row r="200" spans="1:6" ht="45.75" thickBot="1" x14ac:dyDescent="0.3">
      <c r="A200" s="331" t="s">
        <v>434</v>
      </c>
      <c r="B200" s="335" t="s">
        <v>582</v>
      </c>
      <c r="C200" s="335" t="s">
        <v>299</v>
      </c>
      <c r="D200" s="333">
        <v>180</v>
      </c>
      <c r="E200" s="334">
        <v>44655</v>
      </c>
      <c r="F200" s="350" t="s">
        <v>437</v>
      </c>
    </row>
    <row r="201" spans="1:6" ht="15.75" thickBot="1" x14ac:dyDescent="0.3">
      <c r="A201" s="414" t="s">
        <v>490</v>
      </c>
      <c r="B201" s="415"/>
      <c r="C201" s="415"/>
      <c r="D201" s="415"/>
      <c r="E201" s="415"/>
      <c r="F201" s="416"/>
    </row>
    <row r="206" spans="1:6" ht="15.75" thickBot="1" x14ac:dyDescent="0.3"/>
    <row r="207" spans="1:6" ht="15.75" thickBot="1" x14ac:dyDescent="0.3">
      <c r="A207" s="411" t="s">
        <v>469</v>
      </c>
      <c r="B207" s="412"/>
      <c r="C207" s="412"/>
      <c r="D207" s="412"/>
      <c r="E207" s="412"/>
      <c r="F207" s="413"/>
    </row>
    <row r="208" spans="1:6" ht="30" x14ac:dyDescent="0.25">
      <c r="A208" s="326" t="s">
        <v>351</v>
      </c>
      <c r="B208" s="327" t="s">
        <v>352</v>
      </c>
      <c r="C208" s="327" t="s">
        <v>251</v>
      </c>
      <c r="D208" s="328" t="s">
        <v>353</v>
      </c>
      <c r="E208" s="329" t="s">
        <v>354</v>
      </c>
      <c r="F208" s="330" t="s">
        <v>355</v>
      </c>
    </row>
    <row r="209" spans="1:6" ht="38.25" x14ac:dyDescent="0.25">
      <c r="A209" s="331" t="s">
        <v>446</v>
      </c>
      <c r="B209" s="335" t="s">
        <v>447</v>
      </c>
      <c r="C209" s="332" t="s">
        <v>448</v>
      </c>
      <c r="D209" s="333">
        <v>160</v>
      </c>
      <c r="E209" s="334">
        <v>44677</v>
      </c>
      <c r="F209" s="350" t="s">
        <v>592</v>
      </c>
    </row>
    <row r="210" spans="1:6" ht="38.25" x14ac:dyDescent="0.25">
      <c r="A210" s="331" t="s">
        <v>446</v>
      </c>
      <c r="B210" s="335" t="s">
        <v>447</v>
      </c>
      <c r="C210" s="332" t="s">
        <v>448</v>
      </c>
      <c r="D210" s="333">
        <v>130</v>
      </c>
      <c r="E210" s="334">
        <v>44655</v>
      </c>
      <c r="F210" s="350" t="s">
        <v>449</v>
      </c>
    </row>
    <row r="211" spans="1:6" ht="30" x14ac:dyDescent="0.25">
      <c r="A211" s="331" t="s">
        <v>446</v>
      </c>
      <c r="B211" s="335" t="s">
        <v>447</v>
      </c>
      <c r="C211" s="332" t="s">
        <v>448</v>
      </c>
      <c r="D211" s="333">
        <v>130</v>
      </c>
      <c r="E211" s="334">
        <v>44655</v>
      </c>
      <c r="F211" s="350"/>
    </row>
    <row r="212" spans="1:6" ht="38.25" x14ac:dyDescent="0.25">
      <c r="A212" s="331" t="s">
        <v>446</v>
      </c>
      <c r="B212" s="335" t="s">
        <v>447</v>
      </c>
      <c r="C212" s="335" t="s">
        <v>299</v>
      </c>
      <c r="D212" s="333">
        <v>180</v>
      </c>
      <c r="E212" s="334">
        <v>44655</v>
      </c>
      <c r="F212" s="350" t="s">
        <v>449</v>
      </c>
    </row>
    <row r="213" spans="1:6" ht="30" x14ac:dyDescent="0.25">
      <c r="A213" s="331" t="s">
        <v>446</v>
      </c>
      <c r="B213" s="335" t="s">
        <v>447</v>
      </c>
      <c r="C213" s="335" t="s">
        <v>299</v>
      </c>
      <c r="D213" s="333">
        <v>180</v>
      </c>
      <c r="E213" s="334">
        <v>44655</v>
      </c>
      <c r="F213" s="350"/>
    </row>
    <row r="214" spans="1:6" ht="38.25" x14ac:dyDescent="0.25">
      <c r="A214" s="331" t="s">
        <v>446</v>
      </c>
      <c r="B214" s="335" t="s">
        <v>447</v>
      </c>
      <c r="C214" s="335" t="s">
        <v>382</v>
      </c>
      <c r="D214" s="333">
        <v>140</v>
      </c>
      <c r="E214" s="334">
        <v>44677</v>
      </c>
      <c r="F214" s="350" t="s">
        <v>593</v>
      </c>
    </row>
    <row r="215" spans="1:6" ht="38.25" x14ac:dyDescent="0.25">
      <c r="A215" s="331" t="s">
        <v>446</v>
      </c>
      <c r="B215" s="335" t="s">
        <v>447</v>
      </c>
      <c r="C215" s="335" t="s">
        <v>382</v>
      </c>
      <c r="D215" s="333">
        <v>130</v>
      </c>
      <c r="E215" s="334">
        <v>44655</v>
      </c>
      <c r="F215" s="350" t="s">
        <v>449</v>
      </c>
    </row>
    <row r="216" spans="1:6" ht="30" x14ac:dyDescent="0.25">
      <c r="A216" s="331" t="s">
        <v>446</v>
      </c>
      <c r="B216" s="335" t="s">
        <v>447</v>
      </c>
      <c r="C216" s="335" t="s">
        <v>382</v>
      </c>
      <c r="D216" s="333">
        <v>130</v>
      </c>
      <c r="E216" s="334">
        <v>44655</v>
      </c>
      <c r="F216" s="350"/>
    </row>
    <row r="217" spans="1:6" ht="30.75" thickBot="1" x14ac:dyDescent="0.3">
      <c r="A217" s="331" t="s">
        <v>590</v>
      </c>
      <c r="B217" s="335" t="s">
        <v>591</v>
      </c>
      <c r="C217" s="335" t="s">
        <v>382</v>
      </c>
      <c r="D217" s="333">
        <v>120</v>
      </c>
      <c r="E217" s="334">
        <v>44676</v>
      </c>
      <c r="F217" s="350"/>
    </row>
    <row r="218" spans="1:6" ht="15.75" thickBot="1" x14ac:dyDescent="0.3">
      <c r="A218" s="414" t="s">
        <v>490</v>
      </c>
      <c r="B218" s="415"/>
      <c r="C218" s="415"/>
      <c r="D218" s="415"/>
      <c r="E218" s="415"/>
      <c r="F218" s="416"/>
    </row>
  </sheetData>
  <mergeCells count="19">
    <mergeCell ref="A189:F189"/>
    <mergeCell ref="A218:F218"/>
    <mergeCell ref="A207:F207"/>
    <mergeCell ref="A11:F11"/>
    <mergeCell ref="A50:F50"/>
    <mergeCell ref="A63:F63"/>
    <mergeCell ref="A176:F176"/>
    <mergeCell ref="A201:F201"/>
    <mergeCell ref="A24:F24"/>
    <mergeCell ref="A92:F92"/>
    <mergeCell ref="A112:F112"/>
    <mergeCell ref="A132:F132"/>
    <mergeCell ref="A150:F150"/>
    <mergeCell ref="A169:F169"/>
    <mergeCell ref="A1:F1"/>
    <mergeCell ref="A15:F15"/>
    <mergeCell ref="A52:F52"/>
    <mergeCell ref="A78:F78"/>
    <mergeCell ref="A180:F18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sqref="A1:I1"/>
    </sheetView>
  </sheetViews>
  <sheetFormatPr baseColWidth="10" defaultColWidth="11.42578125" defaultRowHeight="15" x14ac:dyDescent="0.25"/>
  <cols>
    <col min="1" max="1" width="26.85546875" customWidth="1"/>
    <col min="2" max="3" width="8" customWidth="1"/>
    <col min="4" max="4" width="8.7109375" customWidth="1"/>
    <col min="5" max="5" width="7.28515625" style="29" customWidth="1"/>
    <col min="6" max="6" width="9.42578125" customWidth="1"/>
    <col min="7" max="8" width="9.7109375" bestFit="1" customWidth="1"/>
    <col min="9" max="9" width="7.28515625" customWidth="1"/>
    <col min="10" max="10" width="2.42578125" style="246" customWidth="1"/>
    <col min="11" max="11" width="4.42578125" customWidth="1"/>
  </cols>
  <sheetData>
    <row r="1" spans="1:10" ht="14.45" customHeight="1" x14ac:dyDescent="0.25">
      <c r="A1" s="418" t="s">
        <v>475</v>
      </c>
      <c r="B1" s="418"/>
      <c r="C1" s="418"/>
      <c r="D1" s="418"/>
      <c r="E1" s="418"/>
      <c r="F1" s="418"/>
      <c r="G1" s="418"/>
      <c r="H1" s="418"/>
      <c r="I1" s="418"/>
      <c r="J1" s="289"/>
    </row>
    <row r="2" spans="1:10" ht="14.45" customHeight="1" x14ac:dyDescent="0.25">
      <c r="A2" s="286"/>
      <c r="B2" s="422" t="s">
        <v>154</v>
      </c>
      <c r="C2" s="422"/>
      <c r="D2" s="422"/>
      <c r="E2" s="422"/>
      <c r="F2" s="422" t="s">
        <v>155</v>
      </c>
      <c r="G2" s="422"/>
      <c r="H2" s="422"/>
      <c r="I2" s="422"/>
      <c r="J2" s="290"/>
    </row>
    <row r="3" spans="1:10" x14ac:dyDescent="0.25">
      <c r="A3" s="423" t="s">
        <v>122</v>
      </c>
      <c r="B3" s="423">
        <v>2021</v>
      </c>
      <c r="C3" s="425" t="s">
        <v>608</v>
      </c>
      <c r="D3" s="426"/>
      <c r="E3" s="427"/>
      <c r="F3" s="423">
        <v>2021</v>
      </c>
      <c r="G3" s="425" t="str">
        <f>C3</f>
        <v>Ene - may</v>
      </c>
      <c r="H3" s="426"/>
      <c r="I3" s="427"/>
      <c r="J3" s="291"/>
    </row>
    <row r="4" spans="1:10" ht="25.5" x14ac:dyDescent="0.25">
      <c r="A4" s="424"/>
      <c r="B4" s="424"/>
      <c r="C4" s="287">
        <v>2021</v>
      </c>
      <c r="D4" s="287">
        <v>2022</v>
      </c>
      <c r="E4" s="288" t="s">
        <v>315</v>
      </c>
      <c r="F4" s="424"/>
      <c r="G4" s="287">
        <v>2021</v>
      </c>
      <c r="H4" s="287">
        <v>2022</v>
      </c>
      <c r="I4" s="288" t="s">
        <v>315</v>
      </c>
      <c r="J4" s="290"/>
    </row>
    <row r="5" spans="1:10" x14ac:dyDescent="0.25">
      <c r="A5" s="419"/>
      <c r="B5" s="420"/>
      <c r="C5" s="420"/>
      <c r="D5" s="420"/>
      <c r="E5" s="420"/>
      <c r="F5" s="420"/>
      <c r="G5" s="420"/>
      <c r="H5" s="420"/>
      <c r="I5" s="421"/>
      <c r="J5" s="292"/>
    </row>
    <row r="6" spans="1:10" ht="14.45" customHeight="1" x14ac:dyDescent="0.25">
      <c r="A6" s="159" t="s">
        <v>123</v>
      </c>
      <c r="B6" s="160">
        <v>881240.32461579994</v>
      </c>
      <c r="C6" s="160">
        <v>347590.84389719996</v>
      </c>
      <c r="D6" s="160">
        <v>351691.20373200002</v>
      </c>
      <c r="E6" s="161">
        <v>1.1796512787352782</v>
      </c>
      <c r="F6" s="160">
        <v>1974645.7162099995</v>
      </c>
      <c r="G6" s="160">
        <v>775610.52310999983</v>
      </c>
      <c r="H6" s="160">
        <v>765344.51806999987</v>
      </c>
      <c r="I6" s="161">
        <v>-1.3236031144647171</v>
      </c>
      <c r="J6" s="290"/>
    </row>
    <row r="7" spans="1:10" x14ac:dyDescent="0.25">
      <c r="A7" s="419"/>
      <c r="B7" s="420"/>
      <c r="C7" s="420"/>
      <c r="D7" s="420"/>
      <c r="E7" s="420"/>
      <c r="F7" s="420"/>
      <c r="G7" s="420"/>
      <c r="H7" s="420"/>
      <c r="I7" s="421"/>
      <c r="J7" s="292"/>
    </row>
    <row r="8" spans="1:10" x14ac:dyDescent="0.25">
      <c r="A8" s="159" t="s">
        <v>60</v>
      </c>
      <c r="B8" s="160">
        <v>448185.13451499998</v>
      </c>
      <c r="C8" s="160">
        <v>177747.42517349997</v>
      </c>
      <c r="D8" s="160">
        <v>171087.45997040003</v>
      </c>
      <c r="E8" s="161">
        <v>-3.7468701426190165</v>
      </c>
      <c r="F8" s="160">
        <v>1505675.0429899995</v>
      </c>
      <c r="G8" s="160">
        <v>592784.8618099998</v>
      </c>
      <c r="H8" s="160">
        <v>566480.78389999992</v>
      </c>
      <c r="I8" s="161">
        <v>-4.4373734224054715</v>
      </c>
      <c r="J8" s="293"/>
    </row>
    <row r="9" spans="1:10" x14ac:dyDescent="0.25">
      <c r="A9" s="113" t="s">
        <v>124</v>
      </c>
      <c r="B9" s="114">
        <v>35173.29829359999</v>
      </c>
      <c r="C9" s="114">
        <v>13437.017310200001</v>
      </c>
      <c r="D9" s="114">
        <v>13951.6147834</v>
      </c>
      <c r="E9" s="115">
        <v>3.8297001583035097</v>
      </c>
      <c r="F9" s="114">
        <v>112029.75958000001</v>
      </c>
      <c r="G9" s="114">
        <v>43142.849170000023</v>
      </c>
      <c r="H9" s="114">
        <v>44056.124099999979</v>
      </c>
      <c r="I9" s="115">
        <v>2.1168628117287653</v>
      </c>
      <c r="J9" s="293"/>
    </row>
    <row r="10" spans="1:10" x14ac:dyDescent="0.25">
      <c r="A10" s="113" t="s">
        <v>125</v>
      </c>
      <c r="B10" s="114">
        <v>5.3775000000000004</v>
      </c>
      <c r="C10" s="114">
        <v>1.1835</v>
      </c>
      <c r="D10" s="114">
        <v>1.9350000000000001</v>
      </c>
      <c r="E10" s="219">
        <v>63.498098859315576</v>
      </c>
      <c r="F10" s="114">
        <v>37.932520000000004</v>
      </c>
      <c r="G10" s="114">
        <v>8.9342000000000006</v>
      </c>
      <c r="H10" s="114">
        <v>13.704000000000001</v>
      </c>
      <c r="I10" s="115">
        <v>53.38810413915067</v>
      </c>
      <c r="J10" s="293"/>
    </row>
    <row r="11" spans="1:10" x14ac:dyDescent="0.25">
      <c r="A11" s="113" t="s">
        <v>126</v>
      </c>
      <c r="B11" s="114">
        <v>97.674000000000007</v>
      </c>
      <c r="C11" s="114">
        <v>47.960999999999999</v>
      </c>
      <c r="D11" s="114">
        <v>23.701499999999999</v>
      </c>
      <c r="E11" s="219">
        <v>-50.581722649652846</v>
      </c>
      <c r="F11" s="114">
        <v>253.86865</v>
      </c>
      <c r="G11" s="114">
        <v>142.77795</v>
      </c>
      <c r="H11" s="114">
        <v>92.518040000000013</v>
      </c>
      <c r="I11" s="115">
        <v>-35.201450924319886</v>
      </c>
      <c r="J11" s="294"/>
    </row>
    <row r="12" spans="1:10" x14ac:dyDescent="0.25">
      <c r="A12" s="113" t="s">
        <v>127</v>
      </c>
      <c r="B12" s="114">
        <v>1774.2735</v>
      </c>
      <c r="C12" s="114">
        <v>949.13549999999998</v>
      </c>
      <c r="D12" s="114">
        <v>667.52099999999996</v>
      </c>
      <c r="E12" s="219">
        <v>-29.670631853934452</v>
      </c>
      <c r="F12" s="114">
        <v>5608.5127000000002</v>
      </c>
      <c r="G12" s="114">
        <v>3020.0792000000001</v>
      </c>
      <c r="H12" s="114">
        <v>2012.3375499999997</v>
      </c>
      <c r="I12" s="219">
        <v>-33.368053725213571</v>
      </c>
      <c r="J12" s="293"/>
    </row>
    <row r="13" spans="1:10" x14ac:dyDescent="0.25">
      <c r="A13" s="113" t="s">
        <v>128</v>
      </c>
      <c r="B13" s="114">
        <v>2006.9905000000001</v>
      </c>
      <c r="C13" s="114">
        <v>717.04575</v>
      </c>
      <c r="D13" s="114">
        <v>841.44050000000004</v>
      </c>
      <c r="E13" s="115">
        <v>17.34823056966728</v>
      </c>
      <c r="F13" s="114">
        <v>7150.8613399999995</v>
      </c>
      <c r="G13" s="114">
        <v>2700.3890399999996</v>
      </c>
      <c r="H13" s="114">
        <v>2954.73459</v>
      </c>
      <c r="I13" s="115">
        <v>9.4188484041544172</v>
      </c>
      <c r="J13" s="293"/>
    </row>
    <row r="14" spans="1:10" x14ac:dyDescent="0.25">
      <c r="A14" s="113" t="s">
        <v>129</v>
      </c>
      <c r="B14" s="114">
        <v>39710.340615299996</v>
      </c>
      <c r="C14" s="114">
        <v>15003.032953799997</v>
      </c>
      <c r="D14" s="114">
        <v>16115.241621500001</v>
      </c>
      <c r="E14" s="115">
        <v>7.4132255199659767</v>
      </c>
      <c r="F14" s="114">
        <v>116733.41206999992</v>
      </c>
      <c r="G14" s="114">
        <v>44613.26453</v>
      </c>
      <c r="H14" s="114">
        <v>47081.61803000002</v>
      </c>
      <c r="I14" s="115">
        <v>5.5327793785191091</v>
      </c>
      <c r="J14" s="293"/>
    </row>
    <row r="15" spans="1:10" x14ac:dyDescent="0.25">
      <c r="A15" s="113" t="s">
        <v>130</v>
      </c>
      <c r="B15" s="114">
        <v>5228.8736124999996</v>
      </c>
      <c r="C15" s="114">
        <v>1679.8873411</v>
      </c>
      <c r="D15" s="114">
        <v>1237.7208879</v>
      </c>
      <c r="E15" s="115">
        <v>-26.321196807785157</v>
      </c>
      <c r="F15" s="114">
        <v>15667.551609999999</v>
      </c>
      <c r="G15" s="114">
        <v>5345.3274399999991</v>
      </c>
      <c r="H15" s="114">
        <v>3794.7104699999995</v>
      </c>
      <c r="I15" s="115">
        <v>-29.008830373916254</v>
      </c>
      <c r="J15" s="293"/>
    </row>
    <row r="16" spans="1:10" x14ac:dyDescent="0.25">
      <c r="A16" s="113" t="s">
        <v>131</v>
      </c>
      <c r="B16" s="114">
        <v>37883.485858</v>
      </c>
      <c r="C16" s="114">
        <v>15870.1154173</v>
      </c>
      <c r="D16" s="114">
        <v>15641.8237534</v>
      </c>
      <c r="E16" s="115">
        <v>-1.4385003378812229</v>
      </c>
      <c r="F16" s="114">
        <v>105357.77987999994</v>
      </c>
      <c r="G16" s="114">
        <v>44372.420709999991</v>
      </c>
      <c r="H16" s="114">
        <v>42882.830350000004</v>
      </c>
      <c r="I16" s="115">
        <v>-3.3570184726574723</v>
      </c>
      <c r="J16" s="293"/>
    </row>
    <row r="17" spans="1:10" x14ac:dyDescent="0.25">
      <c r="A17" s="113" t="s">
        <v>132</v>
      </c>
      <c r="B17" s="114">
        <v>253.166</v>
      </c>
      <c r="C17" s="114">
        <v>74.4255</v>
      </c>
      <c r="D17" s="114">
        <v>122.48099999999999</v>
      </c>
      <c r="E17" s="115">
        <v>64.568595441078656</v>
      </c>
      <c r="F17" s="114">
        <v>1609.3034199999997</v>
      </c>
      <c r="G17" s="114">
        <v>472.33285999999998</v>
      </c>
      <c r="H17" s="114">
        <v>734.47752000000014</v>
      </c>
      <c r="I17" s="115">
        <v>55.499983634422591</v>
      </c>
      <c r="J17" s="293"/>
    </row>
    <row r="18" spans="1:10" x14ac:dyDescent="0.25">
      <c r="A18" s="113" t="s">
        <v>133</v>
      </c>
      <c r="B18" s="114">
        <v>89928.699088099995</v>
      </c>
      <c r="C18" s="114">
        <v>34066.402627199997</v>
      </c>
      <c r="D18" s="114">
        <v>35348.523128800007</v>
      </c>
      <c r="E18" s="115">
        <v>3.7635922866017921</v>
      </c>
      <c r="F18" s="114">
        <v>307580.67237999983</v>
      </c>
      <c r="G18" s="114">
        <v>120076.9078999999</v>
      </c>
      <c r="H18" s="114">
        <v>126377.38204000005</v>
      </c>
      <c r="I18" s="115">
        <v>5.2470322980395139</v>
      </c>
      <c r="J18" s="293"/>
    </row>
    <row r="19" spans="1:10" x14ac:dyDescent="0.25">
      <c r="A19" s="113" t="s">
        <v>134</v>
      </c>
      <c r="B19" s="114">
        <v>29765.969417899996</v>
      </c>
      <c r="C19" s="114">
        <v>11361.4929803</v>
      </c>
      <c r="D19" s="114">
        <v>11002.4347597</v>
      </c>
      <c r="E19" s="115">
        <v>-3.1603084314938314</v>
      </c>
      <c r="F19" s="114">
        <v>109597.70668999995</v>
      </c>
      <c r="G19" s="114">
        <v>40878.595749999986</v>
      </c>
      <c r="H19" s="114">
        <v>39258.219720000001</v>
      </c>
      <c r="I19" s="115">
        <v>-3.9638740036709379</v>
      </c>
      <c r="J19" s="293"/>
    </row>
    <row r="20" spans="1:10" x14ac:dyDescent="0.25">
      <c r="A20" s="113" t="s">
        <v>135</v>
      </c>
      <c r="B20" s="114">
        <v>5541.857390000001</v>
      </c>
      <c r="C20" s="114">
        <v>2324.0417499999999</v>
      </c>
      <c r="D20" s="114">
        <v>1789.2149999999999</v>
      </c>
      <c r="E20" s="115">
        <v>-23.012785807311758</v>
      </c>
      <c r="F20" s="114">
        <v>18333.091519999998</v>
      </c>
      <c r="G20" s="114">
        <v>7726.5524600000008</v>
      </c>
      <c r="H20" s="114">
        <v>6080.1189300000015</v>
      </c>
      <c r="I20" s="115">
        <v>-21.308773072123799</v>
      </c>
      <c r="J20" s="293"/>
    </row>
    <row r="21" spans="1:10" x14ac:dyDescent="0.25">
      <c r="A21" s="113" t="s">
        <v>136</v>
      </c>
      <c r="B21" s="114">
        <v>33680.635899599998</v>
      </c>
      <c r="C21" s="114">
        <v>12991.114918499999</v>
      </c>
      <c r="D21" s="114">
        <v>12983.2296343</v>
      </c>
      <c r="E21" s="115">
        <v>-6.0697517106632404E-2</v>
      </c>
      <c r="F21" s="114">
        <v>92213.346299999976</v>
      </c>
      <c r="G21" s="114">
        <v>36657.640430000007</v>
      </c>
      <c r="H21" s="114">
        <v>36686.019359999984</v>
      </c>
      <c r="I21" s="115">
        <v>7.7416139356188296E-2</v>
      </c>
      <c r="J21" s="293"/>
    </row>
    <row r="22" spans="1:10" x14ac:dyDescent="0.25">
      <c r="A22" s="113" t="s">
        <v>137</v>
      </c>
      <c r="B22" s="114">
        <v>8809.4010934000016</v>
      </c>
      <c r="C22" s="114">
        <v>3586.1346419000001</v>
      </c>
      <c r="D22" s="114">
        <v>3226.2186148000001</v>
      </c>
      <c r="E22" s="115">
        <v>-10.03632219757678</v>
      </c>
      <c r="F22" s="114">
        <v>38789.619959999996</v>
      </c>
      <c r="G22" s="114">
        <v>15606.260190000003</v>
      </c>
      <c r="H22" s="114">
        <v>14201.354999999994</v>
      </c>
      <c r="I22" s="115">
        <v>-9.0021899730995614</v>
      </c>
      <c r="J22" s="293"/>
    </row>
    <row r="23" spans="1:10" x14ac:dyDescent="0.25">
      <c r="A23" s="113" t="s">
        <v>138</v>
      </c>
      <c r="B23" s="114">
        <v>7367.4041874999994</v>
      </c>
      <c r="C23" s="114">
        <v>2756.4813423000001</v>
      </c>
      <c r="D23" s="114">
        <v>2644.0029169000004</v>
      </c>
      <c r="E23" s="115">
        <v>-4.0805074089907691</v>
      </c>
      <c r="F23" s="114">
        <v>32601.680020000003</v>
      </c>
      <c r="G23" s="114">
        <v>11677.66726</v>
      </c>
      <c r="H23" s="114">
        <v>12059.053439999996</v>
      </c>
      <c r="I23" s="115">
        <v>3.2659449144126143</v>
      </c>
      <c r="J23" s="293"/>
    </row>
    <row r="24" spans="1:10" x14ac:dyDescent="0.25">
      <c r="A24" s="113" t="s">
        <v>139</v>
      </c>
      <c r="B24" s="114">
        <v>5914.7368203999995</v>
      </c>
      <c r="C24" s="114">
        <v>2141.8493900000003</v>
      </c>
      <c r="D24" s="114">
        <v>2109.2624667999999</v>
      </c>
      <c r="E24" s="115">
        <v>-1.5214385919077387</v>
      </c>
      <c r="F24" s="114">
        <v>24743.181829999994</v>
      </c>
      <c r="G24" s="114">
        <v>9286.1468299999979</v>
      </c>
      <c r="H24" s="114">
        <v>8582.6545900000001</v>
      </c>
      <c r="I24" s="115">
        <v>-7.5757173871867138</v>
      </c>
      <c r="J24" s="293"/>
    </row>
    <row r="25" spans="1:10" x14ac:dyDescent="0.25">
      <c r="A25" s="113" t="s">
        <v>140</v>
      </c>
      <c r="B25" s="114">
        <v>133524.42953909998</v>
      </c>
      <c r="C25" s="114">
        <v>56525.233178999988</v>
      </c>
      <c r="D25" s="114">
        <v>48919.31002289999</v>
      </c>
      <c r="E25" s="115">
        <v>-13.455801468370979</v>
      </c>
      <c r="F25" s="114">
        <v>486325.7148099998</v>
      </c>
      <c r="G25" s="114">
        <v>195423.24333999996</v>
      </c>
      <c r="H25" s="114">
        <v>167128.76673</v>
      </c>
      <c r="I25" s="115">
        <v>-14.478562593894139</v>
      </c>
      <c r="J25" s="293"/>
    </row>
    <row r="26" spans="1:10" x14ac:dyDescent="0.25">
      <c r="A26" s="113" t="s">
        <v>141</v>
      </c>
      <c r="B26" s="114">
        <v>11518.521199599998</v>
      </c>
      <c r="C26" s="114">
        <v>4214.8700718999999</v>
      </c>
      <c r="D26" s="114">
        <v>4461.7833799999999</v>
      </c>
      <c r="E26" s="115">
        <v>5.8581475558674896</v>
      </c>
      <c r="F26" s="114">
        <v>31041.047709999992</v>
      </c>
      <c r="G26" s="114">
        <v>11633.472549999995</v>
      </c>
      <c r="H26" s="114">
        <v>12484.159440000005</v>
      </c>
      <c r="I26" s="115">
        <v>7.3124072485133382</v>
      </c>
      <c r="J26" s="290"/>
    </row>
    <row r="27" spans="1:10" x14ac:dyDescent="0.25">
      <c r="A27" s="419"/>
      <c r="B27" s="420"/>
      <c r="C27" s="420"/>
      <c r="D27" s="420"/>
      <c r="E27" s="420"/>
      <c r="F27" s="420"/>
      <c r="G27" s="420"/>
      <c r="H27" s="420"/>
      <c r="I27" s="421"/>
      <c r="J27" s="292"/>
    </row>
    <row r="28" spans="1:10" x14ac:dyDescent="0.25">
      <c r="A28" s="159" t="s">
        <v>142</v>
      </c>
      <c r="B28" s="160">
        <v>65120.173073700011</v>
      </c>
      <c r="C28" s="160">
        <v>25868.424383699996</v>
      </c>
      <c r="D28" s="160">
        <v>24163.589963500002</v>
      </c>
      <c r="E28" s="161">
        <v>-6.5904068794937132</v>
      </c>
      <c r="F28" s="160">
        <v>144891.32572999995</v>
      </c>
      <c r="G28" s="160">
        <v>55693.679559999997</v>
      </c>
      <c r="H28" s="160">
        <v>52966.552629999998</v>
      </c>
      <c r="I28" s="161">
        <v>-4.8966542551062844</v>
      </c>
      <c r="J28" s="293"/>
    </row>
    <row r="29" spans="1:10" x14ac:dyDescent="0.25">
      <c r="A29" s="113" t="s">
        <v>143</v>
      </c>
      <c r="B29" s="114">
        <v>21014.181499999999</v>
      </c>
      <c r="C29" s="114">
        <v>9174.7615000000005</v>
      </c>
      <c r="D29" s="114">
        <v>7521.2932499999997</v>
      </c>
      <c r="E29" s="115">
        <v>-18.021920787804675</v>
      </c>
      <c r="F29" s="114">
        <v>40270.92482</v>
      </c>
      <c r="G29" s="114">
        <v>17318.865230000003</v>
      </c>
      <c r="H29" s="114">
        <v>13853.370799999999</v>
      </c>
      <c r="I29" s="115">
        <v>-20.00993935790332</v>
      </c>
      <c r="J29" s="293"/>
    </row>
    <row r="30" spans="1:10" x14ac:dyDescent="0.25">
      <c r="A30" s="113" t="s">
        <v>144</v>
      </c>
      <c r="B30" s="114">
        <v>39216.195233700011</v>
      </c>
      <c r="C30" s="114">
        <v>14834.4533837</v>
      </c>
      <c r="D30" s="114">
        <v>15031.131380100001</v>
      </c>
      <c r="E30" s="115">
        <v>1.3258189655717985</v>
      </c>
      <c r="F30" s="114">
        <v>86374.09587999995</v>
      </c>
      <c r="G30" s="114">
        <v>31621.433759999989</v>
      </c>
      <c r="H30" s="114">
        <v>33080.80631</v>
      </c>
      <c r="I30" s="115">
        <v>4.6151371916793664</v>
      </c>
      <c r="J30" s="293"/>
    </row>
    <row r="31" spans="1:10" x14ac:dyDescent="0.25">
      <c r="A31" s="113" t="s">
        <v>145</v>
      </c>
      <c r="B31" s="114">
        <v>1305.3400799999999</v>
      </c>
      <c r="C31" s="114">
        <v>589.779</v>
      </c>
      <c r="D31" s="114">
        <v>369.65865600000006</v>
      </c>
      <c r="E31" s="115">
        <v>-37.322513009110182</v>
      </c>
      <c r="F31" s="114">
        <v>3763.8985700000003</v>
      </c>
      <c r="G31" s="114">
        <v>1685.09022</v>
      </c>
      <c r="H31" s="114">
        <v>1160.3346999999999</v>
      </c>
      <c r="I31" s="115">
        <v>-31.141093442462704</v>
      </c>
      <c r="J31" s="293"/>
    </row>
    <row r="32" spans="1:10" x14ac:dyDescent="0.25">
      <c r="A32" s="113" t="s">
        <v>146</v>
      </c>
      <c r="B32" s="114">
        <v>3584.4562599999999</v>
      </c>
      <c r="C32" s="114">
        <v>1269.4304999999999</v>
      </c>
      <c r="D32" s="114">
        <v>1241.5066773999999</v>
      </c>
      <c r="E32" s="115">
        <v>-2.1997125955300447</v>
      </c>
      <c r="F32" s="114">
        <v>14482.406459999995</v>
      </c>
      <c r="G32" s="114">
        <v>5068.2903500000002</v>
      </c>
      <c r="H32" s="114">
        <v>4872.0408200000011</v>
      </c>
      <c r="I32" s="115">
        <v>-3.8721051172610714</v>
      </c>
      <c r="J32" s="290"/>
    </row>
    <row r="33" spans="1:10" x14ac:dyDescent="0.25">
      <c r="A33" s="419"/>
      <c r="B33" s="420"/>
      <c r="C33" s="420"/>
      <c r="D33" s="420"/>
      <c r="E33" s="420"/>
      <c r="F33" s="420"/>
      <c r="G33" s="420"/>
      <c r="H33" s="420"/>
      <c r="I33" s="421"/>
      <c r="J33" s="292"/>
    </row>
    <row r="34" spans="1:10" x14ac:dyDescent="0.25">
      <c r="A34" s="159" t="s">
        <v>61</v>
      </c>
      <c r="B34" s="160">
        <v>353037.93121770001</v>
      </c>
      <c r="C34" s="160">
        <v>139516.81748999999</v>
      </c>
      <c r="D34" s="160">
        <v>149325.4</v>
      </c>
      <c r="E34" s="161">
        <v>7.0303943900548376</v>
      </c>
      <c r="F34" s="160">
        <v>308873.53703000001</v>
      </c>
      <c r="G34" s="160">
        <v>121421.71382999999</v>
      </c>
      <c r="H34" s="160">
        <v>137336.39869</v>
      </c>
      <c r="I34" s="161">
        <v>13.106951267614136</v>
      </c>
      <c r="J34" s="295"/>
    </row>
    <row r="35" spans="1:10" x14ac:dyDescent="0.25">
      <c r="A35" s="419"/>
      <c r="B35" s="420"/>
      <c r="C35" s="420"/>
      <c r="D35" s="420"/>
      <c r="E35" s="420"/>
      <c r="F35" s="420"/>
      <c r="G35" s="420"/>
      <c r="H35" s="420"/>
      <c r="I35" s="421"/>
      <c r="J35" s="292"/>
    </row>
    <row r="36" spans="1:10" x14ac:dyDescent="0.25">
      <c r="A36" s="159" t="s">
        <v>147</v>
      </c>
      <c r="B36" s="160">
        <v>14897.0858094</v>
      </c>
      <c r="C36" s="160">
        <v>4458.1768499999998</v>
      </c>
      <c r="D36" s="160">
        <v>7114.7537980999987</v>
      </c>
      <c r="E36" s="161">
        <v>59.588864181105748</v>
      </c>
      <c r="F36" s="160">
        <v>15205.810460000002</v>
      </c>
      <c r="G36" s="160">
        <v>5710.2679100000005</v>
      </c>
      <c r="H36" s="160">
        <v>8560.7828499999996</v>
      </c>
      <c r="I36" s="161">
        <v>49.919110362721995</v>
      </c>
      <c r="J36" s="293"/>
    </row>
    <row r="37" spans="1:10" x14ac:dyDescent="0.25">
      <c r="A37" s="113" t="s">
        <v>148</v>
      </c>
      <c r="B37" s="114">
        <v>641.80185940000001</v>
      </c>
      <c r="C37" s="114">
        <v>132.78711999999999</v>
      </c>
      <c r="D37" s="114">
        <v>2388.0961199999997</v>
      </c>
      <c r="E37" s="115">
        <v>1698.4395775734874</v>
      </c>
      <c r="F37" s="114">
        <v>1508.65894</v>
      </c>
      <c r="G37" s="114">
        <v>262.36145999999997</v>
      </c>
      <c r="H37" s="114">
        <v>2509.2338399999999</v>
      </c>
      <c r="I37" s="115">
        <v>856.40336808615109</v>
      </c>
      <c r="J37" s="293"/>
    </row>
    <row r="38" spans="1:10" x14ac:dyDescent="0.25">
      <c r="A38" s="113" t="s">
        <v>149</v>
      </c>
      <c r="B38" s="114">
        <v>423.86137000000002</v>
      </c>
      <c r="C38" s="114">
        <v>193.22598000000002</v>
      </c>
      <c r="D38" s="114">
        <v>458.56362000000001</v>
      </c>
      <c r="E38" s="115">
        <v>137.3198572986924</v>
      </c>
      <c r="F38" s="114">
        <v>2762.58682</v>
      </c>
      <c r="G38" s="114">
        <v>1054.6333100000002</v>
      </c>
      <c r="H38" s="114">
        <v>2657.0513000000001</v>
      </c>
      <c r="I38" s="115">
        <v>151.94077171713835</v>
      </c>
      <c r="J38" s="293"/>
    </row>
    <row r="39" spans="1:10" x14ac:dyDescent="0.25">
      <c r="A39" s="113" t="s">
        <v>150</v>
      </c>
      <c r="B39" s="114">
        <v>13831.422579999999</v>
      </c>
      <c r="C39" s="114">
        <v>4132.1637499999997</v>
      </c>
      <c r="D39" s="114">
        <v>4268.0940580999995</v>
      </c>
      <c r="E39" s="115">
        <v>3.2895673144608679</v>
      </c>
      <c r="F39" s="114">
        <v>10934.564700000003</v>
      </c>
      <c r="G39" s="114">
        <v>4393.2731400000002</v>
      </c>
      <c r="H39" s="114">
        <v>3394.4977099999996</v>
      </c>
      <c r="I39" s="115">
        <v>-22.734198356717712</v>
      </c>
      <c r="J39" s="296"/>
    </row>
    <row r="40" spans="1:10" x14ac:dyDescent="0.25">
      <c r="A40" s="419"/>
      <c r="B40" s="420"/>
      <c r="C40" s="420"/>
      <c r="D40" s="420"/>
      <c r="E40" s="420"/>
      <c r="F40" s="420"/>
      <c r="G40" s="420"/>
      <c r="H40" s="420"/>
      <c r="I40" s="421"/>
      <c r="J40" s="297"/>
    </row>
    <row r="41" spans="1:10" x14ac:dyDescent="0.25">
      <c r="A41" s="417" t="s">
        <v>151</v>
      </c>
      <c r="B41" s="417"/>
      <c r="C41" s="417"/>
      <c r="D41" s="417"/>
      <c r="E41" s="417"/>
      <c r="F41" s="417"/>
      <c r="G41" s="417"/>
      <c r="H41" s="417"/>
      <c r="I41" s="417"/>
      <c r="J41" s="297"/>
    </row>
    <row r="42" spans="1:10" x14ac:dyDescent="0.25">
      <c r="A42" s="417" t="s">
        <v>152</v>
      </c>
      <c r="B42" s="417"/>
      <c r="C42" s="417"/>
      <c r="D42" s="417"/>
      <c r="E42" s="417"/>
      <c r="F42" s="417"/>
      <c r="G42" s="417"/>
      <c r="H42" s="417"/>
      <c r="I42" s="417"/>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 min="13" max="16" width="7" customWidth="1"/>
  </cols>
  <sheetData>
    <row r="1" spans="1:21" x14ac:dyDescent="0.25">
      <c r="A1" s="435" t="s">
        <v>476</v>
      </c>
      <c r="B1" s="435"/>
      <c r="C1" s="435"/>
      <c r="D1" s="435"/>
      <c r="E1" s="435"/>
      <c r="F1" s="435"/>
      <c r="G1" s="435"/>
      <c r="H1" s="435"/>
      <c r="I1" s="435"/>
      <c r="J1" s="435"/>
      <c r="K1" s="31"/>
    </row>
    <row r="2" spans="1:21" x14ac:dyDescent="0.25">
      <c r="A2" s="436" t="s">
        <v>153</v>
      </c>
      <c r="B2" s="433" t="s">
        <v>154</v>
      </c>
      <c r="C2" s="433"/>
      <c r="D2" s="433"/>
      <c r="E2" s="433"/>
      <c r="F2" s="432" t="s">
        <v>155</v>
      </c>
      <c r="G2" s="433"/>
      <c r="H2" s="433"/>
      <c r="I2" s="433"/>
      <c r="J2" s="434"/>
      <c r="K2" s="31"/>
      <c r="L2" s="246"/>
      <c r="M2" s="247"/>
      <c r="N2" s="247"/>
      <c r="O2" s="247"/>
      <c r="P2" s="246"/>
      <c r="Q2" s="247"/>
      <c r="R2" s="247"/>
      <c r="S2" s="247"/>
      <c r="T2" s="246"/>
      <c r="U2" s="246"/>
    </row>
    <row r="3" spans="1:21" s="31" customFormat="1" x14ac:dyDescent="0.25">
      <c r="A3" s="437"/>
      <c r="B3" s="428">
        <v>2021</v>
      </c>
      <c r="C3" s="432" t="s">
        <v>609</v>
      </c>
      <c r="D3" s="433"/>
      <c r="E3" s="433"/>
      <c r="F3" s="430">
        <v>2021</v>
      </c>
      <c r="G3" s="432" t="str">
        <f>C3</f>
        <v>Enero - mayo</v>
      </c>
      <c r="H3" s="433"/>
      <c r="I3" s="433"/>
      <c r="J3" s="434"/>
      <c r="L3" s="246"/>
      <c r="M3" s="247"/>
      <c r="N3" s="247"/>
      <c r="O3" s="247"/>
      <c r="P3" s="246"/>
      <c r="Q3" s="247"/>
      <c r="R3" s="247"/>
      <c r="S3" s="247"/>
      <c r="T3" s="246"/>
      <c r="U3" s="246"/>
    </row>
    <row r="4" spans="1:21" x14ac:dyDescent="0.25">
      <c r="A4" s="438"/>
      <c r="B4" s="429"/>
      <c r="C4" s="298">
        <v>2021</v>
      </c>
      <c r="D4" s="298">
        <v>2022</v>
      </c>
      <c r="E4" s="298" t="s">
        <v>316</v>
      </c>
      <c r="F4" s="431"/>
      <c r="G4" s="298">
        <v>2021</v>
      </c>
      <c r="H4" s="298">
        <v>2022</v>
      </c>
      <c r="I4" s="298" t="s">
        <v>316</v>
      </c>
      <c r="J4" s="299" t="s">
        <v>317</v>
      </c>
      <c r="K4" s="31"/>
      <c r="L4" s="246"/>
      <c r="M4" s="247"/>
      <c r="N4" s="247"/>
      <c r="O4" s="247"/>
      <c r="P4" s="246"/>
      <c r="Q4" s="247"/>
      <c r="R4" s="247"/>
      <c r="S4" s="247"/>
      <c r="T4" s="246"/>
      <c r="U4" s="246"/>
    </row>
    <row r="5" spans="1:21" x14ac:dyDescent="0.25">
      <c r="A5" s="239" t="s">
        <v>156</v>
      </c>
      <c r="B5" s="116">
        <v>63839</v>
      </c>
      <c r="C5" s="116">
        <v>26366</v>
      </c>
      <c r="D5" s="116">
        <v>26336</v>
      </c>
      <c r="E5" s="352">
        <f>D5/C5-1</f>
        <v>-1.1378290222255893E-3</v>
      </c>
      <c r="F5" s="116">
        <v>249603</v>
      </c>
      <c r="G5" s="116">
        <v>99059</v>
      </c>
      <c r="H5" s="116">
        <v>103487</v>
      </c>
      <c r="I5" s="303">
        <f>H5/G5-1</f>
        <v>4.4700632956117037E-2</v>
      </c>
      <c r="J5" s="303">
        <f>H5/H$17</f>
        <v>0.18268397351367477</v>
      </c>
      <c r="K5" s="100"/>
      <c r="L5" s="246"/>
      <c r="M5" s="247"/>
      <c r="N5" s="247"/>
      <c r="O5" s="247"/>
      <c r="P5" s="246"/>
      <c r="Q5" s="247"/>
      <c r="R5" s="247"/>
      <c r="S5" s="247"/>
      <c r="T5" s="246"/>
      <c r="U5" s="246"/>
    </row>
    <row r="6" spans="1:21" x14ac:dyDescent="0.25">
      <c r="A6" s="239" t="s">
        <v>157</v>
      </c>
      <c r="B6" s="116">
        <v>67682</v>
      </c>
      <c r="C6" s="116">
        <v>26717</v>
      </c>
      <c r="D6" s="116">
        <v>23252</v>
      </c>
      <c r="E6" s="352">
        <f t="shared" ref="E6:E17" si="0">D6/C6-1</f>
        <v>-0.1296927050192761</v>
      </c>
      <c r="F6" s="116">
        <v>179278</v>
      </c>
      <c r="G6" s="116">
        <v>68876</v>
      </c>
      <c r="H6" s="116">
        <v>62273</v>
      </c>
      <c r="I6" s="303">
        <f>H6/G6-1</f>
        <v>-9.5867936581683022E-2</v>
      </c>
      <c r="J6" s="303">
        <f>H6/H$17</f>
        <v>0.10992954750468242</v>
      </c>
      <c r="K6" s="100"/>
      <c r="L6" s="246"/>
      <c r="M6" s="247"/>
      <c r="N6" s="247"/>
      <c r="O6" s="247"/>
      <c r="P6" s="246"/>
      <c r="Q6" s="247"/>
      <c r="R6" s="247"/>
      <c r="S6" s="247"/>
      <c r="T6" s="246"/>
      <c r="U6" s="246"/>
    </row>
    <row r="7" spans="1:21" x14ac:dyDescent="0.25">
      <c r="A7" s="239" t="s">
        <v>158</v>
      </c>
      <c r="B7" s="116">
        <v>53417</v>
      </c>
      <c r="C7" s="116">
        <v>19379</v>
      </c>
      <c r="D7" s="116">
        <v>19942</v>
      </c>
      <c r="E7" s="352">
        <f t="shared" si="0"/>
        <v>2.9052066670106846E-2</v>
      </c>
      <c r="F7" s="116">
        <v>165363</v>
      </c>
      <c r="G7" s="116">
        <v>61216</v>
      </c>
      <c r="H7" s="116">
        <v>60554</v>
      </c>
      <c r="I7" s="303">
        <f t="shared" ref="I7:I17" si="1">H7/G7-1</f>
        <v>-1.0814166231050693E-2</v>
      </c>
      <c r="J7" s="303">
        <f>H7/H$17</f>
        <v>0.1068950238401641</v>
      </c>
      <c r="K7" s="100"/>
      <c r="L7" s="246"/>
      <c r="M7" s="247"/>
      <c r="N7" s="247"/>
      <c r="O7" s="247"/>
      <c r="P7" s="246"/>
      <c r="Q7" s="247"/>
      <c r="R7" s="247"/>
      <c r="S7" s="247"/>
      <c r="T7" s="246"/>
      <c r="U7" s="246"/>
    </row>
    <row r="8" spans="1:21" x14ac:dyDescent="0.25">
      <c r="A8" s="239" t="s">
        <v>159</v>
      </c>
      <c r="B8" s="116">
        <v>41647</v>
      </c>
      <c r="C8" s="116">
        <v>16270</v>
      </c>
      <c r="D8" s="116">
        <v>17305</v>
      </c>
      <c r="E8" s="352">
        <f t="shared" si="0"/>
        <v>6.3614013521819279E-2</v>
      </c>
      <c r="F8" s="116">
        <v>114739</v>
      </c>
      <c r="G8" s="116">
        <v>44740</v>
      </c>
      <c r="H8" s="116">
        <v>47709</v>
      </c>
      <c r="I8" s="303">
        <f t="shared" si="1"/>
        <v>6.6361198033080049E-2</v>
      </c>
      <c r="J8" s="303">
        <f>H8/H$17</f>
        <v>8.4219947359222988E-2</v>
      </c>
      <c r="K8" s="100"/>
      <c r="L8" s="246"/>
      <c r="M8" s="247"/>
      <c r="N8" s="247"/>
      <c r="O8" s="247"/>
      <c r="P8" s="246"/>
      <c r="Q8" s="247"/>
      <c r="R8" s="247"/>
      <c r="S8" s="247"/>
      <c r="T8" s="246"/>
      <c r="U8" s="246"/>
    </row>
    <row r="9" spans="1:21" x14ac:dyDescent="0.25">
      <c r="A9" s="239" t="s">
        <v>160</v>
      </c>
      <c r="B9" s="116">
        <v>31858</v>
      </c>
      <c r="C9" s="116">
        <v>10812</v>
      </c>
      <c r="D9" s="116">
        <v>10171</v>
      </c>
      <c r="E9" s="352">
        <f t="shared" si="0"/>
        <v>-5.9285978542360396E-2</v>
      </c>
      <c r="F9" s="116">
        <v>113662</v>
      </c>
      <c r="G9" s="116">
        <v>42731</v>
      </c>
      <c r="H9" s="116">
        <v>41699</v>
      </c>
      <c r="I9" s="303">
        <f t="shared" si="1"/>
        <v>-2.4151084692611957E-2</v>
      </c>
      <c r="J9" s="303">
        <f t="shared" ref="J9:J17" si="2">H9/H$17</f>
        <v>7.361058888118048E-2</v>
      </c>
      <c r="K9" s="100"/>
      <c r="L9" s="246"/>
      <c r="M9" s="247"/>
      <c r="N9" s="247"/>
      <c r="O9" s="247"/>
      <c r="P9" s="246"/>
      <c r="Q9" s="247"/>
      <c r="R9" s="247"/>
      <c r="S9" s="247"/>
      <c r="T9" s="246"/>
      <c r="U9" s="246"/>
    </row>
    <row r="10" spans="1:21" x14ac:dyDescent="0.25">
      <c r="A10" s="239" t="s">
        <v>162</v>
      </c>
      <c r="B10" s="116">
        <v>26568</v>
      </c>
      <c r="C10" s="116">
        <v>12318</v>
      </c>
      <c r="D10" s="116">
        <v>9650</v>
      </c>
      <c r="E10" s="352">
        <f t="shared" si="0"/>
        <v>-0.21659360285760676</v>
      </c>
      <c r="F10" s="116">
        <v>88384</v>
      </c>
      <c r="G10" s="116">
        <v>40582</v>
      </c>
      <c r="H10" s="116">
        <v>29856</v>
      </c>
      <c r="I10" s="303">
        <f t="shared" si="1"/>
        <v>-0.26430437139618546</v>
      </c>
      <c r="J10" s="303">
        <f t="shared" si="2"/>
        <v>5.2704327241337307E-2</v>
      </c>
      <c r="K10" s="100"/>
      <c r="L10" s="246"/>
      <c r="M10" s="247"/>
      <c r="N10" s="247"/>
      <c r="O10" s="247"/>
      <c r="P10" s="246"/>
      <c r="Q10" s="247"/>
      <c r="R10" s="247"/>
      <c r="S10" s="247"/>
      <c r="T10" s="246"/>
      <c r="U10" s="246"/>
    </row>
    <row r="11" spans="1:21" x14ac:dyDescent="0.25">
      <c r="A11" s="239" t="s">
        <v>161</v>
      </c>
      <c r="B11" s="116">
        <v>17453</v>
      </c>
      <c r="C11" s="116">
        <v>9399</v>
      </c>
      <c r="D11" s="116">
        <v>5487</v>
      </c>
      <c r="E11" s="352">
        <f t="shared" si="0"/>
        <v>-0.41621449090328755</v>
      </c>
      <c r="F11" s="116">
        <v>76210</v>
      </c>
      <c r="G11" s="116">
        <v>40549</v>
      </c>
      <c r="H11" s="116">
        <v>26383</v>
      </c>
      <c r="I11" s="303">
        <f>H11/G11-1</f>
        <v>-0.34935510123554214</v>
      </c>
      <c r="J11" s="303">
        <f t="shared" si="2"/>
        <v>4.6573494962761329E-2</v>
      </c>
      <c r="K11" s="100"/>
      <c r="L11" s="246"/>
      <c r="M11" s="247"/>
      <c r="N11" s="247"/>
      <c r="O11" s="247"/>
      <c r="P11" s="246"/>
      <c r="Q11" s="247"/>
      <c r="R11" s="247"/>
      <c r="S11" s="247"/>
      <c r="T11" s="246"/>
      <c r="U11" s="246"/>
    </row>
    <row r="12" spans="1:21" x14ac:dyDescent="0.25">
      <c r="A12" s="239" t="s">
        <v>163</v>
      </c>
      <c r="B12" s="116">
        <v>12972</v>
      </c>
      <c r="C12" s="116">
        <v>5228</v>
      </c>
      <c r="D12" s="116">
        <v>5626</v>
      </c>
      <c r="E12" s="352">
        <f t="shared" si="0"/>
        <v>7.6128538638102539E-2</v>
      </c>
      <c r="F12" s="116">
        <v>62829</v>
      </c>
      <c r="G12" s="116">
        <v>25067</v>
      </c>
      <c r="H12" s="116">
        <v>26148</v>
      </c>
      <c r="I12" s="303">
        <f t="shared" si="1"/>
        <v>4.3124426536881089E-2</v>
      </c>
      <c r="J12" s="303">
        <f t="shared" si="2"/>
        <v>4.6158653158711413E-2</v>
      </c>
      <c r="K12" s="100"/>
      <c r="L12" s="246"/>
      <c r="M12" s="247"/>
      <c r="N12" s="247"/>
      <c r="O12" s="247"/>
      <c r="P12" s="246"/>
      <c r="Q12" s="247"/>
      <c r="R12" s="247"/>
      <c r="S12" s="247"/>
      <c r="T12" s="246"/>
      <c r="U12" s="246"/>
    </row>
    <row r="13" spans="1:21" x14ac:dyDescent="0.25">
      <c r="A13" s="239" t="s">
        <v>164</v>
      </c>
      <c r="B13" s="116">
        <v>15195</v>
      </c>
      <c r="C13" s="116">
        <v>5665</v>
      </c>
      <c r="D13" s="116">
        <v>8037</v>
      </c>
      <c r="E13" s="352">
        <f t="shared" si="0"/>
        <v>0.41871138570167687</v>
      </c>
      <c r="F13" s="116">
        <v>39780</v>
      </c>
      <c r="G13" s="116">
        <v>14553</v>
      </c>
      <c r="H13" s="116">
        <v>20915</v>
      </c>
      <c r="I13" s="303">
        <f t="shared" si="1"/>
        <v>0.43716072287500851</v>
      </c>
      <c r="J13" s="303">
        <f t="shared" si="2"/>
        <v>3.6920920560442452E-2</v>
      </c>
      <c r="K13" s="100"/>
      <c r="L13" s="246"/>
      <c r="M13" s="247"/>
      <c r="N13" s="247"/>
      <c r="O13" s="247"/>
      <c r="P13" s="246"/>
      <c r="Q13" s="247"/>
      <c r="R13" s="247"/>
      <c r="S13" s="247"/>
      <c r="T13" s="246"/>
      <c r="U13" s="246"/>
    </row>
    <row r="14" spans="1:21" x14ac:dyDescent="0.25">
      <c r="A14" s="239" t="s">
        <v>323</v>
      </c>
      <c r="B14" s="116">
        <v>12279</v>
      </c>
      <c r="C14" s="116">
        <v>4846</v>
      </c>
      <c r="D14" s="116">
        <v>5076</v>
      </c>
      <c r="E14" s="352">
        <f t="shared" si="0"/>
        <v>4.7461824184894752E-2</v>
      </c>
      <c r="F14" s="116">
        <v>40373</v>
      </c>
      <c r="G14" s="116">
        <v>16897</v>
      </c>
      <c r="H14" s="116">
        <v>14615</v>
      </c>
      <c r="I14" s="303">
        <f t="shared" si="1"/>
        <v>-0.13505355980351541</v>
      </c>
      <c r="J14" s="303">
        <f t="shared" si="2"/>
        <v>2.579962964335962E-2</v>
      </c>
      <c r="K14" s="100"/>
      <c r="L14" s="246"/>
      <c r="M14" s="247"/>
      <c r="N14" s="247"/>
      <c r="O14" s="247"/>
      <c r="P14" s="246"/>
      <c r="Q14" s="247"/>
      <c r="R14" s="247"/>
      <c r="S14" s="247"/>
      <c r="T14" s="246"/>
      <c r="U14" s="246"/>
    </row>
    <row r="15" spans="1:21" x14ac:dyDescent="0.25">
      <c r="A15" s="117" t="s">
        <v>165</v>
      </c>
      <c r="B15" s="118">
        <v>342910</v>
      </c>
      <c r="C15" s="118">
        <v>137000</v>
      </c>
      <c r="D15" s="118">
        <v>130882</v>
      </c>
      <c r="E15" s="353">
        <f t="shared" si="0"/>
        <v>-4.4656934306569362E-2</v>
      </c>
      <c r="F15" s="118">
        <v>1130221</v>
      </c>
      <c r="G15" s="118">
        <v>454270</v>
      </c>
      <c r="H15" s="118">
        <v>433639</v>
      </c>
      <c r="I15" s="304">
        <f t="shared" si="1"/>
        <v>-4.5415721927488106E-2</v>
      </c>
      <c r="J15" s="304">
        <f t="shared" si="2"/>
        <v>0.76549610666553691</v>
      </c>
      <c r="K15" s="100"/>
      <c r="L15" s="246"/>
      <c r="U15" s="246"/>
    </row>
    <row r="16" spans="1:21" x14ac:dyDescent="0.25">
      <c r="A16" s="228" t="s">
        <v>166</v>
      </c>
      <c r="B16" s="116">
        <v>105275</v>
      </c>
      <c r="C16" s="116">
        <v>40747</v>
      </c>
      <c r="D16" s="116">
        <v>40205</v>
      </c>
      <c r="E16" s="352">
        <f t="shared" si="0"/>
        <v>-1.3301592755294855E-2</v>
      </c>
      <c r="F16" s="116">
        <v>375454</v>
      </c>
      <c r="G16" s="116">
        <v>138515</v>
      </c>
      <c r="H16" s="116">
        <v>132842</v>
      </c>
      <c r="I16" s="303">
        <f t="shared" si="1"/>
        <v>-4.0955853156697808E-2</v>
      </c>
      <c r="J16" s="303">
        <f t="shared" si="2"/>
        <v>0.23450389333446311</v>
      </c>
      <c r="K16" s="100"/>
    </row>
    <row r="17" spans="1:11" x14ac:dyDescent="0.25">
      <c r="A17" s="120" t="s">
        <v>167</v>
      </c>
      <c r="B17" s="118">
        <v>448185</v>
      </c>
      <c r="C17" s="118">
        <v>177747</v>
      </c>
      <c r="D17" s="118">
        <v>171087</v>
      </c>
      <c r="E17" s="353">
        <f t="shared" si="0"/>
        <v>-3.7468986818342875E-2</v>
      </c>
      <c r="F17" s="118">
        <v>1505675</v>
      </c>
      <c r="G17" s="118">
        <v>592785</v>
      </c>
      <c r="H17" s="118">
        <v>566481</v>
      </c>
      <c r="I17" s="304">
        <f t="shared" si="1"/>
        <v>-4.4373592449201693E-2</v>
      </c>
      <c r="J17" s="304">
        <f t="shared" si="2"/>
        <v>1</v>
      </c>
      <c r="K17" s="100"/>
    </row>
    <row r="18" spans="1:11" x14ac:dyDescent="0.25">
      <c r="A18" s="417" t="s">
        <v>168</v>
      </c>
      <c r="B18" s="417"/>
      <c r="C18" s="417"/>
      <c r="D18" s="417"/>
      <c r="E18" s="417"/>
      <c r="F18" s="417"/>
      <c r="G18" s="417"/>
      <c r="H18" s="417"/>
      <c r="I18" s="417"/>
      <c r="J18" s="417"/>
      <c r="K18" s="31"/>
    </row>
    <row r="19" spans="1:11" x14ac:dyDescent="0.25">
      <c r="A19" s="417" t="s">
        <v>169</v>
      </c>
      <c r="B19" s="417"/>
      <c r="C19" s="417"/>
      <c r="D19" s="417"/>
      <c r="E19" s="417"/>
      <c r="F19" s="417"/>
      <c r="G19" s="417"/>
      <c r="H19" s="417"/>
      <c r="I19" s="417"/>
      <c r="J19" s="417"/>
      <c r="K19" s="31"/>
    </row>
    <row r="21" spans="1:11" s="31" customFormat="1" x14ac:dyDescent="0.25"/>
    <row r="22" spans="1:11" s="31" customFormat="1" x14ac:dyDescent="0.25"/>
    <row r="23" spans="1:11" s="31" customFormat="1" x14ac:dyDescent="0.25"/>
    <row r="24" spans="1:11" s="31" customFormat="1" x14ac:dyDescent="0.25"/>
    <row r="25" spans="1:11" s="31" customFormat="1" x14ac:dyDescent="0.25"/>
    <row r="26" spans="1:11" s="31" customFormat="1" x14ac:dyDescent="0.25"/>
    <row r="27" spans="1:11" s="31" customFormat="1" x14ac:dyDescent="0.25"/>
    <row r="28" spans="1:11" s="31" customFormat="1" x14ac:dyDescent="0.25"/>
    <row r="29" spans="1:11" s="31" customFormat="1" x14ac:dyDescent="0.25"/>
    <row r="30" spans="1:11" s="31" customFormat="1" x14ac:dyDescent="0.25"/>
    <row r="33" spans="1:21" x14ac:dyDescent="0.25">
      <c r="A33" s="435" t="s">
        <v>477</v>
      </c>
      <c r="B33" s="435"/>
      <c r="C33" s="435"/>
      <c r="D33" s="435"/>
      <c r="E33" s="435"/>
      <c r="F33" s="435"/>
      <c r="G33" s="435"/>
      <c r="H33" s="435"/>
      <c r="I33" s="435"/>
      <c r="J33" s="435"/>
      <c r="K33" s="31"/>
      <c r="L33" s="246"/>
      <c r="M33" s="247"/>
      <c r="N33" s="247"/>
      <c r="O33" s="247"/>
      <c r="P33" s="246"/>
      <c r="Q33" s="247"/>
      <c r="R33" s="247"/>
      <c r="S33" s="247"/>
      <c r="T33" s="246"/>
      <c r="U33" s="246"/>
    </row>
    <row r="34" spans="1:21" x14ac:dyDescent="0.25">
      <c r="A34" s="436" t="s">
        <v>153</v>
      </c>
      <c r="B34" s="433" t="s">
        <v>154</v>
      </c>
      <c r="C34" s="433"/>
      <c r="D34" s="433"/>
      <c r="E34" s="433"/>
      <c r="F34" s="432" t="s">
        <v>155</v>
      </c>
      <c r="G34" s="433"/>
      <c r="H34" s="433"/>
      <c r="I34" s="433"/>
      <c r="J34" s="434"/>
      <c r="K34" s="31"/>
      <c r="L34" s="246"/>
      <c r="M34" s="247"/>
      <c r="N34" s="247"/>
      <c r="O34" s="247"/>
      <c r="P34" s="246"/>
      <c r="Q34" s="247"/>
      <c r="R34" s="247"/>
      <c r="S34" s="247"/>
      <c r="T34" s="246"/>
      <c r="U34" s="246"/>
    </row>
    <row r="35" spans="1:21" s="31" customFormat="1" x14ac:dyDescent="0.25">
      <c r="A35" s="437"/>
      <c r="B35" s="428">
        <v>2021</v>
      </c>
      <c r="C35" s="432" t="s">
        <v>609</v>
      </c>
      <c r="D35" s="433"/>
      <c r="E35" s="433"/>
      <c r="F35" s="430">
        <v>2021</v>
      </c>
      <c r="G35" s="432" t="s">
        <v>324</v>
      </c>
      <c r="H35" s="433"/>
      <c r="I35" s="433"/>
      <c r="J35" s="434"/>
      <c r="L35" s="246"/>
      <c r="M35" s="247"/>
      <c r="N35" s="247"/>
      <c r="O35" s="247"/>
      <c r="P35" s="246"/>
      <c r="Q35" s="247"/>
      <c r="R35" s="247"/>
      <c r="S35" s="247"/>
      <c r="T35" s="246"/>
      <c r="U35" s="246"/>
    </row>
    <row r="36" spans="1:21" x14ac:dyDescent="0.25">
      <c r="A36" s="438"/>
      <c r="B36" s="429"/>
      <c r="C36" s="298">
        <v>2021</v>
      </c>
      <c r="D36" s="298">
        <v>2022</v>
      </c>
      <c r="E36" s="298" t="s">
        <v>316</v>
      </c>
      <c r="F36" s="431"/>
      <c r="G36" s="298">
        <v>2021</v>
      </c>
      <c r="H36" s="298">
        <v>2022</v>
      </c>
      <c r="I36" s="298" t="s">
        <v>316</v>
      </c>
      <c r="J36" s="299" t="s">
        <v>317</v>
      </c>
      <c r="K36" s="31"/>
      <c r="L36" s="246"/>
      <c r="M36" s="247"/>
      <c r="N36" s="247"/>
      <c r="O36" s="247"/>
      <c r="P36" s="246"/>
      <c r="Q36" s="247"/>
      <c r="R36" s="247"/>
      <c r="S36" s="247"/>
      <c r="T36" s="246"/>
      <c r="U36" s="246"/>
    </row>
    <row r="37" spans="1:21" x14ac:dyDescent="0.25">
      <c r="A37" s="300" t="s">
        <v>156</v>
      </c>
      <c r="B37" s="301">
        <v>57540</v>
      </c>
      <c r="C37" s="301">
        <v>22557</v>
      </c>
      <c r="D37" s="301">
        <v>41310</v>
      </c>
      <c r="E37" s="220">
        <f>D37/C37-1</f>
        <v>0.83136055326506186</v>
      </c>
      <c r="F37" s="122">
        <v>55162</v>
      </c>
      <c r="G37" s="122">
        <v>20977</v>
      </c>
      <c r="H37" s="122">
        <v>40202</v>
      </c>
      <c r="I37" s="220">
        <f>H37/G37-1</f>
        <v>0.91647995423559125</v>
      </c>
      <c r="J37" s="220">
        <f>H37/$H$49</f>
        <v>0.29272732568299642</v>
      </c>
      <c r="K37" s="100"/>
      <c r="L37" s="246"/>
      <c r="M37" s="247"/>
      <c r="N37" s="247"/>
      <c r="O37" s="247"/>
      <c r="P37" s="246"/>
      <c r="Q37" s="247"/>
      <c r="R37" s="247"/>
      <c r="S37" s="247"/>
      <c r="T37" s="246"/>
      <c r="U37" s="246"/>
    </row>
    <row r="38" spans="1:21" x14ac:dyDescent="0.25">
      <c r="A38" s="302" t="s">
        <v>160</v>
      </c>
      <c r="B38" s="301">
        <v>129870</v>
      </c>
      <c r="C38" s="301">
        <v>43650</v>
      </c>
      <c r="D38" s="301">
        <v>36592</v>
      </c>
      <c r="E38" s="220">
        <f t="shared" ref="E38:E49" si="3">D38/C38-1</f>
        <v>-0.16169530355097361</v>
      </c>
      <c r="F38" s="122">
        <v>101224</v>
      </c>
      <c r="G38" s="122">
        <v>34368</v>
      </c>
      <c r="H38" s="122">
        <v>30195</v>
      </c>
      <c r="I38" s="220">
        <f t="shared" ref="I38:I49" si="4">H38/G38-1</f>
        <v>-0.12142108938547491</v>
      </c>
      <c r="J38" s="220">
        <f t="shared" ref="J38:J49" si="5">H38/$H$49</f>
        <v>0.21986223568474397</v>
      </c>
      <c r="K38" s="100"/>
      <c r="L38" s="246"/>
      <c r="M38" s="247"/>
      <c r="N38" s="247"/>
      <c r="O38" s="247"/>
      <c r="P38" s="246"/>
      <c r="Q38" s="247"/>
      <c r="R38" s="247"/>
      <c r="S38" s="247"/>
      <c r="T38" s="246"/>
      <c r="U38" s="246"/>
    </row>
    <row r="39" spans="1:21" x14ac:dyDescent="0.25">
      <c r="A39" s="302" t="s">
        <v>158</v>
      </c>
      <c r="B39" s="301">
        <v>61811</v>
      </c>
      <c r="C39" s="301">
        <v>27023</v>
      </c>
      <c r="D39" s="301">
        <v>29331</v>
      </c>
      <c r="E39" s="220">
        <f t="shared" si="3"/>
        <v>8.5408725900159022E-2</v>
      </c>
      <c r="F39" s="122">
        <v>60380</v>
      </c>
      <c r="G39" s="122">
        <v>25833</v>
      </c>
      <c r="H39" s="122">
        <v>29037</v>
      </c>
      <c r="I39" s="220">
        <f t="shared" si="4"/>
        <v>0.12402740680524915</v>
      </c>
      <c r="J39" s="220">
        <f t="shared" si="5"/>
        <v>0.21143036057552281</v>
      </c>
      <c r="K39" s="100"/>
      <c r="L39" s="246"/>
      <c r="M39" s="247"/>
      <c r="N39" s="247"/>
      <c r="O39" s="247"/>
      <c r="P39" s="246"/>
      <c r="Q39" s="247"/>
      <c r="R39" s="247"/>
      <c r="S39" s="247"/>
      <c r="T39" s="246"/>
      <c r="U39" s="246"/>
    </row>
    <row r="40" spans="1:21" x14ac:dyDescent="0.25">
      <c r="A40" s="302" t="s">
        <v>170</v>
      </c>
      <c r="B40" s="301">
        <v>25959</v>
      </c>
      <c r="C40" s="301">
        <v>12374</v>
      </c>
      <c r="D40" s="301">
        <v>9606</v>
      </c>
      <c r="E40" s="220">
        <f t="shared" si="3"/>
        <v>-0.22369484402780027</v>
      </c>
      <c r="F40" s="122">
        <v>23240</v>
      </c>
      <c r="G40" s="122">
        <v>9747</v>
      </c>
      <c r="H40" s="122">
        <v>8469</v>
      </c>
      <c r="I40" s="220">
        <f t="shared" si="4"/>
        <v>-0.13111726685133884</v>
      </c>
      <c r="J40" s="220">
        <f t="shared" si="5"/>
        <v>6.1666278324692722E-2</v>
      </c>
      <c r="K40" s="100"/>
      <c r="L40" s="246"/>
      <c r="M40" s="247"/>
      <c r="N40" s="247"/>
      <c r="O40" s="247"/>
      <c r="P40" s="246"/>
      <c r="Q40" s="247"/>
      <c r="R40" s="246"/>
      <c r="S40" s="247"/>
      <c r="T40" s="246"/>
      <c r="U40" s="246"/>
    </row>
    <row r="41" spans="1:21" x14ac:dyDescent="0.25">
      <c r="A41" s="302" t="s">
        <v>159</v>
      </c>
      <c r="B41" s="301">
        <v>18718</v>
      </c>
      <c r="C41" s="301">
        <v>7866</v>
      </c>
      <c r="D41" s="301">
        <v>7605</v>
      </c>
      <c r="E41" s="220">
        <f t="shared" si="3"/>
        <v>-3.3180778032036562E-2</v>
      </c>
      <c r="F41" s="122">
        <v>14857</v>
      </c>
      <c r="G41" s="122">
        <v>6092</v>
      </c>
      <c r="H41" s="122">
        <v>5996</v>
      </c>
      <c r="I41" s="220">
        <f t="shared" si="4"/>
        <v>-1.5758371634931101E-2</v>
      </c>
      <c r="J41" s="220">
        <f t="shared" si="5"/>
        <v>4.3659346420457858E-2</v>
      </c>
      <c r="K41" s="100"/>
      <c r="L41" s="246"/>
      <c r="M41" s="247"/>
      <c r="N41" s="247"/>
      <c r="O41" s="247"/>
      <c r="P41" s="246"/>
      <c r="Q41" s="247"/>
      <c r="R41" s="247"/>
      <c r="S41" s="247"/>
      <c r="T41" s="246"/>
      <c r="U41" s="246"/>
    </row>
    <row r="42" spans="1:21" x14ac:dyDescent="0.25">
      <c r="A42" s="302" t="s">
        <v>172</v>
      </c>
      <c r="B42" s="301">
        <v>9565</v>
      </c>
      <c r="C42" s="301">
        <v>3528</v>
      </c>
      <c r="D42" s="301">
        <v>5875</v>
      </c>
      <c r="E42" s="220">
        <f t="shared" si="3"/>
        <v>0.66524943310657592</v>
      </c>
      <c r="F42" s="122">
        <v>8110</v>
      </c>
      <c r="G42" s="122">
        <v>2825</v>
      </c>
      <c r="H42" s="122">
        <v>5326</v>
      </c>
      <c r="I42" s="220">
        <f t="shared" si="4"/>
        <v>0.88530973451327433</v>
      </c>
      <c r="J42" s="220">
        <f t="shared" si="5"/>
        <v>3.8780800372808295E-2</v>
      </c>
      <c r="K42" s="100"/>
      <c r="L42" s="246"/>
      <c r="M42" s="247"/>
      <c r="N42" s="247"/>
      <c r="O42" s="247"/>
      <c r="P42" s="246"/>
      <c r="Q42" s="247"/>
      <c r="R42" s="247"/>
      <c r="S42" s="247"/>
      <c r="T42" s="246"/>
      <c r="U42" s="246"/>
    </row>
    <row r="43" spans="1:21" x14ac:dyDescent="0.25">
      <c r="A43" s="302" t="s">
        <v>171</v>
      </c>
      <c r="B43" s="301">
        <v>9629</v>
      </c>
      <c r="C43" s="301">
        <v>4866</v>
      </c>
      <c r="D43" s="301">
        <v>3529</v>
      </c>
      <c r="E43" s="220">
        <f t="shared" si="3"/>
        <v>-0.27476366625565141</v>
      </c>
      <c r="F43" s="122">
        <v>12829</v>
      </c>
      <c r="G43" s="122">
        <v>6412</v>
      </c>
      <c r="H43" s="122">
        <v>4498</v>
      </c>
      <c r="I43" s="220">
        <f t="shared" si="4"/>
        <v>-0.29850280723643174</v>
      </c>
      <c r="J43" s="220">
        <f t="shared" si="5"/>
        <v>3.2751791227354811E-2</v>
      </c>
      <c r="K43" s="100"/>
      <c r="L43" s="246"/>
      <c r="M43" s="247"/>
      <c r="N43" s="247"/>
      <c r="O43" s="247"/>
      <c r="P43" s="246"/>
      <c r="Q43" s="247"/>
      <c r="R43" s="247"/>
      <c r="S43" s="247"/>
      <c r="T43" s="246"/>
      <c r="U43" s="246"/>
    </row>
    <row r="44" spans="1:21" x14ac:dyDescent="0.25">
      <c r="A44" s="302" t="s">
        <v>164</v>
      </c>
      <c r="B44" s="301">
        <v>3376</v>
      </c>
      <c r="C44" s="301">
        <v>594</v>
      </c>
      <c r="D44" s="301">
        <v>4235</v>
      </c>
      <c r="E44" s="220">
        <f t="shared" si="3"/>
        <v>6.1296296296296298</v>
      </c>
      <c r="F44" s="122">
        <v>1728</v>
      </c>
      <c r="G44" s="122">
        <v>361</v>
      </c>
      <c r="H44" s="122">
        <v>3292</v>
      </c>
      <c r="I44" s="220">
        <f t="shared" si="4"/>
        <v>8.1191135734072031</v>
      </c>
      <c r="J44" s="220">
        <f>H44/$H$49</f>
        <v>2.3970408341585599E-2</v>
      </c>
      <c r="K44" s="100"/>
      <c r="L44" s="246"/>
      <c r="M44" s="247"/>
      <c r="N44" s="247"/>
      <c r="O44" s="247"/>
      <c r="P44" s="246"/>
      <c r="Q44" s="247"/>
      <c r="R44" s="247"/>
      <c r="S44" s="247"/>
      <c r="T44" s="246"/>
      <c r="U44" s="246"/>
    </row>
    <row r="45" spans="1:21" x14ac:dyDescent="0.25">
      <c r="A45" s="302" t="s">
        <v>163</v>
      </c>
      <c r="B45" s="301">
        <v>11156</v>
      </c>
      <c r="C45" s="301">
        <v>6156</v>
      </c>
      <c r="D45" s="301">
        <v>2574</v>
      </c>
      <c r="E45" s="220">
        <f t="shared" si="3"/>
        <v>-0.58187134502923976</v>
      </c>
      <c r="F45" s="122">
        <v>8350</v>
      </c>
      <c r="G45" s="122">
        <v>4326</v>
      </c>
      <c r="H45" s="122">
        <v>2172</v>
      </c>
      <c r="I45" s="220">
        <f t="shared" si="4"/>
        <v>-0.49791955617198336</v>
      </c>
      <c r="J45" s="220">
        <f t="shared" si="5"/>
        <v>1.5815226888798276E-2</v>
      </c>
      <c r="K45" s="100"/>
      <c r="L45" s="246"/>
      <c r="M45" s="247"/>
      <c r="N45" s="247"/>
      <c r="O45" s="247"/>
      <c r="P45" s="246"/>
      <c r="Q45" s="247"/>
      <c r="R45" s="247"/>
      <c r="S45" s="247"/>
      <c r="T45" s="246"/>
      <c r="U45" s="246"/>
    </row>
    <row r="46" spans="1:21" x14ac:dyDescent="0.25">
      <c r="A46" s="302" t="s">
        <v>241</v>
      </c>
      <c r="B46" s="301">
        <v>6288</v>
      </c>
      <c r="C46" s="301">
        <v>1296</v>
      </c>
      <c r="D46" s="301">
        <v>2928</v>
      </c>
      <c r="E46" s="220">
        <f t="shared" si="3"/>
        <v>1.2592592592592591</v>
      </c>
      <c r="F46" s="122">
        <v>3839</v>
      </c>
      <c r="G46" s="122">
        <v>857</v>
      </c>
      <c r="H46" s="122">
        <v>2131</v>
      </c>
      <c r="I46" s="220">
        <f t="shared" si="4"/>
        <v>1.4865810968494748</v>
      </c>
      <c r="J46" s="220">
        <f t="shared" si="5"/>
        <v>1.5516688996330168E-2</v>
      </c>
      <c r="K46" s="100"/>
      <c r="L46" s="246"/>
      <c r="T46" s="246"/>
      <c r="U46" s="246"/>
    </row>
    <row r="47" spans="1:21" x14ac:dyDescent="0.25">
      <c r="A47" s="302" t="s">
        <v>165</v>
      </c>
      <c r="B47" s="301">
        <v>333912</v>
      </c>
      <c r="C47" s="301">
        <v>129910</v>
      </c>
      <c r="D47" s="301">
        <v>143585</v>
      </c>
      <c r="E47" s="221">
        <f t="shared" si="3"/>
        <v>0.10526518358863823</v>
      </c>
      <c r="F47" s="123">
        <v>289719</v>
      </c>
      <c r="G47" s="123">
        <v>111798</v>
      </c>
      <c r="H47" s="123">
        <v>131318</v>
      </c>
      <c r="I47" s="221">
        <f t="shared" si="4"/>
        <v>0.17460061897350587</v>
      </c>
      <c r="J47" s="221">
        <f t="shared" si="5"/>
        <v>0.95618046251529099</v>
      </c>
      <c r="K47" s="100"/>
    </row>
    <row r="48" spans="1:21" x14ac:dyDescent="0.25">
      <c r="A48" s="302" t="s">
        <v>166</v>
      </c>
      <c r="B48" s="301">
        <v>19126</v>
      </c>
      <c r="C48" s="301">
        <v>9607</v>
      </c>
      <c r="D48" s="301">
        <v>5740</v>
      </c>
      <c r="E48" s="220">
        <f t="shared" si="3"/>
        <v>-0.40251899656500467</v>
      </c>
      <c r="F48" s="124">
        <v>19155</v>
      </c>
      <c r="G48" s="124">
        <v>9624</v>
      </c>
      <c r="H48" s="124">
        <v>6018</v>
      </c>
      <c r="I48" s="220">
        <f t="shared" si="4"/>
        <v>-0.37468827930174564</v>
      </c>
      <c r="J48" s="220">
        <f t="shared" si="5"/>
        <v>4.3819537484709035E-2</v>
      </c>
      <c r="K48" s="100"/>
    </row>
    <row r="49" spans="1:11" x14ac:dyDescent="0.25">
      <c r="A49" s="302" t="s">
        <v>167</v>
      </c>
      <c r="B49" s="301">
        <v>353038</v>
      </c>
      <c r="C49" s="301">
        <v>139517</v>
      </c>
      <c r="D49" s="301">
        <v>149325</v>
      </c>
      <c r="E49" s="221">
        <f t="shared" si="3"/>
        <v>7.0299676741902406E-2</v>
      </c>
      <c r="F49" s="125">
        <v>308874</v>
      </c>
      <c r="G49" s="125">
        <v>121422</v>
      </c>
      <c r="H49" s="125">
        <v>137336</v>
      </c>
      <c r="I49" s="221">
        <f t="shared" si="4"/>
        <v>0.13106356343990377</v>
      </c>
      <c r="J49" s="221">
        <f t="shared" si="5"/>
        <v>1</v>
      </c>
      <c r="K49" s="100"/>
    </row>
    <row r="50" spans="1:11" x14ac:dyDescent="0.25">
      <c r="A50" s="417" t="s">
        <v>168</v>
      </c>
      <c r="B50" s="417"/>
      <c r="C50" s="417"/>
      <c r="D50" s="417"/>
      <c r="E50" s="417"/>
      <c r="F50" s="417"/>
      <c r="G50" s="417"/>
      <c r="H50" s="417"/>
      <c r="I50" s="417"/>
      <c r="J50" s="417"/>
      <c r="K50" s="100"/>
    </row>
    <row r="51" spans="1:11" x14ac:dyDescent="0.25">
      <c r="A51" s="417" t="s">
        <v>169</v>
      </c>
      <c r="B51" s="417"/>
      <c r="C51" s="417"/>
      <c r="D51" s="417"/>
      <c r="E51" s="417"/>
      <c r="F51" s="417"/>
      <c r="G51" s="417"/>
      <c r="H51" s="417"/>
      <c r="I51" s="417"/>
      <c r="J51" s="417"/>
      <c r="K51" s="31"/>
    </row>
    <row r="57" spans="1:11" s="31" customFormat="1" x14ac:dyDescent="0.25"/>
    <row r="58" spans="1:11" s="31" customFormat="1" x14ac:dyDescent="0.25"/>
    <row r="59" spans="1:11" s="31" customFormat="1" x14ac:dyDescent="0.25"/>
    <row r="65" spans="1:11" x14ac:dyDescent="0.25">
      <c r="A65" s="439" t="s">
        <v>478</v>
      </c>
      <c r="B65" s="439"/>
      <c r="C65" s="439"/>
      <c r="D65" s="439"/>
      <c r="E65" s="439"/>
      <c r="F65" s="439"/>
      <c r="G65" s="439"/>
      <c r="H65" s="439"/>
      <c r="I65" s="439"/>
      <c r="J65" s="439"/>
      <c r="K65" s="31"/>
    </row>
    <row r="66" spans="1:11" x14ac:dyDescent="0.25">
      <c r="A66" s="436" t="s">
        <v>153</v>
      </c>
      <c r="B66" s="433" t="s">
        <v>154</v>
      </c>
      <c r="C66" s="433"/>
      <c r="D66" s="433"/>
      <c r="E66" s="433"/>
      <c r="F66" s="432" t="s">
        <v>155</v>
      </c>
      <c r="G66" s="433"/>
      <c r="H66" s="433"/>
      <c r="I66" s="433"/>
      <c r="J66" s="434"/>
      <c r="K66" s="31"/>
    </row>
    <row r="67" spans="1:11" s="31" customFormat="1" x14ac:dyDescent="0.25">
      <c r="A67" s="437"/>
      <c r="B67" s="428">
        <v>2021</v>
      </c>
      <c r="C67" s="432" t="s">
        <v>609</v>
      </c>
      <c r="D67" s="433"/>
      <c r="E67" s="433"/>
      <c r="F67" s="430">
        <v>2021</v>
      </c>
      <c r="G67" s="432" t="str">
        <f>C67</f>
        <v>Enero - mayo</v>
      </c>
      <c r="H67" s="433"/>
      <c r="I67" s="433"/>
      <c r="J67" s="434"/>
    </row>
    <row r="68" spans="1:11" x14ac:dyDescent="0.25">
      <c r="A68" s="438"/>
      <c r="B68" s="429"/>
      <c r="C68" s="298">
        <v>2021</v>
      </c>
      <c r="D68" s="298">
        <v>2022</v>
      </c>
      <c r="E68" s="298" t="s">
        <v>316</v>
      </c>
      <c r="F68" s="431"/>
      <c r="G68" s="298">
        <v>2021</v>
      </c>
      <c r="H68" s="298">
        <v>2022</v>
      </c>
      <c r="I68" s="298" t="s">
        <v>316</v>
      </c>
      <c r="J68" s="299" t="s">
        <v>317</v>
      </c>
      <c r="K68" s="31"/>
    </row>
    <row r="69" spans="1:11" x14ac:dyDescent="0.25">
      <c r="A69" s="121" t="s">
        <v>595</v>
      </c>
      <c r="B69" s="122">
        <v>5950.14</v>
      </c>
      <c r="C69" s="122">
        <v>2981.7240000000002</v>
      </c>
      <c r="D69" s="122">
        <v>2159.076</v>
      </c>
      <c r="E69" s="162">
        <f t="shared" ref="E69:E81" si="6">D69/C69-1</f>
        <v>-0.27589676308068756</v>
      </c>
      <c r="F69" s="122">
        <v>10999.210419999999</v>
      </c>
      <c r="G69" s="122">
        <v>5532.2364400000006</v>
      </c>
      <c r="H69" s="122">
        <v>3835.78415</v>
      </c>
      <c r="I69" s="162">
        <f t="shared" ref="I69:I81" si="7">H69/G69-1</f>
        <v>-0.30664855134065827</v>
      </c>
      <c r="J69" s="162">
        <f t="shared" ref="J69:J81" si="8">H69/$H$81</f>
        <v>0.27688453628917525</v>
      </c>
      <c r="K69" s="100"/>
    </row>
    <row r="70" spans="1:11" x14ac:dyDescent="0.25">
      <c r="A70" s="121" t="s">
        <v>173</v>
      </c>
      <c r="B70" s="122">
        <v>3941.76</v>
      </c>
      <c r="C70" s="122">
        <v>1759.5239999999999</v>
      </c>
      <c r="D70" s="122">
        <v>1488.1559999999999</v>
      </c>
      <c r="E70" s="163">
        <f t="shared" si="6"/>
        <v>-0.15422807532037075</v>
      </c>
      <c r="F70" s="122">
        <v>6997.0386200000003</v>
      </c>
      <c r="G70" s="122">
        <v>3044.2054900000003</v>
      </c>
      <c r="H70" s="122">
        <v>2430.1005399999999</v>
      </c>
      <c r="I70" s="163">
        <f t="shared" si="7"/>
        <v>-0.20172913819953731</v>
      </c>
      <c r="J70" s="163">
        <f t="shared" si="8"/>
        <v>0.17541583020357762</v>
      </c>
      <c r="K70" s="100"/>
    </row>
    <row r="71" spans="1:11" x14ac:dyDescent="0.25">
      <c r="A71" s="121" t="s">
        <v>596</v>
      </c>
      <c r="B71" s="122">
        <v>3679.5</v>
      </c>
      <c r="C71" s="122">
        <v>1776.3720000000001</v>
      </c>
      <c r="D71" s="122">
        <v>1552.6679999999999</v>
      </c>
      <c r="E71" s="162">
        <f t="shared" si="6"/>
        <v>-0.12593308158426286</v>
      </c>
      <c r="F71" s="122">
        <v>6931.0654100000002</v>
      </c>
      <c r="G71" s="122">
        <v>3232.0820099999996</v>
      </c>
      <c r="H71" s="122">
        <v>2617.3380400000001</v>
      </c>
      <c r="I71" s="162">
        <f t="shared" si="7"/>
        <v>-0.19020061003959476</v>
      </c>
      <c r="J71" s="162">
        <f t="shared" si="8"/>
        <v>0.18893149384263941</v>
      </c>
      <c r="K71" s="100"/>
    </row>
    <row r="72" spans="1:11" x14ac:dyDescent="0.25">
      <c r="A72" s="121" t="s">
        <v>159</v>
      </c>
      <c r="B72" s="122">
        <v>3280.395</v>
      </c>
      <c r="C72" s="122">
        <v>1105.9559999999999</v>
      </c>
      <c r="D72" s="122">
        <v>1345.5119999999999</v>
      </c>
      <c r="E72" s="162">
        <f t="shared" si="6"/>
        <v>0.21660536223864235</v>
      </c>
      <c r="F72" s="122">
        <v>6419.8452400000006</v>
      </c>
      <c r="G72" s="122">
        <v>2125.1159699999998</v>
      </c>
      <c r="H72" s="122">
        <v>2659.3367499999999</v>
      </c>
      <c r="I72" s="162">
        <f t="shared" si="7"/>
        <v>0.25138429504155502</v>
      </c>
      <c r="J72" s="162">
        <f t="shared" si="8"/>
        <v>0.19196315383401133</v>
      </c>
      <c r="K72" s="100"/>
    </row>
    <row r="73" spans="1:11" x14ac:dyDescent="0.25">
      <c r="A73" s="121" t="s">
        <v>163</v>
      </c>
      <c r="B73" s="122">
        <v>919.16399999999999</v>
      </c>
      <c r="C73" s="122">
        <v>423.58800000000002</v>
      </c>
      <c r="D73" s="122">
        <v>190.416</v>
      </c>
      <c r="E73" s="162">
        <f t="shared" si="6"/>
        <v>-0.5504688518088332</v>
      </c>
      <c r="F73" s="122">
        <v>1998.5653600000001</v>
      </c>
      <c r="G73" s="122">
        <v>914.12633000000005</v>
      </c>
      <c r="H73" s="122">
        <v>411.29743000000008</v>
      </c>
      <c r="I73" s="162">
        <f t="shared" si="7"/>
        <v>-0.55006500031565653</v>
      </c>
      <c r="J73" s="162">
        <f t="shared" si="8"/>
        <v>2.9689339579360725E-2</v>
      </c>
      <c r="K73" s="100"/>
    </row>
    <row r="74" spans="1:11" x14ac:dyDescent="0.25">
      <c r="A74" s="121" t="s">
        <v>171</v>
      </c>
      <c r="B74" s="122">
        <v>592.89599999999996</v>
      </c>
      <c r="C74" s="122">
        <v>257.82</v>
      </c>
      <c r="D74" s="122">
        <v>233.86799999999999</v>
      </c>
      <c r="E74" s="162">
        <f t="shared" si="6"/>
        <v>-9.2902024668373273E-2</v>
      </c>
      <c r="F74" s="122">
        <v>1339.9135599999997</v>
      </c>
      <c r="G74" s="122">
        <v>570.19885999999997</v>
      </c>
      <c r="H74" s="122">
        <v>527.28791999999999</v>
      </c>
      <c r="I74" s="162">
        <f t="shared" si="7"/>
        <v>-7.5256095741755735E-2</v>
      </c>
      <c r="J74" s="162">
        <f t="shared" si="8"/>
        <v>3.8062066453891506E-2</v>
      </c>
      <c r="K74" s="100"/>
    </row>
    <row r="75" spans="1:11" x14ac:dyDescent="0.25">
      <c r="A75" s="121" t="s">
        <v>160</v>
      </c>
      <c r="B75" s="122">
        <v>827.05200000000002</v>
      </c>
      <c r="C75" s="122">
        <v>267.18</v>
      </c>
      <c r="D75" s="122">
        <v>77.212999999999994</v>
      </c>
      <c r="E75" s="162">
        <f t="shared" si="6"/>
        <v>-0.71100756044614122</v>
      </c>
      <c r="F75" s="122">
        <v>1284.27352</v>
      </c>
      <c r="G75" s="122">
        <v>413.95533999999998</v>
      </c>
      <c r="H75" s="122">
        <v>144.24598999999998</v>
      </c>
      <c r="I75" s="162">
        <f t="shared" si="7"/>
        <v>-0.65154214461878912</v>
      </c>
      <c r="J75" s="162">
        <f t="shared" si="8"/>
        <v>1.041233877894902E-2</v>
      </c>
      <c r="K75" s="100"/>
    </row>
    <row r="76" spans="1:11" x14ac:dyDescent="0.25">
      <c r="A76" s="121" t="s">
        <v>156</v>
      </c>
      <c r="B76" s="122">
        <v>167.4555</v>
      </c>
      <c r="C76" s="122">
        <v>37.984499999999997</v>
      </c>
      <c r="D76" s="122">
        <v>44.741750000000003</v>
      </c>
      <c r="E76" s="162">
        <f t="shared" si="6"/>
        <v>0.1778949308270481</v>
      </c>
      <c r="F76" s="122">
        <v>612.73179000000005</v>
      </c>
      <c r="G76" s="122">
        <v>292.20215000000002</v>
      </c>
      <c r="H76" s="122">
        <v>336.75044999999994</v>
      </c>
      <c r="I76" s="162">
        <f t="shared" si="7"/>
        <v>0.15245712599992811</v>
      </c>
      <c r="J76" s="162">
        <f t="shared" si="8"/>
        <v>2.4308195807478134E-2</v>
      </c>
      <c r="K76" s="100"/>
    </row>
    <row r="77" spans="1:11" x14ac:dyDescent="0.25">
      <c r="A77" s="121" t="s">
        <v>597</v>
      </c>
      <c r="B77" s="122">
        <v>279.76799999999997</v>
      </c>
      <c r="C77" s="122">
        <v>48.816000000000003</v>
      </c>
      <c r="D77" s="122">
        <v>86.256</v>
      </c>
      <c r="E77" s="162">
        <f t="shared" si="6"/>
        <v>0.76696165191740406</v>
      </c>
      <c r="F77" s="122">
        <v>586.3463999999999</v>
      </c>
      <c r="G77" s="122">
        <v>100.31223</v>
      </c>
      <c r="H77" s="122">
        <v>162.27076</v>
      </c>
      <c r="I77" s="162">
        <f t="shared" si="7"/>
        <v>0.61765679020394626</v>
      </c>
      <c r="J77" s="162">
        <f t="shared" si="8"/>
        <v>1.1713449552653282E-2</v>
      </c>
      <c r="K77" s="100"/>
    </row>
    <row r="78" spans="1:11" x14ac:dyDescent="0.25">
      <c r="A78" s="121" t="s">
        <v>157</v>
      </c>
      <c r="B78" s="122">
        <v>187.87200000000001</v>
      </c>
      <c r="C78" s="122">
        <v>75.314999999999998</v>
      </c>
      <c r="D78" s="122">
        <v>44.386499999999998</v>
      </c>
      <c r="E78" s="162">
        <f t="shared" si="6"/>
        <v>-0.410655247958574</v>
      </c>
      <c r="F78" s="122">
        <v>494.10665</v>
      </c>
      <c r="G78" s="122">
        <v>170.58</v>
      </c>
      <c r="H78" s="122">
        <v>130.20675</v>
      </c>
      <c r="I78" s="162">
        <f t="shared" si="7"/>
        <v>-0.23668220189940214</v>
      </c>
      <c r="J78" s="162">
        <f t="shared" si="8"/>
        <v>9.3989218854951921E-3</v>
      </c>
      <c r="K78" s="100"/>
    </row>
    <row r="79" spans="1:11" x14ac:dyDescent="0.25">
      <c r="A79" s="117" t="s">
        <v>165</v>
      </c>
      <c r="B79" s="123">
        <v>19826.002499999999</v>
      </c>
      <c r="C79" s="123">
        <v>8734.2795000000006</v>
      </c>
      <c r="D79" s="123">
        <v>7222.2932499999997</v>
      </c>
      <c r="E79" s="164">
        <f t="shared" si="6"/>
        <v>-0.17310944194080358</v>
      </c>
      <c r="F79" s="123">
        <v>37663.096969999999</v>
      </c>
      <c r="G79" s="123">
        <v>16395.01482</v>
      </c>
      <c r="H79" s="123">
        <v>13254.618779999999</v>
      </c>
      <c r="I79" s="164">
        <f t="shared" si="7"/>
        <v>-0.19154578842887571</v>
      </c>
      <c r="J79" s="164">
        <f t="shared" si="8"/>
        <v>0.95677932622723139</v>
      </c>
      <c r="K79" s="100"/>
    </row>
    <row r="80" spans="1:11" x14ac:dyDescent="0.25">
      <c r="A80" s="119" t="s">
        <v>166</v>
      </c>
      <c r="B80" s="124">
        <v>1188.1790000000001</v>
      </c>
      <c r="C80" s="124">
        <v>440.48200000000003</v>
      </c>
      <c r="D80" s="124">
        <v>299</v>
      </c>
      <c r="E80" s="162">
        <f t="shared" si="6"/>
        <v>-0.32119814203531594</v>
      </c>
      <c r="F80" s="124">
        <v>2607.8278500000015</v>
      </c>
      <c r="G80" s="124">
        <v>923.85041000000388</v>
      </c>
      <c r="H80" s="124">
        <v>598.75201999999774</v>
      </c>
      <c r="I80" s="162">
        <f t="shared" si="7"/>
        <v>-0.35189505409214983</v>
      </c>
      <c r="J80" s="162">
        <f t="shared" si="8"/>
        <v>4.3220673772768566E-2</v>
      </c>
      <c r="K80" s="100"/>
    </row>
    <row r="81" spans="1:11" x14ac:dyDescent="0.25">
      <c r="A81" s="120" t="s">
        <v>167</v>
      </c>
      <c r="B81" s="125">
        <v>21014.181499999999</v>
      </c>
      <c r="C81" s="125">
        <v>9174.7615000000005</v>
      </c>
      <c r="D81" s="125">
        <v>7521.2932499999997</v>
      </c>
      <c r="E81" s="164">
        <f t="shared" si="6"/>
        <v>-0.18021920787804679</v>
      </c>
      <c r="F81" s="125">
        <v>40270.92482</v>
      </c>
      <c r="G81" s="125">
        <v>17318.865230000003</v>
      </c>
      <c r="H81" s="125">
        <v>13853.370799999997</v>
      </c>
      <c r="I81" s="164">
        <f t="shared" si="7"/>
        <v>-0.20009939357903328</v>
      </c>
      <c r="J81" s="164">
        <f t="shared" si="8"/>
        <v>1</v>
      </c>
      <c r="K81" s="100"/>
    </row>
    <row r="82" spans="1:11" x14ac:dyDescent="0.25">
      <c r="A82" s="417" t="s">
        <v>168</v>
      </c>
      <c r="B82" s="417"/>
      <c r="C82" s="417"/>
      <c r="D82" s="417"/>
      <c r="E82" s="417"/>
      <c r="F82" s="417"/>
      <c r="G82" s="417"/>
      <c r="H82" s="417"/>
      <c r="I82" s="417"/>
      <c r="J82" s="417"/>
      <c r="K82" s="31"/>
    </row>
    <row r="83" spans="1:11" x14ac:dyDescent="0.25">
      <c r="A83" s="417" t="s">
        <v>169</v>
      </c>
      <c r="B83" s="417"/>
      <c r="C83" s="417"/>
      <c r="D83" s="417"/>
      <c r="E83" s="417"/>
      <c r="F83" s="417"/>
      <c r="G83" s="417"/>
      <c r="H83" s="417"/>
      <c r="I83" s="417"/>
      <c r="J83" s="417"/>
      <c r="K83" s="31"/>
    </row>
    <row r="87" spans="1:11" s="31" customFormat="1" x14ac:dyDescent="0.25"/>
    <row r="88" spans="1:11" s="31" customFormat="1" x14ac:dyDescent="0.25"/>
    <row r="89" spans="1:11" s="31" customFormat="1" x14ac:dyDescent="0.25"/>
    <row r="96" spans="1:11" s="31" customFormat="1" x14ac:dyDescent="0.25"/>
    <row r="97" spans="1:10" x14ac:dyDescent="0.25">
      <c r="A97" s="435" t="s">
        <v>479</v>
      </c>
      <c r="B97" s="435"/>
      <c r="C97" s="435"/>
      <c r="D97" s="435"/>
      <c r="E97" s="435"/>
      <c r="F97" s="435"/>
      <c r="G97" s="435"/>
      <c r="H97" s="435"/>
      <c r="I97" s="435"/>
      <c r="J97" s="435"/>
    </row>
    <row r="98" spans="1:10" x14ac:dyDescent="0.25">
      <c r="A98" s="436" t="s">
        <v>153</v>
      </c>
      <c r="B98" s="433" t="s">
        <v>154</v>
      </c>
      <c r="C98" s="433"/>
      <c r="D98" s="433"/>
      <c r="E98" s="433"/>
      <c r="F98" s="432" t="s">
        <v>155</v>
      </c>
      <c r="G98" s="433"/>
      <c r="H98" s="433"/>
      <c r="I98" s="433"/>
      <c r="J98" s="434"/>
    </row>
    <row r="99" spans="1:10" s="31" customFormat="1" x14ac:dyDescent="0.25">
      <c r="A99" s="437"/>
      <c r="B99" s="428">
        <v>2021</v>
      </c>
      <c r="C99" s="432" t="s">
        <v>609</v>
      </c>
      <c r="D99" s="433"/>
      <c r="E99" s="433"/>
      <c r="F99" s="430">
        <v>2021</v>
      </c>
      <c r="G99" s="432" t="str">
        <f>C99</f>
        <v>Enero - mayo</v>
      </c>
      <c r="H99" s="433"/>
      <c r="I99" s="433"/>
      <c r="J99" s="434"/>
    </row>
    <row r="100" spans="1:10" x14ac:dyDescent="0.25">
      <c r="A100" s="438"/>
      <c r="B100" s="429"/>
      <c r="C100" s="298">
        <v>2021</v>
      </c>
      <c r="D100" s="298">
        <v>2022</v>
      </c>
      <c r="E100" s="298" t="s">
        <v>316</v>
      </c>
      <c r="F100" s="431"/>
      <c r="G100" s="298">
        <v>2021</v>
      </c>
      <c r="H100" s="298">
        <v>2022</v>
      </c>
      <c r="I100" s="298" t="s">
        <v>316</v>
      </c>
      <c r="J100" s="299" t="s">
        <v>317</v>
      </c>
    </row>
    <row r="101" spans="1:10" x14ac:dyDescent="0.25">
      <c r="A101" s="121" t="s">
        <v>159</v>
      </c>
      <c r="B101" s="122">
        <v>1536.4275</v>
      </c>
      <c r="C101" s="122">
        <v>602.01900000000001</v>
      </c>
      <c r="D101" s="122">
        <v>528.46249999999998</v>
      </c>
      <c r="E101" s="162">
        <f t="shared" ref="E101:E109" si="9">D101/C101-1</f>
        <v>-0.1221830208016691</v>
      </c>
      <c r="F101" s="122">
        <v>6366.0801200000005</v>
      </c>
      <c r="G101" s="122">
        <v>2412.0461299999997</v>
      </c>
      <c r="H101" s="122">
        <v>2220.6960700000004</v>
      </c>
      <c r="I101" s="162">
        <f t="shared" ref="I101:I109" si="10">H101/G101-1</f>
        <v>-7.9331011799512852E-2</v>
      </c>
      <c r="J101" s="162">
        <f t="shared" ref="J101:J113" si="11">H101/$H$113</f>
        <v>0.45580407719161942</v>
      </c>
    </row>
    <row r="102" spans="1:10" x14ac:dyDescent="0.25">
      <c r="A102" s="121" t="s">
        <v>161</v>
      </c>
      <c r="B102" s="122">
        <v>338.98050000000001</v>
      </c>
      <c r="C102" s="122">
        <v>169.90199999999999</v>
      </c>
      <c r="D102" s="122">
        <v>17.671500000000002</v>
      </c>
      <c r="E102" s="163">
        <f t="shared" si="9"/>
        <v>-0.89599004131793625</v>
      </c>
      <c r="F102" s="122">
        <v>1418.33725</v>
      </c>
      <c r="G102" s="122">
        <v>702.85011999999995</v>
      </c>
      <c r="H102" s="122">
        <v>165.71612999999999</v>
      </c>
      <c r="I102" s="162">
        <f t="shared" si="10"/>
        <v>-0.76422266243619619</v>
      </c>
      <c r="J102" s="162">
        <f t="shared" si="11"/>
        <v>3.4013699006733698E-2</v>
      </c>
    </row>
    <row r="103" spans="1:10" x14ac:dyDescent="0.25">
      <c r="A103" s="121" t="s">
        <v>174</v>
      </c>
      <c r="B103" s="122">
        <v>287.81099999999998</v>
      </c>
      <c r="C103" s="122">
        <v>39.654000000000003</v>
      </c>
      <c r="D103" s="122">
        <v>157.13999999999999</v>
      </c>
      <c r="E103" s="163">
        <f t="shared" si="9"/>
        <v>2.962778029959146</v>
      </c>
      <c r="F103" s="122">
        <v>1091.5478900000001</v>
      </c>
      <c r="G103" s="122">
        <v>144.79400000000001</v>
      </c>
      <c r="H103" s="122">
        <v>571.09898999999996</v>
      </c>
      <c r="I103" s="163">
        <f t="shared" si="10"/>
        <v>2.944217232758263</v>
      </c>
      <c r="J103" s="162">
        <f t="shared" si="11"/>
        <v>0.11721966442801685</v>
      </c>
    </row>
    <row r="104" spans="1:10" x14ac:dyDescent="0.25">
      <c r="A104" s="121" t="s">
        <v>157</v>
      </c>
      <c r="B104" s="122">
        <v>292.995</v>
      </c>
      <c r="C104" s="122">
        <v>101.8485</v>
      </c>
      <c r="D104" s="122">
        <v>206.262</v>
      </c>
      <c r="E104" s="163">
        <f t="shared" si="9"/>
        <v>1.0251844651614896</v>
      </c>
      <c r="F104" s="122">
        <v>727.34728000000007</v>
      </c>
      <c r="G104" s="122">
        <v>268.25824</v>
      </c>
      <c r="H104" s="122">
        <v>532.19087999999999</v>
      </c>
      <c r="I104" s="162">
        <f t="shared" si="10"/>
        <v>0.98387523902341267</v>
      </c>
      <c r="J104" s="162">
        <f t="shared" si="11"/>
        <v>0.10923366606768292</v>
      </c>
    </row>
    <row r="105" spans="1:10" x14ac:dyDescent="0.25">
      <c r="A105" s="121" t="s">
        <v>173</v>
      </c>
      <c r="B105" s="122">
        <v>86.8185</v>
      </c>
      <c r="C105" s="122">
        <v>0</v>
      </c>
      <c r="D105" s="122">
        <v>9.9359999999999999</v>
      </c>
      <c r="E105" s="163"/>
      <c r="F105" s="122">
        <v>553.21378000000004</v>
      </c>
      <c r="G105" s="122">
        <v>0</v>
      </c>
      <c r="H105" s="122">
        <v>59.97963</v>
      </c>
      <c r="I105" s="162"/>
      <c r="J105" s="162">
        <f t="shared" si="11"/>
        <v>1.2310986754006714E-2</v>
      </c>
    </row>
    <row r="106" spans="1:10" x14ac:dyDescent="0.25">
      <c r="A106" s="121" t="s">
        <v>160</v>
      </c>
      <c r="B106" s="122">
        <v>153.02476000000001</v>
      </c>
      <c r="C106" s="122">
        <v>29.844000000000001</v>
      </c>
      <c r="D106" s="122">
        <v>32.238</v>
      </c>
      <c r="E106" s="163">
        <f t="shared" si="9"/>
        <v>8.0217129071169957E-2</v>
      </c>
      <c r="F106" s="122">
        <v>534.53628000000003</v>
      </c>
      <c r="G106" s="122">
        <v>110.19522000000001</v>
      </c>
      <c r="H106" s="122">
        <v>120.91615999999999</v>
      </c>
      <c r="I106" s="162">
        <f t="shared" si="10"/>
        <v>9.7290426935033869E-2</v>
      </c>
      <c r="J106" s="162">
        <f t="shared" si="11"/>
        <v>2.4818379908401508E-2</v>
      </c>
    </row>
    <row r="107" spans="1:10" x14ac:dyDescent="0.25">
      <c r="A107" s="121" t="s">
        <v>163</v>
      </c>
      <c r="B107" s="122">
        <v>86.953500000000005</v>
      </c>
      <c r="C107" s="122">
        <v>33.561</v>
      </c>
      <c r="D107" s="122">
        <v>24.885000000000002</v>
      </c>
      <c r="E107" s="163">
        <f t="shared" si="9"/>
        <v>-0.25851434700992215</v>
      </c>
      <c r="F107" s="122">
        <v>494.77546000000001</v>
      </c>
      <c r="G107" s="122">
        <v>184.83651999999998</v>
      </c>
      <c r="H107" s="122">
        <v>141.51637999999997</v>
      </c>
      <c r="I107" s="162">
        <f t="shared" si="10"/>
        <v>-0.23437002601001156</v>
      </c>
      <c r="J107" s="162">
        <f t="shared" si="11"/>
        <v>2.9046632659370863E-2</v>
      </c>
    </row>
    <row r="108" spans="1:10" x14ac:dyDescent="0.25">
      <c r="A108" s="121" t="s">
        <v>162</v>
      </c>
      <c r="B108" s="122">
        <v>77.152500000000003</v>
      </c>
      <c r="C108" s="122">
        <v>48.802500000000002</v>
      </c>
      <c r="D108" s="122">
        <v>21.892499999999998</v>
      </c>
      <c r="E108" s="163">
        <f t="shared" si="9"/>
        <v>-0.5514061779621946</v>
      </c>
      <c r="F108" s="122">
        <v>413.66473999999999</v>
      </c>
      <c r="G108" s="122">
        <v>274.74483000000004</v>
      </c>
      <c r="H108" s="122">
        <v>98.968770000000006</v>
      </c>
      <c r="I108" s="162">
        <f t="shared" si="10"/>
        <v>-0.63977931814039968</v>
      </c>
      <c r="J108" s="162">
        <f t="shared" si="11"/>
        <v>2.0313616748391699E-2</v>
      </c>
    </row>
    <row r="109" spans="1:10" x14ac:dyDescent="0.25">
      <c r="A109" s="121" t="s">
        <v>309</v>
      </c>
      <c r="B109" s="122">
        <v>67.122</v>
      </c>
      <c r="C109" s="122">
        <v>18.422999999999998</v>
      </c>
      <c r="D109" s="122">
        <v>38.452500000000001</v>
      </c>
      <c r="E109" s="163">
        <f t="shared" si="9"/>
        <v>1.0872007816316565</v>
      </c>
      <c r="F109" s="122">
        <v>248.52199999999999</v>
      </c>
      <c r="G109" s="122">
        <v>68.180399999999992</v>
      </c>
      <c r="H109" s="122">
        <v>138.024</v>
      </c>
      <c r="I109" s="162">
        <f t="shared" si="10"/>
        <v>1.0243941073974341</v>
      </c>
      <c r="J109" s="163">
        <f t="shared" si="11"/>
        <v>2.8329811900057116E-2</v>
      </c>
    </row>
    <row r="110" spans="1:10" x14ac:dyDescent="0.25">
      <c r="A110" s="121" t="s">
        <v>306</v>
      </c>
      <c r="B110" s="122">
        <v>75.239999999999995</v>
      </c>
      <c r="C110" s="122">
        <v>0</v>
      </c>
      <c r="D110" s="122">
        <v>0.72</v>
      </c>
      <c r="E110" s="163"/>
      <c r="F110" s="122">
        <v>243.03279999999998</v>
      </c>
      <c r="G110" s="122">
        <v>0</v>
      </c>
      <c r="H110" s="122">
        <v>4.3979499999999998</v>
      </c>
      <c r="I110" s="162"/>
      <c r="J110" s="162">
        <f t="shared" si="11"/>
        <v>9.0269153368875113E-4</v>
      </c>
    </row>
    <row r="111" spans="1:10" x14ac:dyDescent="0.25">
      <c r="A111" s="117" t="s">
        <v>165</v>
      </c>
      <c r="B111" s="123">
        <v>3035.3572599999998</v>
      </c>
      <c r="C111" s="123">
        <v>1054.71</v>
      </c>
      <c r="D111" s="123">
        <v>1045.5530000000001</v>
      </c>
      <c r="E111" s="164">
        <f>D111/C111-1</f>
        <v>-8.6820073764352079E-3</v>
      </c>
      <c r="F111" s="123">
        <v>12328.979599999999</v>
      </c>
      <c r="G111" s="123">
        <v>4245.9804600000007</v>
      </c>
      <c r="H111" s="123">
        <v>4107.39642</v>
      </c>
      <c r="I111" s="164">
        <f>H111/G111-1</f>
        <v>-3.2638878418201789E-2</v>
      </c>
      <c r="J111" s="164">
        <f t="shared" si="11"/>
        <v>0.84305459903761659</v>
      </c>
    </row>
    <row r="112" spans="1:10" x14ac:dyDescent="0.25">
      <c r="A112" s="119" t="s">
        <v>166</v>
      </c>
      <c r="B112" s="124">
        <v>549.09900000000005</v>
      </c>
      <c r="C112" s="124">
        <v>214.72049999999999</v>
      </c>
      <c r="D112" s="124">
        <v>195.95367739999992</v>
      </c>
      <c r="E112" s="162">
        <f>D112/C112-1</f>
        <v>-8.740116849578905E-2</v>
      </c>
      <c r="F112" s="124">
        <v>2153.4268599999996</v>
      </c>
      <c r="G112" s="124">
        <v>822.30988999999965</v>
      </c>
      <c r="H112" s="124">
        <v>764.644399999999</v>
      </c>
      <c r="I112" s="162">
        <f>H112/G112-1</f>
        <v>-7.0126226987250129E-2</v>
      </c>
      <c r="J112" s="162">
        <f t="shared" si="11"/>
        <v>0.15694540096238338</v>
      </c>
    </row>
    <row r="113" spans="1:10" x14ac:dyDescent="0.25">
      <c r="A113" s="120" t="s">
        <v>167</v>
      </c>
      <c r="B113" s="125">
        <v>3584.4562599999999</v>
      </c>
      <c r="C113" s="125">
        <v>1269.4304999999999</v>
      </c>
      <c r="D113" s="125">
        <v>1241.5066773999999</v>
      </c>
      <c r="E113" s="164">
        <f>D113/C113-1</f>
        <v>-2.1997125955300456E-2</v>
      </c>
      <c r="F113" s="125">
        <v>14482.406459999998</v>
      </c>
      <c r="G113" s="125">
        <v>5068.2903500000002</v>
      </c>
      <c r="H113" s="125">
        <v>4872.0408199999993</v>
      </c>
      <c r="I113" s="164">
        <f>H113/G113-1</f>
        <v>-3.8721051172611043E-2</v>
      </c>
      <c r="J113" s="164">
        <f t="shared" si="11"/>
        <v>1</v>
      </c>
    </row>
    <row r="114" spans="1:10" x14ac:dyDescent="0.25">
      <c r="A114" s="417" t="s">
        <v>168</v>
      </c>
      <c r="B114" s="417"/>
      <c r="C114" s="417"/>
      <c r="D114" s="417"/>
      <c r="E114" s="417"/>
      <c r="F114" s="417"/>
      <c r="G114" s="417"/>
      <c r="H114" s="417"/>
      <c r="I114" s="417"/>
      <c r="J114" s="417"/>
    </row>
    <row r="115" spans="1:10" x14ac:dyDescent="0.25">
      <c r="A115" s="417" t="s">
        <v>169</v>
      </c>
      <c r="B115" s="417"/>
      <c r="C115" s="417"/>
      <c r="D115" s="417"/>
      <c r="E115" s="417"/>
      <c r="F115" s="417"/>
      <c r="G115" s="417"/>
      <c r="H115" s="417"/>
      <c r="I115" s="417"/>
      <c r="J115" s="417"/>
    </row>
  </sheetData>
  <sortState xmlns:xlrd2="http://schemas.microsoft.com/office/spreadsheetml/2017/richdata2" ref="A101:J110">
    <sortCondition descending="1" ref="J101:J110"/>
  </sortState>
  <mergeCells count="40">
    <mergeCell ref="B3:B4"/>
    <mergeCell ref="C67:E67"/>
    <mergeCell ref="G67:J67"/>
    <mergeCell ref="B35:B36"/>
    <mergeCell ref="F35:F36"/>
    <mergeCell ref="C35:E35"/>
    <mergeCell ref="A18:J18"/>
    <mergeCell ref="A19:J19"/>
    <mergeCell ref="A33:J33"/>
    <mergeCell ref="A34:A36"/>
    <mergeCell ref="B34:E34"/>
    <mergeCell ref="F34:J34"/>
    <mergeCell ref="G35:J35"/>
    <mergeCell ref="B66:E66"/>
    <mergeCell ref="F66:J66"/>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C3:E3"/>
    <mergeCell ref="G3:J3"/>
    <mergeCell ref="A114:J114"/>
    <mergeCell ref="A50:J50"/>
    <mergeCell ref="A51:J51"/>
    <mergeCell ref="B67:B68"/>
    <mergeCell ref="F67:F68"/>
    <mergeCell ref="B99:B100"/>
    <mergeCell ref="F99:F100"/>
    <mergeCell ref="C99:E99"/>
    <mergeCell ref="G99:J99"/>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0" width="6" customWidth="1"/>
    <col min="21" max="21" width="55.85546875" customWidth="1"/>
    <col min="22" max="22" width="79.140625" customWidth="1"/>
    <col min="23"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6"/>
      <c r="Y1" s="36"/>
      <c r="Z1" s="36" t="s">
        <v>175</v>
      </c>
      <c r="AA1" s="36" t="s">
        <v>176</v>
      </c>
      <c r="AB1" s="36" t="s">
        <v>177</v>
      </c>
      <c r="AC1" s="36" t="s">
        <v>178</v>
      </c>
      <c r="AD1" s="36" t="s">
        <v>179</v>
      </c>
      <c r="AE1" s="36" t="s">
        <v>180</v>
      </c>
      <c r="AF1" s="36" t="s">
        <v>181</v>
      </c>
      <c r="AG1" s="36" t="s">
        <v>182</v>
      </c>
      <c r="AH1" s="36" t="s">
        <v>183</v>
      </c>
      <c r="AI1" s="36" t="s">
        <v>184</v>
      </c>
      <c r="AJ1" s="36" t="s">
        <v>185</v>
      </c>
      <c r="AK1" s="36" t="s">
        <v>186</v>
      </c>
    </row>
    <row r="2" spans="24:41" x14ac:dyDescent="0.25">
      <c r="X2" s="36" t="s">
        <v>187</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25">
      <c r="X3" s="36" t="s">
        <v>187</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5"/>
      <c r="AN3" s="165"/>
      <c r="AO3" s="165"/>
    </row>
    <row r="4" spans="24:41" x14ac:dyDescent="0.25">
      <c r="X4" s="36" t="s">
        <v>187</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5"/>
      <c r="AN4" s="165"/>
      <c r="AO4" s="165"/>
    </row>
    <row r="5" spans="24:41" x14ac:dyDescent="0.25">
      <c r="X5" s="36" t="s">
        <v>187</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46"/>
      <c r="AN5" s="246"/>
      <c r="AO5" s="246"/>
    </row>
    <row r="6" spans="24:41" x14ac:dyDescent="0.25">
      <c r="X6" s="36" t="s">
        <v>187</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5"/>
      <c r="AN6" s="165"/>
      <c r="AO6" s="165"/>
    </row>
    <row r="7" spans="24:41" s="31" customFormat="1" x14ac:dyDescent="0.25">
      <c r="X7" s="36" t="s">
        <v>187</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47"/>
      <c r="AN7" s="165"/>
      <c r="AO7" s="165"/>
    </row>
    <row r="8" spans="24:41" x14ac:dyDescent="0.25">
      <c r="X8" s="36" t="s">
        <v>187</v>
      </c>
      <c r="Y8" s="36">
        <v>2021</v>
      </c>
      <c r="Z8" s="38">
        <v>36.188217527999988</v>
      </c>
      <c r="AA8" s="38">
        <v>26.500213594000002</v>
      </c>
      <c r="AB8" s="38">
        <v>33.510164059999994</v>
      </c>
      <c r="AC8" s="38">
        <v>40.647690953200005</v>
      </c>
      <c r="AD8" s="38">
        <v>40.901139038300002</v>
      </c>
      <c r="AE8" s="38">
        <v>38.234656273999995</v>
      </c>
      <c r="AF8" s="38">
        <v>36.475415379999987</v>
      </c>
      <c r="AG8" s="38">
        <v>37.119260229999988</v>
      </c>
      <c r="AH8" s="38">
        <v>35.46951836689999</v>
      </c>
      <c r="AI8" s="38">
        <v>38.228549748399992</v>
      </c>
      <c r="AJ8" s="166">
        <v>42.417588961999989</v>
      </c>
      <c r="AK8" s="32">
        <v>42.492720380199991</v>
      </c>
      <c r="AM8" s="225"/>
      <c r="AN8" s="225"/>
      <c r="AO8" s="166"/>
    </row>
    <row r="9" spans="24:41" x14ac:dyDescent="0.25">
      <c r="X9" s="36" t="s">
        <v>187</v>
      </c>
      <c r="Y9" s="36">
        <v>2022</v>
      </c>
      <c r="Z9" s="38">
        <v>34.224779176200002</v>
      </c>
      <c r="AA9" s="38">
        <v>26.722582182199993</v>
      </c>
      <c r="AB9" s="38">
        <v>35.306282281999998</v>
      </c>
      <c r="AC9" s="38">
        <v>33.124814929999999</v>
      </c>
      <c r="AD9" s="38">
        <v>41.7</v>
      </c>
      <c r="AE9" s="38"/>
      <c r="AF9" s="38"/>
      <c r="AG9" s="38"/>
      <c r="AH9" s="38"/>
      <c r="AI9" s="38"/>
      <c r="AJ9" s="166"/>
      <c r="AK9" s="32"/>
      <c r="AM9" s="225"/>
      <c r="AN9" s="225"/>
      <c r="AO9" s="166"/>
    </row>
    <row r="10" spans="24:41" x14ac:dyDescent="0.25">
      <c r="AM10" s="166"/>
    </row>
    <row r="11" spans="24:41" x14ac:dyDescent="0.25">
      <c r="X11" s="36" t="s">
        <v>99</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6"/>
    </row>
    <row r="12" spans="24:41" x14ac:dyDescent="0.25">
      <c r="X12" s="36" t="s">
        <v>99</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25">
      <c r="X13" s="36" t="s">
        <v>99</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25">
      <c r="X14" s="36" t="s">
        <v>99</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25">
      <c r="X15" s="36" t="s">
        <v>99</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25">
      <c r="X16" s="36" t="s">
        <v>99</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6"/>
      <c r="AN16" s="166"/>
      <c r="AO16" s="166"/>
    </row>
    <row r="17" spans="24:37" x14ac:dyDescent="0.25">
      <c r="X17" s="36" t="s">
        <v>99</v>
      </c>
      <c r="Y17" s="36">
        <v>2021</v>
      </c>
      <c r="Z17" s="38">
        <v>123.96358521999989</v>
      </c>
      <c r="AA17" s="38">
        <v>88.567648300000201</v>
      </c>
      <c r="AB17" s="38">
        <v>113.43742796000001</v>
      </c>
      <c r="AC17" s="38">
        <v>131.79903696999986</v>
      </c>
      <c r="AD17" s="38">
        <v>135.01716335999981</v>
      </c>
      <c r="AE17" s="37">
        <v>135.89779417999998</v>
      </c>
      <c r="AF17" s="37">
        <v>128.20914245999992</v>
      </c>
      <c r="AG17" s="37">
        <v>128.69093210999992</v>
      </c>
      <c r="AH17" s="37">
        <v>124.00225447999995</v>
      </c>
      <c r="AI17" s="37">
        <v>122.74885842000009</v>
      </c>
      <c r="AJ17" s="37">
        <v>134.15769622999989</v>
      </c>
      <c r="AK17" s="248">
        <v>139.06249076000003</v>
      </c>
    </row>
    <row r="18" spans="24:37" x14ac:dyDescent="0.25">
      <c r="X18" s="36" t="s">
        <v>99</v>
      </c>
      <c r="Y18" s="36">
        <v>2022</v>
      </c>
      <c r="Z18" s="38">
        <v>111.82768072000005</v>
      </c>
      <c r="AA18" s="225">
        <v>90.314870030000179</v>
      </c>
      <c r="AB18" s="38">
        <v>117.75252244999993</v>
      </c>
      <c r="AC18" s="38">
        <v>109.84345035000007</v>
      </c>
      <c r="AD18" s="38">
        <v>139.30000000000001</v>
      </c>
      <c r="AE18" s="248"/>
      <c r="AF18" s="248"/>
      <c r="AG18" s="248"/>
      <c r="AH18" s="248"/>
      <c r="AI18" s="248"/>
      <c r="AJ18" s="248"/>
      <c r="AK18" s="248"/>
    </row>
    <row r="20" spans="24:37" x14ac:dyDescent="0.25">
      <c r="X20" s="36" t="s">
        <v>188</v>
      </c>
      <c r="Y20" s="36"/>
      <c r="AA20" s="36"/>
      <c r="AB20" s="36"/>
      <c r="AC20" s="36"/>
      <c r="AD20" s="36"/>
      <c r="AE20" s="36"/>
      <c r="AF20" s="36"/>
      <c r="AG20" s="36"/>
      <c r="AH20" s="36"/>
      <c r="AI20" s="37"/>
      <c r="AJ20" s="37"/>
      <c r="AK20" s="36"/>
    </row>
    <row r="21" spans="24:37" s="31" customFormat="1" x14ac:dyDescent="0.25">
      <c r="X21" s="37"/>
      <c r="Y21" s="36"/>
      <c r="Z21" s="36" t="s">
        <v>175</v>
      </c>
      <c r="AA21" s="36" t="s">
        <v>176</v>
      </c>
      <c r="AB21" s="36" t="s">
        <v>177</v>
      </c>
      <c r="AC21" s="36" t="s">
        <v>178</v>
      </c>
      <c r="AD21" s="36" t="s">
        <v>179</v>
      </c>
      <c r="AE21" s="36" t="s">
        <v>180</v>
      </c>
      <c r="AF21" s="36" t="s">
        <v>181</v>
      </c>
      <c r="AG21" s="36" t="s">
        <v>182</v>
      </c>
      <c r="AH21" s="36" t="s">
        <v>183</v>
      </c>
      <c r="AI21" s="36" t="s">
        <v>184</v>
      </c>
      <c r="AJ21" s="36" t="s">
        <v>185</v>
      </c>
      <c r="AK21" s="36" t="s">
        <v>186</v>
      </c>
    </row>
    <row r="22" spans="24:37" x14ac:dyDescent="0.25">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25">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25">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25">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25">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25">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25">
      <c r="X28" s="36"/>
      <c r="Y28" s="36">
        <v>2021</v>
      </c>
      <c r="Z28" s="39">
        <f t="shared" ref="Z28:AK28" si="6">Z17/Z8</f>
        <v>3.4255233799256697</v>
      </c>
      <c r="AA28" s="39">
        <f t="shared" si="6"/>
        <v>3.3421484693260393</v>
      </c>
      <c r="AB28" s="39">
        <f t="shared" si="6"/>
        <v>3.3851648042334301</v>
      </c>
      <c r="AC28" s="39">
        <f t="shared" si="6"/>
        <v>3.2424729149251696</v>
      </c>
      <c r="AD28" s="39">
        <f t="shared" si="6"/>
        <v>3.301061205986688</v>
      </c>
      <c r="AE28" s="39">
        <f t="shared" si="6"/>
        <v>3.554309294848089</v>
      </c>
      <c r="AF28" s="39">
        <f t="shared" si="6"/>
        <v>3.51494674219115</v>
      </c>
      <c r="AG28" s="39">
        <f t="shared" si="6"/>
        <v>3.4669584283899928</v>
      </c>
      <c r="AH28" s="39">
        <f t="shared" si="6"/>
        <v>3.4960230696483983</v>
      </c>
      <c r="AI28" s="39">
        <f t="shared" si="6"/>
        <v>3.210921136895537</v>
      </c>
      <c r="AJ28" s="39">
        <f t="shared" si="6"/>
        <v>3.162784578590399</v>
      </c>
      <c r="AK28" s="249">
        <f t="shared" si="6"/>
        <v>3.272619157252119</v>
      </c>
    </row>
    <row r="29" spans="24:37" x14ac:dyDescent="0.25">
      <c r="X29" s="36"/>
      <c r="Y29" s="36">
        <v>2022</v>
      </c>
      <c r="Z29" s="249">
        <f>Z18/Z9</f>
        <v>3.2674478378450811</v>
      </c>
      <c r="AA29" s="249">
        <f>AA18/AA9</f>
        <v>3.3797209197155818</v>
      </c>
      <c r="AB29" s="249">
        <f>AB18/AB9</f>
        <v>3.3351719535203803</v>
      </c>
      <c r="AC29" s="249">
        <f>AC18/AC9</f>
        <v>3.316047216629689</v>
      </c>
      <c r="AD29" s="249">
        <f>AD18/AD9</f>
        <v>3.34052757793765</v>
      </c>
      <c r="AE29" s="41"/>
      <c r="AF29" s="41"/>
      <c r="AG29" s="41"/>
      <c r="AH29" s="41"/>
      <c r="AI29" s="41"/>
      <c r="AJ29" s="41"/>
      <c r="AK29" s="41"/>
    </row>
    <row r="30" spans="24:37" x14ac:dyDescent="0.25">
      <c r="X30" s="36"/>
      <c r="Y30" s="36"/>
      <c r="Z30" s="41"/>
      <c r="AA30" s="41"/>
      <c r="AB30" s="41"/>
      <c r="AC30" s="41"/>
      <c r="AD30" s="41"/>
      <c r="AE30" s="41"/>
      <c r="AF30" s="41"/>
      <c r="AG30" s="41"/>
      <c r="AH30" s="41"/>
      <c r="AI30" s="41"/>
      <c r="AJ30" s="41"/>
      <c r="AK30" s="41"/>
    </row>
    <row r="31" spans="24:37" x14ac:dyDescent="0.25">
      <c r="X31" s="36"/>
      <c r="Y31" s="36"/>
      <c r="Z31" s="41"/>
      <c r="AA31" s="41"/>
      <c r="AB31" s="41"/>
      <c r="AC31" s="41"/>
      <c r="AD31" s="41"/>
      <c r="AE31" s="41"/>
      <c r="AF31" s="41"/>
      <c r="AG31" s="41"/>
      <c r="AH31" s="41"/>
      <c r="AI31" s="41"/>
      <c r="AJ31" s="41"/>
      <c r="AK31" s="41"/>
    </row>
    <row r="32" spans="24:37" x14ac:dyDescent="0.25">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3" max="13" width="80.42578125" customWidth="1"/>
    <col min="14" max="14" width="53.1406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4"/>
      <c r="Q2" s="44"/>
      <c r="R2" s="44" t="s">
        <v>189</v>
      </c>
      <c r="S2" s="44"/>
      <c r="T2" s="44"/>
      <c r="U2" s="44"/>
      <c r="V2" s="44"/>
      <c r="W2" s="44"/>
      <c r="X2" s="44"/>
      <c r="Y2" s="44"/>
      <c r="Z2" s="44"/>
      <c r="AA2" s="44"/>
      <c r="AB2" s="44"/>
      <c r="AC2" s="44"/>
    </row>
    <row r="3" spans="16:33" x14ac:dyDescent="0.25">
      <c r="P3" s="44"/>
      <c r="Q3" s="44"/>
      <c r="R3" s="47" t="s">
        <v>175</v>
      </c>
      <c r="S3" s="47" t="s">
        <v>176</v>
      </c>
      <c r="T3" s="47" t="s">
        <v>177</v>
      </c>
      <c r="U3" s="47" t="s">
        <v>178</v>
      </c>
      <c r="V3" s="47" t="s">
        <v>179</v>
      </c>
      <c r="W3" s="47" t="s">
        <v>180</v>
      </c>
      <c r="X3" s="47" t="s">
        <v>181</v>
      </c>
      <c r="Y3" s="47" t="s">
        <v>182</v>
      </c>
      <c r="Z3" s="47" t="s">
        <v>183</v>
      </c>
      <c r="AA3" s="47" t="s">
        <v>184</v>
      </c>
      <c r="AB3" s="47" t="s">
        <v>185</v>
      </c>
      <c r="AC3" s="47" t="s">
        <v>186</v>
      </c>
      <c r="AE3" s="167"/>
      <c r="AF3" s="167"/>
      <c r="AG3" s="167"/>
    </row>
    <row r="4" spans="16:33" x14ac:dyDescent="0.25">
      <c r="P4" s="44" t="s">
        <v>187</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7"/>
      <c r="AF4" s="167"/>
      <c r="AG4" s="167"/>
    </row>
    <row r="5" spans="16:33" x14ac:dyDescent="0.25">
      <c r="P5" s="44" t="s">
        <v>187</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6"/>
      <c r="AF5" s="166"/>
      <c r="AG5" s="166"/>
    </row>
    <row r="6" spans="16:33" x14ac:dyDescent="0.25">
      <c r="P6" s="44" t="s">
        <v>187</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25">
      <c r="P7" s="44" t="s">
        <v>187</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165"/>
      <c r="AF7" s="247"/>
      <c r="AG7" s="227"/>
    </row>
    <row r="8" spans="16:33" x14ac:dyDescent="0.25">
      <c r="P8" s="44" t="s">
        <v>187</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165"/>
      <c r="AF8" s="247"/>
      <c r="AG8" s="227"/>
    </row>
    <row r="9" spans="16:33" s="31" customFormat="1" x14ac:dyDescent="0.25">
      <c r="P9" s="44" t="s">
        <v>187</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305"/>
      <c r="AF9" s="305"/>
    </row>
    <row r="10" spans="16:33" x14ac:dyDescent="0.25">
      <c r="P10" s="44" t="s">
        <v>187</v>
      </c>
      <c r="Q10" s="44">
        <v>2021</v>
      </c>
      <c r="R10" s="43">
        <v>29.491007</v>
      </c>
      <c r="S10" s="43">
        <v>28.33947349</v>
      </c>
      <c r="T10" s="43">
        <v>29.439339</v>
      </c>
      <c r="U10" s="43">
        <v>26.130634000000001</v>
      </c>
      <c r="V10" s="43">
        <v>26.116364000000001</v>
      </c>
      <c r="W10" s="43">
        <v>29.719650999999999</v>
      </c>
      <c r="X10" s="43">
        <v>25.8474983077</v>
      </c>
      <c r="Y10" s="43">
        <v>30.644948420000002</v>
      </c>
      <c r="Z10" s="43">
        <v>30.785739</v>
      </c>
      <c r="AA10" s="43">
        <v>33.801979000000003</v>
      </c>
      <c r="AB10" s="43">
        <v>26.826113500000002</v>
      </c>
      <c r="AC10" s="43">
        <v>35.943184500000001</v>
      </c>
      <c r="AE10" s="305"/>
      <c r="AF10" s="305"/>
    </row>
    <row r="11" spans="16:33" x14ac:dyDescent="0.25">
      <c r="P11" s="44" t="s">
        <v>187</v>
      </c>
      <c r="Q11" s="44">
        <v>2022</v>
      </c>
      <c r="R11" s="43">
        <v>32.011490999999999</v>
      </c>
      <c r="S11" s="43">
        <v>27.487210000000001</v>
      </c>
      <c r="T11" s="43">
        <v>31.268823000000001</v>
      </c>
      <c r="U11" s="43">
        <v>26.601939000000002</v>
      </c>
      <c r="V11" s="43">
        <v>32</v>
      </c>
      <c r="W11" s="43"/>
      <c r="X11" s="43"/>
      <c r="Y11" s="43"/>
      <c r="Z11" s="43"/>
      <c r="AA11" s="43"/>
      <c r="AB11" s="43"/>
      <c r="AC11" s="43"/>
      <c r="AF11" s="246"/>
      <c r="AG11" s="246"/>
    </row>
    <row r="12" spans="16:33" x14ac:dyDescent="0.25">
      <c r="AE12" s="166"/>
      <c r="AF12" s="246"/>
      <c r="AG12" s="246"/>
    </row>
    <row r="13" spans="16:33" x14ac:dyDescent="0.25">
      <c r="P13" s="44" t="s">
        <v>99</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6"/>
    </row>
    <row r="14" spans="16:33" x14ac:dyDescent="0.25">
      <c r="P14" s="44" t="s">
        <v>99</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25">
      <c r="P15" s="44" t="s">
        <v>99</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25">
      <c r="P16" s="44" t="s">
        <v>99</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25">
      <c r="P17" s="44" t="s">
        <v>190</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25">
      <c r="P18" s="44" t="s">
        <v>190</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22.806605150000003</v>
      </c>
      <c r="AC18" s="45">
        <v>27.969808269999998</v>
      </c>
      <c r="AE18" s="166"/>
      <c r="AF18" s="166"/>
      <c r="AG18" s="166"/>
    </row>
    <row r="19" spans="16:33" x14ac:dyDescent="0.25">
      <c r="P19" s="45" t="s">
        <v>99</v>
      </c>
      <c r="Q19" s="44">
        <v>2021</v>
      </c>
      <c r="R19" s="45">
        <v>24.06928783</v>
      </c>
      <c r="S19" s="45">
        <v>24.209827790000002</v>
      </c>
      <c r="T19" s="45">
        <v>26.39333293000001</v>
      </c>
      <c r="U19" s="45">
        <v>22.451203769999992</v>
      </c>
      <c r="V19" s="45">
        <v>24.298061509999986</v>
      </c>
      <c r="W19" s="45">
        <v>29.496481510000006</v>
      </c>
      <c r="X19" s="45">
        <v>21.608525190000005</v>
      </c>
      <c r="Y19" s="45">
        <v>25.697983490000002</v>
      </c>
      <c r="Z19" s="45">
        <v>27.428050939999988</v>
      </c>
      <c r="AA19" s="45">
        <v>28.973097999999997</v>
      </c>
      <c r="AB19" s="45">
        <v>23.483420579999997</v>
      </c>
      <c r="AC19" s="45">
        <v>30.651122740000005</v>
      </c>
    </row>
    <row r="20" spans="16:33" x14ac:dyDescent="0.25">
      <c r="P20" s="44" t="s">
        <v>190</v>
      </c>
      <c r="Q20" s="44">
        <v>2022</v>
      </c>
      <c r="R20" s="45">
        <v>29.742868880000007</v>
      </c>
      <c r="S20" s="45">
        <v>25.014467299999996</v>
      </c>
      <c r="T20" s="45">
        <v>30.787881570000003</v>
      </c>
      <c r="U20" s="45">
        <v>24.57001206</v>
      </c>
      <c r="V20" s="45">
        <v>27.2</v>
      </c>
      <c r="W20" s="45"/>
      <c r="X20" s="45"/>
      <c r="Y20" s="45"/>
      <c r="Z20" s="45"/>
      <c r="AA20" s="45"/>
      <c r="AB20" s="45"/>
      <c r="AC20" s="45"/>
    </row>
    <row r="22" spans="16:33" x14ac:dyDescent="0.25">
      <c r="P22" s="45"/>
      <c r="Q22" s="44"/>
      <c r="R22" s="44" t="s">
        <v>188</v>
      </c>
      <c r="S22" s="44"/>
      <c r="T22" s="44"/>
      <c r="U22" s="44"/>
      <c r="V22" s="44"/>
      <c r="W22" s="44"/>
      <c r="X22" s="44"/>
      <c r="Y22" s="44"/>
      <c r="Z22" s="44"/>
      <c r="AA22" s="44"/>
      <c r="AB22" s="44"/>
      <c r="AC22" s="44"/>
    </row>
    <row r="23" spans="16:33" x14ac:dyDescent="0.25">
      <c r="P23" s="44"/>
      <c r="Q23" s="44"/>
      <c r="R23" s="44" t="s">
        <v>175</v>
      </c>
      <c r="S23" s="44" t="s">
        <v>176</v>
      </c>
      <c r="T23" s="44" t="s">
        <v>177</v>
      </c>
      <c r="U23" s="44" t="s">
        <v>178</v>
      </c>
      <c r="V23" s="44" t="s">
        <v>179</v>
      </c>
      <c r="W23" s="44" t="s">
        <v>180</v>
      </c>
      <c r="X23" s="44" t="s">
        <v>181</v>
      </c>
      <c r="Y23" s="44" t="s">
        <v>182</v>
      </c>
      <c r="Z23" s="44" t="s">
        <v>183</v>
      </c>
      <c r="AA23" s="44" t="s">
        <v>184</v>
      </c>
      <c r="AB23" s="44" t="s">
        <v>185</v>
      </c>
      <c r="AC23" s="44" t="s">
        <v>186</v>
      </c>
    </row>
    <row r="24" spans="16:33" x14ac:dyDescent="0.25">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25">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25">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25">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25">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25">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0.77370274142889806</v>
      </c>
      <c r="AC29" s="46">
        <f t="shared" si="5"/>
        <v>1.4758444383869505</v>
      </c>
    </row>
    <row r="30" spans="16:33" x14ac:dyDescent="0.25">
      <c r="P30" s="31"/>
      <c r="Q30" s="90">
        <v>2021</v>
      </c>
      <c r="R30" s="46">
        <f t="shared" ref="R30:AC30" si="6">R19/R10</f>
        <v>0.81615686537933418</v>
      </c>
      <c r="S30" s="46">
        <f t="shared" si="6"/>
        <v>0.85427937814521493</v>
      </c>
      <c r="T30" s="46">
        <f t="shared" si="6"/>
        <v>0.89653279681313536</v>
      </c>
      <c r="U30" s="46">
        <f t="shared" si="6"/>
        <v>0.85919093160923654</v>
      </c>
      <c r="V30" s="46">
        <f t="shared" si="6"/>
        <v>0.93037688975387178</v>
      </c>
      <c r="W30" s="46">
        <f t="shared" si="6"/>
        <v>0.99249084418925404</v>
      </c>
      <c r="X30" s="46">
        <f t="shared" si="6"/>
        <v>0.83600064241276306</v>
      </c>
      <c r="Y30" s="46">
        <f t="shared" si="6"/>
        <v>0.83857160200761072</v>
      </c>
      <c r="Z30" s="46">
        <f t="shared" si="6"/>
        <v>0.89093365405326108</v>
      </c>
      <c r="AA30" s="46">
        <f t="shared" si="6"/>
        <v>0.85714206259935233</v>
      </c>
      <c r="AB30" s="46">
        <f t="shared" si="6"/>
        <v>0.87539406630781591</v>
      </c>
      <c r="AC30" s="250">
        <f t="shared" si="6"/>
        <v>0.85276591838989679</v>
      </c>
    </row>
    <row r="31" spans="16:33" x14ac:dyDescent="0.25">
      <c r="Q31" s="90">
        <v>2022</v>
      </c>
      <c r="R31" s="250">
        <f>R20/R11</f>
        <v>0.92913100736232523</v>
      </c>
      <c r="S31" s="250">
        <f>S20/S11</f>
        <v>0.91004024417174367</v>
      </c>
      <c r="T31" s="250">
        <f>T20/T11</f>
        <v>0.98461913868648021</v>
      </c>
      <c r="U31" s="250">
        <f>U20/U11</f>
        <v>0.92361733706704607</v>
      </c>
      <c r="V31" s="250">
        <f>V20/V11</f>
        <v>0.85</v>
      </c>
    </row>
  </sheetData>
  <phoneticPr fontId="59" type="noConversion"/>
  <pageMargins left="1" right="1" top="1" bottom="1" header="0.5" footer="0.5"/>
  <pageSetup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3" max="13" width="63.5703125" customWidth="1"/>
    <col min="14" max="14" width="85" customWidth="1"/>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6"/>
      <c r="Q2" s="56"/>
      <c r="R2" s="57" t="s">
        <v>191</v>
      </c>
      <c r="S2" s="56"/>
      <c r="T2" s="56"/>
      <c r="U2" s="56"/>
      <c r="V2" s="56"/>
      <c r="W2" s="56"/>
      <c r="X2" s="56"/>
      <c r="Y2" s="56"/>
      <c r="Z2" s="56"/>
      <c r="AA2" s="56"/>
      <c r="AB2" s="56"/>
      <c r="AC2" s="56"/>
    </row>
    <row r="3" spans="12:34" x14ac:dyDescent="0.25">
      <c r="P3" s="56"/>
      <c r="Q3" s="56"/>
      <c r="R3" s="55" t="s">
        <v>175</v>
      </c>
      <c r="S3" s="55" t="s">
        <v>176</v>
      </c>
      <c r="T3" s="55" t="s">
        <v>177</v>
      </c>
      <c r="U3" s="55" t="s">
        <v>178</v>
      </c>
      <c r="V3" s="55" t="s">
        <v>179</v>
      </c>
      <c r="W3" s="55" t="s">
        <v>180</v>
      </c>
      <c r="X3" s="55" t="s">
        <v>181</v>
      </c>
      <c r="Y3" s="55" t="s">
        <v>182</v>
      </c>
      <c r="Z3" s="55" t="s">
        <v>183</v>
      </c>
      <c r="AA3" s="55" t="s">
        <v>184</v>
      </c>
      <c r="AB3" s="55" t="s">
        <v>185</v>
      </c>
      <c r="AC3" s="55" t="s">
        <v>186</v>
      </c>
      <c r="AE3" s="167"/>
      <c r="AF3" s="167"/>
      <c r="AG3" s="167"/>
      <c r="AH3" s="167"/>
    </row>
    <row r="4" spans="12:34" x14ac:dyDescent="0.25">
      <c r="P4" s="56" t="s">
        <v>187</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7"/>
      <c r="AF4" s="167"/>
      <c r="AG4" s="167"/>
      <c r="AH4" s="167"/>
    </row>
    <row r="5" spans="12:34" x14ac:dyDescent="0.25">
      <c r="P5" s="56" t="s">
        <v>187</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09"/>
    </row>
    <row r="6" spans="12:34" x14ac:dyDescent="0.25">
      <c r="P6" s="56" t="s">
        <v>187</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5"/>
      <c r="AF6" s="247"/>
      <c r="AG6" s="165"/>
    </row>
    <row r="7" spans="12:34" x14ac:dyDescent="0.25">
      <c r="P7" s="56" t="s">
        <v>187</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5"/>
      <c r="AF7" s="165"/>
      <c r="AG7" s="165"/>
    </row>
    <row r="8" spans="12:34" x14ac:dyDescent="0.25">
      <c r="P8" s="56" t="s">
        <v>192</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25">
      <c r="P9" s="56" t="s">
        <v>187</v>
      </c>
      <c r="Q9" s="56">
        <v>2022</v>
      </c>
      <c r="R9" s="49">
        <v>1807.2080000000001</v>
      </c>
      <c r="S9" s="49">
        <v>1171.2950000000001</v>
      </c>
      <c r="T9" s="49">
        <v>1686.739</v>
      </c>
      <c r="U9" s="49">
        <v>1354.4880000000001</v>
      </c>
      <c r="V9" s="49">
        <v>1501.6</v>
      </c>
      <c r="W9" s="49"/>
      <c r="X9" s="49"/>
      <c r="Y9" s="49"/>
      <c r="Z9" s="49"/>
      <c r="AA9" s="49"/>
      <c r="AB9" s="49"/>
      <c r="AC9" s="49"/>
      <c r="AE9" s="96"/>
      <c r="AF9" s="96"/>
      <c r="AG9" s="96"/>
    </row>
    <row r="10" spans="12:34" x14ac:dyDescent="0.25">
      <c r="L10" s="247"/>
    </row>
    <row r="11" spans="12:34" x14ac:dyDescent="0.25">
      <c r="L11" s="247"/>
      <c r="P11" s="56" t="s">
        <v>99</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25">
      <c r="L12" s="109"/>
      <c r="P12" s="56" t="s">
        <v>99</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25">
      <c r="L13" s="109"/>
      <c r="P13" s="56" t="s">
        <v>99</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25">
      <c r="P14" s="56" t="s">
        <v>99</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25">
      <c r="P15" s="56" t="s">
        <v>99</v>
      </c>
      <c r="Q15" s="56">
        <v>2021</v>
      </c>
      <c r="R15" s="48">
        <v>3117.5292100000001</v>
      </c>
      <c r="S15" s="48">
        <v>3988.6311399999995</v>
      </c>
      <c r="T15" s="48">
        <v>3376.3835299999992</v>
      </c>
      <c r="U15" s="48">
        <v>3021.5246699999993</v>
      </c>
      <c r="V15" s="48">
        <v>3814.7966800000008</v>
      </c>
      <c r="W15" s="48">
        <v>3629.8534799999993</v>
      </c>
      <c r="X15" s="48">
        <v>4041.1528199999998</v>
      </c>
      <c r="Y15" s="48">
        <v>3225.2134000000001</v>
      </c>
      <c r="Z15" s="48">
        <v>1912.7930599999997</v>
      </c>
      <c r="AA15" s="48">
        <v>3133.9940800000004</v>
      </c>
      <c r="AB15" s="48">
        <v>3317.4372599999997</v>
      </c>
      <c r="AC15" s="48">
        <v>3691.6154900000006</v>
      </c>
    </row>
    <row r="16" spans="12:34" x14ac:dyDescent="0.25">
      <c r="P16" s="56" t="s">
        <v>99</v>
      </c>
      <c r="Q16" s="56">
        <v>2022</v>
      </c>
      <c r="R16" s="48">
        <v>3542.5489700000003</v>
      </c>
      <c r="S16" s="48">
        <v>2111.0532599999997</v>
      </c>
      <c r="T16" s="48">
        <v>2992.6367000000005</v>
      </c>
      <c r="U16" s="48">
        <v>2470.3571300000003</v>
      </c>
      <c r="V16" s="48">
        <v>2736.8</v>
      </c>
      <c r="W16" s="48"/>
      <c r="X16" s="48"/>
      <c r="Y16" s="48"/>
      <c r="Z16" s="48"/>
      <c r="AA16" s="48"/>
      <c r="AB16" s="48"/>
      <c r="AC16" s="48"/>
    </row>
    <row r="17" spans="16:29" x14ac:dyDescent="0.25">
      <c r="P17" s="52"/>
      <c r="Q17" s="31"/>
      <c r="R17" s="31"/>
      <c r="S17" s="31"/>
      <c r="T17" s="31"/>
      <c r="U17" s="31"/>
      <c r="V17" s="31"/>
      <c r="W17" s="31"/>
      <c r="X17" s="31"/>
      <c r="Y17" s="31"/>
      <c r="Z17" s="31"/>
      <c r="AA17" s="31"/>
      <c r="AB17" s="31"/>
      <c r="AC17" s="31"/>
    </row>
    <row r="18" spans="16:29" x14ac:dyDescent="0.25">
      <c r="P18" s="52"/>
      <c r="Q18" s="56"/>
      <c r="R18" s="56" t="s">
        <v>188</v>
      </c>
      <c r="S18" s="56"/>
      <c r="T18" s="56"/>
      <c r="U18" s="56"/>
      <c r="V18" s="56"/>
      <c r="W18" s="51"/>
      <c r="X18" s="56"/>
      <c r="Y18" s="56"/>
      <c r="Z18" s="56"/>
      <c r="AA18" s="56"/>
      <c r="AB18" s="56"/>
      <c r="AC18" s="56"/>
    </row>
    <row r="19" spans="16:29" x14ac:dyDescent="0.25">
      <c r="P19" s="56"/>
      <c r="Q19" s="56"/>
      <c r="R19" s="57" t="s">
        <v>191</v>
      </c>
      <c r="S19" s="56"/>
      <c r="T19" s="56"/>
      <c r="U19" s="56"/>
      <c r="V19" s="56"/>
      <c r="W19" s="56"/>
      <c r="X19" s="56"/>
      <c r="Y19" s="56"/>
      <c r="Z19" s="56"/>
      <c r="AA19" s="56"/>
      <c r="AB19" s="56"/>
      <c r="AC19" s="56"/>
    </row>
    <row r="20" spans="16:29" x14ac:dyDescent="0.25">
      <c r="P20" s="56"/>
      <c r="Q20" s="56"/>
      <c r="R20" s="56" t="s">
        <v>175</v>
      </c>
      <c r="S20" s="56" t="s">
        <v>176</v>
      </c>
      <c r="T20" s="56" t="s">
        <v>177</v>
      </c>
      <c r="U20" s="56" t="s">
        <v>178</v>
      </c>
      <c r="V20" s="56" t="s">
        <v>179</v>
      </c>
      <c r="W20" s="56" t="s">
        <v>180</v>
      </c>
      <c r="X20" s="56" t="s">
        <v>181</v>
      </c>
      <c r="Y20" s="56" t="s">
        <v>182</v>
      </c>
      <c r="Z20" s="56" t="s">
        <v>183</v>
      </c>
      <c r="AA20" s="56" t="s">
        <v>184</v>
      </c>
      <c r="AB20" s="56" t="s">
        <v>185</v>
      </c>
      <c r="AC20" s="56" t="s">
        <v>186</v>
      </c>
    </row>
    <row r="21" spans="16:29" x14ac:dyDescent="0.25">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25">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25">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25">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25">
      <c r="P25" s="31"/>
      <c r="Q25" s="92">
        <v>2021</v>
      </c>
      <c r="R25" s="91">
        <f t="shared" ref="R25:AC25" si="4">R15/R8</f>
        <v>1.9358942226130198</v>
      </c>
      <c r="S25" s="91">
        <f t="shared" si="4"/>
        <v>1.8438176425612247</v>
      </c>
      <c r="T25" s="91">
        <f t="shared" si="4"/>
        <v>1.8802451781728104</v>
      </c>
      <c r="U25" s="91">
        <f t="shared" si="4"/>
        <v>1.9181701701104354</v>
      </c>
      <c r="V25" s="91">
        <f t="shared" si="4"/>
        <v>1.8790185828341646</v>
      </c>
      <c r="W25" s="91">
        <f t="shared" si="4"/>
        <v>1.882352610508411</v>
      </c>
      <c r="X25" s="91">
        <f t="shared" si="4"/>
        <v>1.901873809020687</v>
      </c>
      <c r="Y25" s="91">
        <f t="shared" si="4"/>
        <v>2.2316588119780598</v>
      </c>
      <c r="Z25" s="91">
        <f t="shared" si="4"/>
        <v>1.8931853394394256</v>
      </c>
      <c r="AA25" s="91">
        <f t="shared" si="4"/>
        <v>2.0687207901551417</v>
      </c>
      <c r="AB25" s="91">
        <f t="shared" si="4"/>
        <v>1.8046498341921107</v>
      </c>
      <c r="AC25" s="252">
        <f t="shared" si="4"/>
        <v>1.8668546644874315</v>
      </c>
    </row>
    <row r="26" spans="16:29" x14ac:dyDescent="0.25">
      <c r="Q26" s="92">
        <v>2022</v>
      </c>
      <c r="R26" s="252">
        <f>R16/R9</f>
        <v>1.960233116497935</v>
      </c>
      <c r="S26" s="252">
        <f>S16/S9</f>
        <v>1.8023241454970775</v>
      </c>
      <c r="T26" s="252">
        <f>T16/T9</f>
        <v>1.7742144457441253</v>
      </c>
      <c r="U26" s="252">
        <f>U16/U9</f>
        <v>1.8238309457152815</v>
      </c>
      <c r="V26" s="252">
        <f>V16/V9</f>
        <v>1.8225892381459778</v>
      </c>
    </row>
  </sheetData>
  <phoneticPr fontId="59" type="noConversion"/>
  <pageMargins left="1" right="1" top="1" bottom="1" header="0.5" footer="0.5"/>
  <pageSetup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2" max="12" width="69.5703125" customWidth="1"/>
    <col min="13" max="13" width="7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6"/>
      <c r="P1" s="56"/>
      <c r="Q1" s="56" t="s">
        <v>146</v>
      </c>
      <c r="R1" s="56"/>
      <c r="S1" s="56"/>
      <c r="T1" s="56"/>
      <c r="U1" s="56"/>
      <c r="V1" s="56"/>
      <c r="W1" s="56"/>
      <c r="X1" s="56"/>
      <c r="Y1" s="56"/>
      <c r="Z1" s="56"/>
      <c r="AA1" s="56"/>
      <c r="AB1" s="56"/>
    </row>
    <row r="2" spans="15:32" x14ac:dyDescent="0.25">
      <c r="O2" s="56"/>
      <c r="P2" s="56"/>
      <c r="Q2" s="56" t="s">
        <v>175</v>
      </c>
      <c r="R2" s="56" t="s">
        <v>176</v>
      </c>
      <c r="S2" s="56" t="s">
        <v>177</v>
      </c>
      <c r="T2" s="56" t="s">
        <v>178</v>
      </c>
      <c r="U2" s="56" t="s">
        <v>179</v>
      </c>
      <c r="V2" s="56" t="s">
        <v>180</v>
      </c>
      <c r="W2" s="56" t="s">
        <v>181</v>
      </c>
      <c r="X2" s="56" t="s">
        <v>182</v>
      </c>
      <c r="Y2" s="56" t="s">
        <v>183</v>
      </c>
      <c r="Z2" s="56" t="s">
        <v>184</v>
      </c>
      <c r="AA2" s="56" t="s">
        <v>185</v>
      </c>
      <c r="AB2" s="56" t="s">
        <v>186</v>
      </c>
    </row>
    <row r="3" spans="15:32" x14ac:dyDescent="0.25">
      <c r="O3" s="56" t="s">
        <v>187</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7"/>
      <c r="AE3" s="167"/>
      <c r="AF3" s="167"/>
    </row>
    <row r="4" spans="15:32" x14ac:dyDescent="0.25">
      <c r="O4" s="56" t="s">
        <v>187</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7"/>
      <c r="AE4" s="167"/>
      <c r="AF4" s="167"/>
    </row>
    <row r="5" spans="15:32" x14ac:dyDescent="0.25">
      <c r="O5" s="56" t="s">
        <v>187</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c r="AD5" s="96"/>
      <c r="AE5" s="96"/>
    </row>
    <row r="6" spans="15:32" x14ac:dyDescent="0.25">
      <c r="O6" s="56" t="s">
        <v>187</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c r="AD6" s="96"/>
      <c r="AE6" s="96"/>
    </row>
    <row r="7" spans="15:32" x14ac:dyDescent="0.25">
      <c r="O7" s="56" t="s">
        <v>187</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5"/>
      <c r="AE7" s="243"/>
      <c r="AF7" s="243"/>
    </row>
    <row r="8" spans="15:32" x14ac:dyDescent="0.25">
      <c r="O8" s="56" t="s">
        <v>187</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5"/>
      <c r="AE8" s="241"/>
      <c r="AF8" s="241"/>
    </row>
    <row r="9" spans="15:32" x14ac:dyDescent="0.25">
      <c r="O9" s="56" t="s">
        <v>192</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378.99149999999997</v>
      </c>
      <c r="AD9" s="165"/>
      <c r="AE9" s="109"/>
      <c r="AF9" s="109"/>
    </row>
    <row r="10" spans="15:32" x14ac:dyDescent="0.25">
      <c r="O10" s="56" t="s">
        <v>187</v>
      </c>
      <c r="P10" s="56">
        <v>2022</v>
      </c>
      <c r="Q10" s="54">
        <v>331.4205</v>
      </c>
      <c r="R10" s="54">
        <v>206.5335</v>
      </c>
      <c r="S10" s="54">
        <v>193.32917739999999</v>
      </c>
      <c r="T10" s="54">
        <v>252.78749999999999</v>
      </c>
      <c r="U10" s="54">
        <v>257.39999999999998</v>
      </c>
      <c r="V10" s="54"/>
      <c r="W10" s="54"/>
      <c r="X10" s="54"/>
      <c r="Y10" s="54"/>
      <c r="Z10" s="54"/>
      <c r="AA10" s="54"/>
      <c r="AB10" s="54"/>
      <c r="AD10" s="109"/>
      <c r="AE10" s="109"/>
      <c r="AF10" s="109"/>
    </row>
    <row r="11" spans="15:32" x14ac:dyDescent="0.25">
      <c r="AD11" s="109"/>
    </row>
    <row r="12" spans="15:32" x14ac:dyDescent="0.25">
      <c r="O12" s="56" t="s">
        <v>99</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25">
      <c r="O13" s="56" t="s">
        <v>99</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25">
      <c r="O14" s="56" t="s">
        <v>99</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25">
      <c r="O15" s="56" t="s">
        <v>99</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25">
      <c r="O16" s="56" t="s">
        <v>99</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25">
      <c r="O17" s="56" t="s">
        <v>99</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25">
      <c r="O18" s="56" t="s">
        <v>99</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1398.8854200000003</v>
      </c>
      <c r="Z18" s="53">
        <v>1280.24676</v>
      </c>
      <c r="AA18" s="48">
        <v>1470.3960100000004</v>
      </c>
      <c r="AB18" s="48">
        <v>1347.0470499999999</v>
      </c>
    </row>
    <row r="19" spans="15:32" x14ac:dyDescent="0.25">
      <c r="O19" s="56" t="s">
        <v>99</v>
      </c>
      <c r="P19" s="56">
        <v>2022</v>
      </c>
      <c r="Q19" s="53">
        <v>1253.93623</v>
      </c>
      <c r="R19" s="53">
        <v>823.25831000000005</v>
      </c>
      <c r="S19" s="53">
        <v>806.36372000000006</v>
      </c>
      <c r="T19" s="53">
        <v>1063.4191899999998</v>
      </c>
      <c r="U19" s="53">
        <v>925.1</v>
      </c>
      <c r="V19" s="53"/>
      <c r="W19" s="53"/>
      <c r="X19" s="53"/>
      <c r="Y19" s="53"/>
      <c r="Z19" s="53"/>
      <c r="AA19" s="48"/>
      <c r="AB19" s="48"/>
    </row>
    <row r="20" spans="15:32" x14ac:dyDescent="0.25">
      <c r="O20" s="56"/>
      <c r="P20" s="31"/>
      <c r="Q20" s="31"/>
      <c r="R20" s="31"/>
      <c r="S20" s="31"/>
      <c r="T20" s="31"/>
      <c r="U20" s="31"/>
      <c r="V20" s="31"/>
      <c r="W20" s="31"/>
      <c r="X20" s="31"/>
      <c r="Y20" s="31"/>
      <c r="Z20" s="31"/>
      <c r="AA20" s="31"/>
      <c r="AB20" s="31"/>
    </row>
    <row r="21" spans="15:32" x14ac:dyDescent="0.25">
      <c r="O21" s="52"/>
      <c r="P21" s="56"/>
      <c r="Q21" s="56" t="s">
        <v>188</v>
      </c>
      <c r="R21" s="56"/>
      <c r="S21" s="56"/>
      <c r="T21" s="56"/>
      <c r="U21" s="52"/>
      <c r="V21" s="56"/>
      <c r="W21" s="56"/>
      <c r="X21" s="56"/>
      <c r="Y21" s="56"/>
      <c r="Z21" s="56"/>
      <c r="AA21" s="56"/>
      <c r="AB21" s="56"/>
    </row>
    <row r="22" spans="15:32" x14ac:dyDescent="0.25">
      <c r="O22" s="52"/>
      <c r="P22" s="56"/>
      <c r="Q22" s="56" t="s">
        <v>146</v>
      </c>
      <c r="R22" s="56"/>
      <c r="S22" s="56"/>
      <c r="T22" s="56"/>
      <c r="U22" s="56"/>
      <c r="V22" s="56"/>
      <c r="W22" s="56"/>
      <c r="X22" s="56"/>
      <c r="Y22" s="56"/>
      <c r="Z22" s="56"/>
      <c r="AA22" s="56"/>
      <c r="AB22" s="56"/>
    </row>
    <row r="23" spans="15:32" x14ac:dyDescent="0.25">
      <c r="O23" s="50"/>
      <c r="P23" s="56"/>
      <c r="Q23" s="56" t="s">
        <v>175</v>
      </c>
      <c r="R23" s="56" t="s">
        <v>176</v>
      </c>
      <c r="S23" s="56" t="s">
        <v>177</v>
      </c>
      <c r="T23" s="56" t="s">
        <v>178</v>
      </c>
      <c r="U23" s="56" t="s">
        <v>179</v>
      </c>
      <c r="V23" s="56" t="s">
        <v>180</v>
      </c>
      <c r="W23" s="56" t="s">
        <v>181</v>
      </c>
      <c r="X23" s="56" t="s">
        <v>182</v>
      </c>
      <c r="Y23" s="56" t="s">
        <v>183</v>
      </c>
      <c r="Z23" s="56" t="s">
        <v>184</v>
      </c>
      <c r="AA23" s="56" t="s">
        <v>185</v>
      </c>
      <c r="AB23" s="56" t="s">
        <v>186</v>
      </c>
    </row>
    <row r="24" spans="15:32" x14ac:dyDescent="0.25">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25">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25">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25">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25">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25">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25">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4.0218833098296969</v>
      </c>
      <c r="Z30" s="91">
        <f t="shared" si="6"/>
        <v>4.071031272658634</v>
      </c>
      <c r="AA30" s="91">
        <f t="shared" si="6"/>
        <v>4.3917457714697044</v>
      </c>
      <c r="AB30" s="252">
        <f t="shared" si="6"/>
        <v>3.5542935659506876</v>
      </c>
    </row>
    <row r="31" spans="15:32" x14ac:dyDescent="0.25">
      <c r="P31" s="92">
        <v>2022</v>
      </c>
      <c r="Q31" s="252">
        <f>Q19/Q10</f>
        <v>3.7835204219413101</v>
      </c>
      <c r="R31" s="252">
        <f>R19/R10</f>
        <v>3.9860763992282124</v>
      </c>
      <c r="S31" s="252">
        <f>S19/S10</f>
        <v>4.1709364868998824</v>
      </c>
      <c r="T31" s="252">
        <f>T19/T10</f>
        <v>4.2067712604460263</v>
      </c>
      <c r="U31" s="252">
        <f>U19/U10</f>
        <v>3.5940170940170946</v>
      </c>
    </row>
  </sheetData>
  <phoneticPr fontId="59" type="noConversion"/>
  <pageMargins left="1" right="1" top="1" bottom="1" header="0.5" footer="0.5"/>
  <pageSetup scale="94"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style="366" bestFit="1" customWidth="1"/>
  </cols>
  <sheetData>
    <row r="1" spans="1:18" ht="22.9" customHeight="1" x14ac:dyDescent="0.25">
      <c r="A1" s="440" t="s">
        <v>480</v>
      </c>
      <c r="B1" s="441"/>
      <c r="C1" s="441"/>
      <c r="D1" s="441"/>
      <c r="E1" s="441"/>
      <c r="F1" s="441"/>
      <c r="G1" s="441"/>
      <c r="H1" s="441"/>
      <c r="I1" s="441"/>
      <c r="J1" s="441"/>
      <c r="K1" s="441"/>
      <c r="L1" s="441"/>
      <c r="M1" s="442"/>
      <c r="N1" s="31"/>
      <c r="O1" s="31"/>
      <c r="P1" s="31"/>
      <c r="Q1" s="31"/>
      <c r="R1" s="31"/>
    </row>
    <row r="2" spans="1:18" x14ac:dyDescent="0.25">
      <c r="A2" s="182" t="s">
        <v>193</v>
      </c>
      <c r="B2" s="174">
        <v>2010</v>
      </c>
      <c r="C2" s="174">
        <v>2011</v>
      </c>
      <c r="D2" s="174">
        <v>2012</v>
      </c>
      <c r="E2" s="174">
        <v>2013</v>
      </c>
      <c r="F2" s="174">
        <v>2014</v>
      </c>
      <c r="G2" s="174">
        <v>2015</v>
      </c>
      <c r="H2" s="174">
        <v>2016</v>
      </c>
      <c r="I2" s="174">
        <v>2017</v>
      </c>
      <c r="J2" s="181">
        <v>2018</v>
      </c>
      <c r="K2" s="181">
        <v>2019</v>
      </c>
      <c r="L2" s="181">
        <v>2020</v>
      </c>
      <c r="M2" s="364">
        <v>2021</v>
      </c>
      <c r="N2" s="31"/>
      <c r="O2" s="31"/>
      <c r="P2" s="31"/>
      <c r="Q2" s="31"/>
      <c r="R2" s="31"/>
    </row>
    <row r="3" spans="1:18" x14ac:dyDescent="0.25">
      <c r="A3" s="126" t="s">
        <v>194</v>
      </c>
      <c r="B3" s="183">
        <v>841.69370200000003</v>
      </c>
      <c r="C3" s="183">
        <v>701.12158899999997</v>
      </c>
      <c r="D3" s="183">
        <v>816.66533300000003</v>
      </c>
      <c r="E3" s="183">
        <f>D14</f>
        <v>1042.6350540000001</v>
      </c>
      <c r="F3" s="183">
        <f t="shared" ref="F3:M3" si="0">E14</f>
        <v>1182.0124169999999</v>
      </c>
      <c r="G3" s="183">
        <f t="shared" si="0"/>
        <v>1060.041567</v>
      </c>
      <c r="H3" s="183">
        <f t="shared" si="0"/>
        <v>1238.058628</v>
      </c>
      <c r="I3" s="183">
        <f t="shared" si="0"/>
        <v>1131.275347</v>
      </c>
      <c r="J3" s="183">
        <f t="shared" si="0"/>
        <v>1015.955607</v>
      </c>
      <c r="K3" s="183">
        <f t="shared" si="0"/>
        <v>1266.7116129999999</v>
      </c>
      <c r="L3" s="183">
        <f t="shared" si="0"/>
        <v>1296.1532139999999</v>
      </c>
      <c r="M3" s="183">
        <f t="shared" si="0"/>
        <v>1200.786564</v>
      </c>
      <c r="N3" s="31"/>
      <c r="O3" s="31"/>
      <c r="P3" s="31"/>
      <c r="Q3" s="31"/>
      <c r="R3" s="31"/>
    </row>
    <row r="4" spans="1:18" x14ac:dyDescent="0.25">
      <c r="A4" s="127" t="s">
        <v>195</v>
      </c>
      <c r="B4" s="183">
        <f>B3-B5+B8+B9+B13-B14</f>
        <v>362.63782416900006</v>
      </c>
      <c r="C4" s="183">
        <f>C3-C5+C8+C9+C13-C14</f>
        <v>304.59239389899983</v>
      </c>
      <c r="D4" s="183">
        <f t="shared" ref="D4:M4" si="1">D3-D5+D8+D9+D13-D14</f>
        <v>316.93008420000001</v>
      </c>
      <c r="E4" s="183">
        <f t="shared" si="1"/>
        <v>291.64517870500003</v>
      </c>
      <c r="F4" s="183">
        <f t="shared" si="1"/>
        <v>336.93893946200001</v>
      </c>
      <c r="G4" s="183">
        <f t="shared" si="1"/>
        <v>259.2657318813001</v>
      </c>
      <c r="H4" s="183">
        <f t="shared" si="1"/>
        <v>243.14138051870032</v>
      </c>
      <c r="I4" s="183">
        <f t="shared" si="1"/>
        <v>126.02914631400006</v>
      </c>
      <c r="J4" s="183">
        <f t="shared" si="1"/>
        <v>196.55352945160007</v>
      </c>
      <c r="K4" s="183">
        <f t="shared" si="1"/>
        <v>298.16545645199994</v>
      </c>
      <c r="L4" s="183">
        <f t="shared" si="1"/>
        <v>282.52179546100001</v>
      </c>
      <c r="M4" s="183">
        <f t="shared" si="1"/>
        <v>399.15787667999984</v>
      </c>
      <c r="N4" s="31"/>
      <c r="O4" s="31"/>
      <c r="P4" s="31"/>
      <c r="Q4" s="31"/>
      <c r="R4" s="31"/>
    </row>
    <row r="5" spans="1:18" x14ac:dyDescent="0.25">
      <c r="A5" s="127" t="s">
        <v>196</v>
      </c>
      <c r="B5" s="183">
        <f>B6+B7</f>
        <v>725</v>
      </c>
      <c r="C5" s="183">
        <f t="shared" ref="C5:M5" si="2">C6+C7</f>
        <v>660</v>
      </c>
      <c r="D5" s="183">
        <f t="shared" si="2"/>
        <v>744</v>
      </c>
      <c r="E5" s="183">
        <f t="shared" si="2"/>
        <v>873</v>
      </c>
      <c r="F5" s="183">
        <f t="shared" si="2"/>
        <v>796</v>
      </c>
      <c r="G5" s="183">
        <f t="shared" si="2"/>
        <v>875</v>
      </c>
      <c r="H5" s="183">
        <f t="shared" si="2"/>
        <v>906</v>
      </c>
      <c r="I5" s="183">
        <f t="shared" si="2"/>
        <v>940</v>
      </c>
      <c r="J5" s="183">
        <f t="shared" si="2"/>
        <v>845</v>
      </c>
      <c r="K5" s="183">
        <f t="shared" si="2"/>
        <v>868</v>
      </c>
      <c r="L5" s="183">
        <f t="shared" si="2"/>
        <v>849</v>
      </c>
      <c r="M5" s="183">
        <f t="shared" si="2"/>
        <v>865</v>
      </c>
      <c r="N5" s="31"/>
      <c r="O5" s="31"/>
      <c r="P5" s="31"/>
      <c r="Q5" s="31"/>
      <c r="R5" s="31"/>
    </row>
    <row r="6" spans="1:18" x14ac:dyDescent="0.25">
      <c r="A6" s="127" t="s">
        <v>197</v>
      </c>
      <c r="B6" s="183">
        <v>434</v>
      </c>
      <c r="C6" s="183">
        <v>450</v>
      </c>
      <c r="D6" s="183">
        <v>453</v>
      </c>
      <c r="E6" s="183">
        <v>463</v>
      </c>
      <c r="F6" s="183">
        <v>467</v>
      </c>
      <c r="G6" s="183">
        <v>490</v>
      </c>
      <c r="H6" s="183">
        <v>504</v>
      </c>
      <c r="I6" s="183">
        <v>526</v>
      </c>
      <c r="J6" s="183">
        <v>505</v>
      </c>
      <c r="K6" s="183">
        <v>490</v>
      </c>
      <c r="L6" s="183">
        <v>487</v>
      </c>
      <c r="M6" s="183">
        <v>491</v>
      </c>
      <c r="N6" s="31"/>
      <c r="O6" s="31"/>
      <c r="P6" s="31"/>
      <c r="Q6" s="31"/>
      <c r="R6" s="31"/>
    </row>
    <row r="7" spans="1:18" x14ac:dyDescent="0.25">
      <c r="A7" s="128" t="s">
        <v>611</v>
      </c>
      <c r="B7" s="183">
        <v>291</v>
      </c>
      <c r="C7" s="183">
        <v>210</v>
      </c>
      <c r="D7" s="183">
        <v>291</v>
      </c>
      <c r="E7" s="183">
        <v>410</v>
      </c>
      <c r="F7" s="183">
        <v>329</v>
      </c>
      <c r="G7" s="183">
        <v>385</v>
      </c>
      <c r="H7" s="183">
        <v>402</v>
      </c>
      <c r="I7" s="183">
        <v>414</v>
      </c>
      <c r="J7" s="183">
        <v>340</v>
      </c>
      <c r="K7" s="183">
        <v>378</v>
      </c>
      <c r="L7" s="183">
        <v>362</v>
      </c>
      <c r="M7" s="183">
        <v>374</v>
      </c>
      <c r="N7" s="31"/>
      <c r="O7" s="31"/>
      <c r="P7" s="31"/>
      <c r="Q7" s="31"/>
      <c r="R7" s="31"/>
    </row>
    <row r="8" spans="1:18" x14ac:dyDescent="0.25">
      <c r="A8" s="127" t="s">
        <v>198</v>
      </c>
      <c r="B8" s="365">
        <v>0.37512516899999998</v>
      </c>
      <c r="C8" s="365">
        <v>0.86202789899999999</v>
      </c>
      <c r="D8" s="365">
        <v>0.96102719999999997</v>
      </c>
      <c r="E8" s="365">
        <v>1.9275417050000001</v>
      </c>
      <c r="F8" s="365">
        <v>1.3409634620000002</v>
      </c>
      <c r="G8" s="365">
        <v>1.8984118812999999</v>
      </c>
      <c r="H8" s="365">
        <v>1.4002475186999999</v>
      </c>
      <c r="I8" s="365">
        <v>1.5036053139999996</v>
      </c>
      <c r="J8" s="365">
        <v>2.4125524516000003</v>
      </c>
      <c r="K8" s="365">
        <v>1.7313574519999997</v>
      </c>
      <c r="L8" s="365">
        <v>2.4323454609999997</v>
      </c>
      <c r="M8" s="365">
        <v>7.0957926799999997</v>
      </c>
      <c r="N8" s="31"/>
      <c r="O8" s="31"/>
      <c r="P8" s="31"/>
      <c r="Q8" s="31"/>
      <c r="R8" s="31"/>
    </row>
    <row r="9" spans="1:18" x14ac:dyDescent="0.25">
      <c r="A9" s="127" t="s">
        <v>199</v>
      </c>
      <c r="B9" s="183">
        <f>B10+B11+B12</f>
        <v>915.23820000000012</v>
      </c>
      <c r="C9" s="183">
        <f t="shared" ref="C9:M9" si="3">C10+C11+C12</f>
        <v>1046.3807999999999</v>
      </c>
      <c r="D9" s="183">
        <f t="shared" si="3"/>
        <v>1255.37104</v>
      </c>
      <c r="E9" s="183">
        <f t="shared" si="3"/>
        <v>1282.0949999999998</v>
      </c>
      <c r="F9" s="183">
        <f t="shared" si="3"/>
        <v>989.62712599999998</v>
      </c>
      <c r="G9" s="183">
        <f t="shared" si="3"/>
        <v>1286.6861590000001</v>
      </c>
      <c r="H9" s="183">
        <f t="shared" si="3"/>
        <v>1014.3620340000002</v>
      </c>
      <c r="I9" s="183">
        <f t="shared" si="3"/>
        <v>949.20580099999995</v>
      </c>
      <c r="J9" s="183">
        <f t="shared" si="3"/>
        <v>1289.8969830000001</v>
      </c>
      <c r="K9" s="183">
        <f t="shared" si="3"/>
        <v>1193.8756999999998</v>
      </c>
      <c r="L9" s="183">
        <f t="shared" si="3"/>
        <v>1033.7228</v>
      </c>
      <c r="M9" s="183">
        <f t="shared" si="3"/>
        <v>1343.7286869999998</v>
      </c>
      <c r="N9" s="31"/>
      <c r="O9" s="31"/>
      <c r="P9" s="31"/>
      <c r="Q9" s="31"/>
      <c r="R9" s="31"/>
    </row>
    <row r="10" spans="1:18" x14ac:dyDescent="0.25">
      <c r="A10" s="127" t="s">
        <v>200</v>
      </c>
      <c r="B10" s="183">
        <v>744.55280000000005</v>
      </c>
      <c r="C10" s="183">
        <v>828.63919999999996</v>
      </c>
      <c r="D10" s="183">
        <v>1015.985533</v>
      </c>
      <c r="E10" s="183">
        <v>1074.6398999999999</v>
      </c>
      <c r="F10" s="183">
        <v>840.96489999999994</v>
      </c>
      <c r="G10" s="183">
        <v>1081.286681</v>
      </c>
      <c r="H10" s="183">
        <v>852.48383000000013</v>
      </c>
      <c r="I10" s="183">
        <v>805.06141400000001</v>
      </c>
      <c r="J10" s="183">
        <v>1052.7819440000001</v>
      </c>
      <c r="K10" s="183">
        <v>1030.0474999999999</v>
      </c>
      <c r="L10" s="183">
        <v>888.20669999999996</v>
      </c>
      <c r="M10" s="183">
        <v>1089.357853</v>
      </c>
      <c r="N10" s="31"/>
      <c r="O10" s="31"/>
      <c r="P10" s="31"/>
      <c r="Q10" s="31"/>
      <c r="R10" s="31"/>
    </row>
    <row r="11" spans="1:18" x14ac:dyDescent="0.25">
      <c r="A11" s="127" t="s">
        <v>201</v>
      </c>
      <c r="B11" s="183">
        <v>127.16330000000001</v>
      </c>
      <c r="C11" s="183">
        <v>118.001</v>
      </c>
      <c r="D11" s="183">
        <v>171.68693099999999</v>
      </c>
      <c r="E11" s="183">
        <v>136.1019</v>
      </c>
      <c r="F11" s="183">
        <v>110.122726</v>
      </c>
      <c r="G11" s="183">
        <v>152.25428099999999</v>
      </c>
      <c r="H11" s="183">
        <v>121.77475</v>
      </c>
      <c r="I11" s="183">
        <v>110.329802</v>
      </c>
      <c r="J11" s="183">
        <v>135.89189400000001</v>
      </c>
      <c r="K11" s="183">
        <v>133.98939999999999</v>
      </c>
      <c r="L11" s="183">
        <v>121.9875</v>
      </c>
      <c r="M11" s="183">
        <v>187.47796</v>
      </c>
      <c r="N11" s="31"/>
      <c r="O11" s="31"/>
      <c r="P11" s="31"/>
      <c r="Q11" s="31"/>
      <c r="R11" s="31"/>
    </row>
    <row r="12" spans="1:18" x14ac:dyDescent="0.25">
      <c r="A12" s="127" t="s">
        <v>202</v>
      </c>
      <c r="B12" s="183">
        <v>43.522100000000002</v>
      </c>
      <c r="C12" s="183">
        <v>99.740600000000001</v>
      </c>
      <c r="D12" s="183">
        <v>67.698576000000003</v>
      </c>
      <c r="E12" s="183">
        <v>71.353200000000001</v>
      </c>
      <c r="F12" s="183">
        <v>38.539499999999997</v>
      </c>
      <c r="G12" s="183">
        <v>53.145197000000003</v>
      </c>
      <c r="H12" s="183">
        <v>40.103453999999999</v>
      </c>
      <c r="I12" s="183">
        <v>33.814585000000001</v>
      </c>
      <c r="J12" s="183">
        <v>101.223145</v>
      </c>
      <c r="K12" s="183">
        <v>29.838799999999999</v>
      </c>
      <c r="L12" s="183">
        <v>23.528600000000001</v>
      </c>
      <c r="M12" s="183">
        <v>66.892874000000006</v>
      </c>
      <c r="N12" s="31"/>
      <c r="O12" s="31"/>
      <c r="P12" s="31"/>
      <c r="Q12" s="31"/>
      <c r="R12" s="31"/>
    </row>
    <row r="13" spans="1:18" x14ac:dyDescent="0.25">
      <c r="A13" s="127" t="s">
        <v>203</v>
      </c>
      <c r="B13" s="183">
        <v>31.452386000000001</v>
      </c>
      <c r="C13" s="183">
        <v>32.89331</v>
      </c>
      <c r="D13" s="183">
        <v>30.567737999999999</v>
      </c>
      <c r="E13" s="183">
        <v>20</v>
      </c>
      <c r="F13" s="183">
        <v>20</v>
      </c>
      <c r="G13" s="183">
        <v>23.698222000000001</v>
      </c>
      <c r="H13" s="183">
        <v>26.595818000000001</v>
      </c>
      <c r="I13" s="183"/>
      <c r="J13" s="183"/>
      <c r="K13" s="183"/>
      <c r="L13" s="183"/>
      <c r="M13" s="183"/>
      <c r="N13" s="31"/>
      <c r="O13" s="31"/>
      <c r="P13" s="31"/>
      <c r="Q13" s="31"/>
      <c r="R13" s="31"/>
    </row>
    <row r="14" spans="1:18" x14ac:dyDescent="0.25">
      <c r="A14" s="129" t="s">
        <v>204</v>
      </c>
      <c r="B14" s="183">
        <v>701.12158899999997</v>
      </c>
      <c r="C14" s="183">
        <v>816.66533300000003</v>
      </c>
      <c r="D14" s="183">
        <v>1042.6350540000001</v>
      </c>
      <c r="E14" s="183">
        <v>1182.0124169999999</v>
      </c>
      <c r="F14" s="183">
        <v>1060.041567</v>
      </c>
      <c r="G14" s="183">
        <v>1238.058628</v>
      </c>
      <c r="H14" s="183">
        <v>1131.275347</v>
      </c>
      <c r="I14" s="183">
        <v>1015.955607</v>
      </c>
      <c r="J14" s="183">
        <v>1266.7116129999999</v>
      </c>
      <c r="K14" s="183">
        <v>1296.1532139999999</v>
      </c>
      <c r="L14" s="183">
        <v>1200.786564</v>
      </c>
      <c r="M14" s="183">
        <v>1287.4531669999999</v>
      </c>
      <c r="N14" s="31"/>
      <c r="O14" s="31"/>
      <c r="P14" s="31"/>
      <c r="Q14" s="31"/>
      <c r="R14" s="31"/>
    </row>
    <row r="15" spans="1:18" x14ac:dyDescent="0.25">
      <c r="A15" s="130" t="s">
        <v>205</v>
      </c>
      <c r="B15" s="131">
        <v>0.76605367761092125</v>
      </c>
      <c r="C15" s="131">
        <v>0.7804666647170897</v>
      </c>
      <c r="D15" s="131">
        <v>0.830539355121654</v>
      </c>
      <c r="E15" s="131">
        <v>0.92191651326413915</v>
      </c>
      <c r="F15" s="132">
        <v>1.0566499831569494</v>
      </c>
      <c r="G15" s="131">
        <v>0.96304540987465292</v>
      </c>
      <c r="H15" s="132">
        <v>1.1152579740578106</v>
      </c>
      <c r="I15" s="133">
        <f>I14/I9</f>
        <v>1.0703217425869904</v>
      </c>
      <c r="J15" s="133">
        <f>J14/J9</f>
        <v>0.98202540954388751</v>
      </c>
      <c r="K15" s="133">
        <f>K14/K9</f>
        <v>1.0856684778825803</v>
      </c>
      <c r="L15" s="133">
        <f>L14/L9</f>
        <v>1.1616136975986211</v>
      </c>
      <c r="M15" s="133">
        <f>M14/M9</f>
        <v>0.95811987900203255</v>
      </c>
      <c r="N15" s="31"/>
      <c r="O15" s="31"/>
      <c r="P15" s="31"/>
      <c r="Q15" s="31"/>
      <c r="R15" s="31"/>
    </row>
    <row r="16" spans="1:18" x14ac:dyDescent="0.25">
      <c r="A16" s="446" t="s">
        <v>206</v>
      </c>
      <c r="B16" s="447"/>
      <c r="C16" s="447"/>
      <c r="D16" s="447"/>
      <c r="E16" s="447"/>
      <c r="F16" s="447"/>
      <c r="G16" s="447"/>
      <c r="H16" s="447"/>
      <c r="I16" s="447"/>
      <c r="J16" s="447"/>
      <c r="K16" s="447"/>
      <c r="L16" s="447"/>
      <c r="M16" s="448"/>
      <c r="N16" s="31"/>
      <c r="O16" s="31"/>
      <c r="P16" s="31"/>
      <c r="Q16" s="31"/>
      <c r="R16" s="31"/>
    </row>
    <row r="17" spans="1:18" ht="30" customHeight="1" x14ac:dyDescent="0.25">
      <c r="A17" s="449" t="s">
        <v>207</v>
      </c>
      <c r="B17" s="450"/>
      <c r="C17" s="450"/>
      <c r="D17" s="450"/>
      <c r="E17" s="450"/>
      <c r="F17" s="450"/>
      <c r="G17" s="450"/>
      <c r="H17" s="450"/>
      <c r="I17" s="450"/>
      <c r="J17" s="450"/>
      <c r="K17" s="450"/>
      <c r="L17" s="450"/>
      <c r="M17" s="451"/>
      <c r="N17" s="31"/>
      <c r="O17" s="31"/>
      <c r="P17" s="31"/>
      <c r="Q17" s="31"/>
      <c r="R17" s="31"/>
    </row>
    <row r="18" spans="1:18" x14ac:dyDescent="0.25">
      <c r="A18" s="443" t="s">
        <v>208</v>
      </c>
      <c r="B18" s="444"/>
      <c r="C18" s="444"/>
      <c r="D18" s="444"/>
      <c r="E18" s="444"/>
      <c r="F18" s="444"/>
      <c r="G18" s="444"/>
      <c r="H18" s="444"/>
      <c r="I18" s="444"/>
      <c r="J18" s="444"/>
      <c r="K18" s="444"/>
      <c r="L18" s="444"/>
      <c r="M18" s="445"/>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1" x14ac:dyDescent="0.25">
      <c r="A1" s="454" t="s">
        <v>481</v>
      </c>
      <c r="B1" s="454"/>
      <c r="C1" s="454"/>
      <c r="D1" s="454"/>
      <c r="E1" s="454"/>
      <c r="F1" s="454"/>
      <c r="G1" s="454"/>
      <c r="H1" s="454"/>
      <c r="I1" s="454"/>
      <c r="J1" s="454"/>
      <c r="K1" s="31"/>
    </row>
    <row r="2" spans="1:21" x14ac:dyDescent="0.25">
      <c r="A2" s="436" t="s">
        <v>153</v>
      </c>
      <c r="B2" s="433" t="s">
        <v>239</v>
      </c>
      <c r="C2" s="433"/>
      <c r="D2" s="433"/>
      <c r="E2" s="433"/>
      <c r="F2" s="432" t="s">
        <v>240</v>
      </c>
      <c r="G2" s="433"/>
      <c r="H2" s="433"/>
      <c r="I2" s="433"/>
      <c r="J2" s="434"/>
      <c r="K2" s="31"/>
      <c r="L2" s="246"/>
      <c r="M2" s="247"/>
      <c r="N2" s="247"/>
      <c r="O2" s="247"/>
      <c r="P2" s="246"/>
      <c r="Q2" s="247"/>
      <c r="R2" s="247"/>
      <c r="S2" s="247"/>
      <c r="T2" s="246"/>
      <c r="U2" s="246"/>
    </row>
    <row r="3" spans="1:21" ht="15.75" customHeight="1" x14ac:dyDescent="0.25">
      <c r="A3" s="437"/>
      <c r="B3" s="428">
        <v>2021</v>
      </c>
      <c r="C3" s="432" t="s">
        <v>609</v>
      </c>
      <c r="D3" s="433"/>
      <c r="E3" s="433"/>
      <c r="F3" s="430">
        <v>2021</v>
      </c>
      <c r="G3" s="432" t="str">
        <f>C3</f>
        <v>Enero - mayo</v>
      </c>
      <c r="H3" s="433"/>
      <c r="I3" s="433"/>
      <c r="J3" s="434"/>
      <c r="K3" s="31"/>
      <c r="L3" s="246"/>
      <c r="M3" s="246"/>
      <c r="N3" s="246"/>
      <c r="O3" s="247"/>
      <c r="P3" s="246"/>
      <c r="Q3" s="246"/>
      <c r="R3" s="246"/>
      <c r="S3" s="247"/>
      <c r="T3" s="246"/>
      <c r="U3" s="246"/>
    </row>
    <row r="4" spans="1:21" x14ac:dyDescent="0.25">
      <c r="A4" s="438"/>
      <c r="B4" s="429"/>
      <c r="C4" s="298">
        <v>2021</v>
      </c>
      <c r="D4" s="298">
        <v>2022</v>
      </c>
      <c r="E4" s="298" t="s">
        <v>316</v>
      </c>
      <c r="F4" s="431"/>
      <c r="G4" s="298">
        <v>2021</v>
      </c>
      <c r="H4" s="298">
        <v>2022</v>
      </c>
      <c r="I4" s="298" t="s">
        <v>316</v>
      </c>
      <c r="J4" s="299" t="s">
        <v>317</v>
      </c>
      <c r="K4" s="31"/>
      <c r="L4" s="246"/>
      <c r="M4" s="247"/>
      <c r="N4" s="247"/>
      <c r="O4" s="247"/>
      <c r="P4" s="246"/>
      <c r="Q4" s="247"/>
      <c r="R4" s="247"/>
      <c r="S4" s="247"/>
      <c r="T4" s="246"/>
      <c r="U4" s="246"/>
    </row>
    <row r="5" spans="1:21" x14ac:dyDescent="0.25">
      <c r="A5" s="107" t="s">
        <v>160</v>
      </c>
      <c r="B5" s="139">
        <v>135356</v>
      </c>
      <c r="C5" s="139">
        <v>75024</v>
      </c>
      <c r="D5" s="139">
        <v>83753</v>
      </c>
      <c r="E5" s="168">
        <f>D5/C5-1</f>
        <v>0.11634943484751537</v>
      </c>
      <c r="F5" s="139">
        <v>628557</v>
      </c>
      <c r="G5" s="139">
        <v>278192</v>
      </c>
      <c r="H5" s="139">
        <v>547615</v>
      </c>
      <c r="I5" s="168">
        <f>H5/G5-1</f>
        <v>0.96847860470466451</v>
      </c>
      <c r="J5" s="170">
        <f>H5/$H$17</f>
        <v>0.20609879147972696</v>
      </c>
      <c r="K5" s="31"/>
      <c r="L5" s="246"/>
      <c r="M5" s="246"/>
      <c r="N5" s="246"/>
      <c r="O5" s="247"/>
      <c r="P5" s="246"/>
      <c r="Q5" s="247"/>
      <c r="R5" s="246"/>
      <c r="S5" s="247"/>
      <c r="T5" s="246"/>
      <c r="U5" s="246"/>
    </row>
    <row r="6" spans="1:21" x14ac:dyDescent="0.25">
      <c r="A6" s="140" t="s">
        <v>325</v>
      </c>
      <c r="B6" s="139">
        <v>0</v>
      </c>
      <c r="C6" s="139">
        <v>0</v>
      </c>
      <c r="D6" s="139">
        <v>125225</v>
      </c>
      <c r="E6" s="168"/>
      <c r="F6" s="139">
        <v>0</v>
      </c>
      <c r="G6" s="139">
        <v>0</v>
      </c>
      <c r="H6" s="139">
        <v>545288</v>
      </c>
      <c r="I6" s="168"/>
      <c r="J6" s="170">
        <f>H6/$H$17</f>
        <v>0.20522300851583203</v>
      </c>
      <c r="K6" s="31"/>
      <c r="L6" s="246"/>
      <c r="M6" s="247"/>
      <c r="N6" s="247"/>
      <c r="O6" s="247"/>
      <c r="P6" s="246"/>
      <c r="Q6" s="247"/>
      <c r="R6" s="247"/>
      <c r="S6" s="247"/>
      <c r="T6" s="246"/>
      <c r="U6" s="246"/>
    </row>
    <row r="7" spans="1:21" x14ac:dyDescent="0.25">
      <c r="A7" s="140" t="s">
        <v>170</v>
      </c>
      <c r="B7" s="139">
        <v>82138</v>
      </c>
      <c r="C7" s="139">
        <v>47031</v>
      </c>
      <c r="D7" s="139">
        <v>89118</v>
      </c>
      <c r="E7" s="168">
        <f t="shared" ref="E7:E17" si="0">D7/C7-1</f>
        <v>0.89487784652675884</v>
      </c>
      <c r="F7" s="139">
        <v>478711</v>
      </c>
      <c r="G7" s="139">
        <v>262253</v>
      </c>
      <c r="H7" s="139">
        <v>483247</v>
      </c>
      <c r="I7" s="168">
        <f t="shared" ref="I7:I17" si="1">H7/G7-1</f>
        <v>0.84267482164169705</v>
      </c>
      <c r="J7" s="170">
        <f t="shared" ref="J7:J17" si="2">H7/$H$17</f>
        <v>0.18187343788282573</v>
      </c>
      <c r="K7" s="31"/>
      <c r="L7" s="246"/>
      <c r="M7" s="247"/>
      <c r="N7" s="247"/>
      <c r="O7" s="247"/>
      <c r="P7" s="246"/>
      <c r="Q7" s="247"/>
      <c r="R7" s="247"/>
      <c r="S7" s="247"/>
      <c r="T7" s="246"/>
      <c r="U7" s="246"/>
    </row>
    <row r="8" spans="1:21" x14ac:dyDescent="0.25">
      <c r="A8" s="140" t="s">
        <v>318</v>
      </c>
      <c r="B8" s="139">
        <v>294</v>
      </c>
      <c r="C8" s="139">
        <v>0</v>
      </c>
      <c r="D8" s="139">
        <v>54912</v>
      </c>
      <c r="E8" s="168"/>
      <c r="F8" s="139">
        <v>6300</v>
      </c>
      <c r="G8" s="139">
        <v>0</v>
      </c>
      <c r="H8" s="139">
        <v>267845</v>
      </c>
      <c r="I8" s="168"/>
      <c r="J8" s="170">
        <f>H8/$H$17</f>
        <v>0.1008053665511125</v>
      </c>
      <c r="K8" s="31"/>
      <c r="L8" s="246"/>
      <c r="M8" s="246"/>
      <c r="N8" s="246"/>
      <c r="O8" s="247"/>
      <c r="P8" s="246"/>
      <c r="Q8" s="246"/>
      <c r="R8" s="246"/>
      <c r="S8" s="247"/>
      <c r="T8" s="246"/>
      <c r="U8" s="246"/>
    </row>
    <row r="9" spans="1:21" x14ac:dyDescent="0.25">
      <c r="A9" s="140" t="s">
        <v>156</v>
      </c>
      <c r="B9" s="139">
        <v>33589</v>
      </c>
      <c r="C9" s="139">
        <v>23278</v>
      </c>
      <c r="D9" s="139">
        <v>10783</v>
      </c>
      <c r="E9" s="168">
        <f t="shared" si="0"/>
        <v>-0.5367729186356216</v>
      </c>
      <c r="F9" s="139">
        <v>343352</v>
      </c>
      <c r="G9" s="139">
        <v>195712</v>
      </c>
      <c r="H9" s="139">
        <v>171071</v>
      </c>
      <c r="I9" s="168">
        <f t="shared" si="1"/>
        <v>-0.12590439012426424</v>
      </c>
      <c r="J9" s="170">
        <f t="shared" si="2"/>
        <v>6.4383784880305273E-2</v>
      </c>
      <c r="K9" s="31"/>
      <c r="L9" s="246"/>
      <c r="M9" s="247"/>
      <c r="N9" s="247"/>
      <c r="O9" s="247"/>
      <c r="P9" s="246"/>
      <c r="Q9" s="247"/>
      <c r="R9" s="247"/>
      <c r="S9" s="247"/>
      <c r="T9" s="246"/>
      <c r="U9" s="246"/>
    </row>
    <row r="10" spans="1:21" x14ac:dyDescent="0.25">
      <c r="A10" s="140" t="s">
        <v>163</v>
      </c>
      <c r="B10" s="139">
        <v>38666</v>
      </c>
      <c r="C10" s="139">
        <v>17333</v>
      </c>
      <c r="D10" s="139">
        <v>17318</v>
      </c>
      <c r="E10" s="168">
        <f t="shared" si="0"/>
        <v>-8.6540125771650267E-4</v>
      </c>
      <c r="F10" s="139">
        <v>280510</v>
      </c>
      <c r="G10" s="139">
        <v>102533</v>
      </c>
      <c r="H10" s="139">
        <v>147308</v>
      </c>
      <c r="I10" s="168">
        <f t="shared" si="1"/>
        <v>0.43668867584094873</v>
      </c>
      <c r="J10" s="170">
        <f t="shared" si="2"/>
        <v>5.544041119270951E-2</v>
      </c>
      <c r="K10" s="31"/>
      <c r="L10" s="246"/>
      <c r="M10" s="247"/>
      <c r="N10" s="246"/>
      <c r="O10" s="247"/>
      <c r="P10" s="246"/>
      <c r="Q10" s="247"/>
      <c r="R10" s="246"/>
      <c r="S10" s="247"/>
      <c r="T10" s="246"/>
      <c r="U10" s="246"/>
    </row>
    <row r="11" spans="1:21" x14ac:dyDescent="0.25">
      <c r="A11" s="140" t="s">
        <v>326</v>
      </c>
      <c r="B11" s="139">
        <v>0</v>
      </c>
      <c r="C11" s="139">
        <v>0</v>
      </c>
      <c r="D11" s="139">
        <v>17120</v>
      </c>
      <c r="E11" s="168"/>
      <c r="F11" s="139">
        <v>0</v>
      </c>
      <c r="G11" s="139">
        <v>0</v>
      </c>
      <c r="H11" s="139">
        <v>79180</v>
      </c>
      <c r="I11" s="168"/>
      <c r="J11" s="170">
        <f t="shared" si="2"/>
        <v>2.979995491241982E-2</v>
      </c>
      <c r="K11" s="31"/>
      <c r="L11" s="246"/>
      <c r="M11" s="247"/>
      <c r="N11" s="247"/>
      <c r="O11" s="247"/>
      <c r="P11" s="246"/>
      <c r="Q11" s="247"/>
      <c r="R11" s="247"/>
      <c r="S11" s="247"/>
      <c r="T11" s="246"/>
      <c r="U11" s="246"/>
    </row>
    <row r="12" spans="1:21" x14ac:dyDescent="0.25">
      <c r="A12" s="141" t="s">
        <v>241</v>
      </c>
      <c r="B12" s="139">
        <v>28944</v>
      </c>
      <c r="C12" s="139">
        <v>2529</v>
      </c>
      <c r="D12" s="139">
        <v>11189</v>
      </c>
      <c r="E12" s="168">
        <f t="shared" si="0"/>
        <v>3.4242783708975884</v>
      </c>
      <c r="F12" s="139">
        <v>219673</v>
      </c>
      <c r="G12" s="139">
        <v>29412</v>
      </c>
      <c r="H12" s="139">
        <v>68159</v>
      </c>
      <c r="I12" s="168">
        <f t="shared" si="1"/>
        <v>1.3173874609003127</v>
      </c>
      <c r="J12" s="170">
        <f t="shared" si="2"/>
        <v>2.5652123350285713E-2</v>
      </c>
      <c r="K12" s="31"/>
      <c r="L12" s="246"/>
      <c r="M12" s="247"/>
      <c r="N12" s="247"/>
      <c r="O12" s="247"/>
      <c r="P12" s="246"/>
      <c r="Q12" s="247"/>
      <c r="R12" s="247"/>
      <c r="S12" s="247"/>
      <c r="T12" s="246"/>
      <c r="U12" s="246"/>
    </row>
    <row r="13" spans="1:21" x14ac:dyDescent="0.25">
      <c r="A13" s="140" t="s">
        <v>610</v>
      </c>
      <c r="B13" s="139">
        <v>6376</v>
      </c>
      <c r="C13" s="139">
        <v>0</v>
      </c>
      <c r="D13" s="139">
        <v>10827</v>
      </c>
      <c r="E13" s="168"/>
      <c r="F13" s="139">
        <v>42599</v>
      </c>
      <c r="G13" s="139">
        <v>0</v>
      </c>
      <c r="H13" s="139">
        <v>60683</v>
      </c>
      <c r="I13" s="168"/>
      <c r="J13" s="170">
        <f t="shared" si="2"/>
        <v>2.2838477695761202E-2</v>
      </c>
      <c r="K13" s="31"/>
      <c r="L13" s="246"/>
      <c r="M13" s="247"/>
      <c r="N13" s="247"/>
      <c r="O13" s="247"/>
      <c r="P13" s="246"/>
      <c r="Q13" s="247"/>
      <c r="R13" s="247"/>
      <c r="S13" s="247"/>
      <c r="T13" s="246"/>
      <c r="U13" s="246"/>
    </row>
    <row r="14" spans="1:21" x14ac:dyDescent="0.25">
      <c r="A14" s="140" t="s">
        <v>157</v>
      </c>
      <c r="B14" s="139">
        <v>6960</v>
      </c>
      <c r="C14" s="139">
        <v>6960</v>
      </c>
      <c r="D14" s="139">
        <v>9480</v>
      </c>
      <c r="E14" s="168">
        <f t="shared" si="0"/>
        <v>0.36206896551724133</v>
      </c>
      <c r="F14" s="139">
        <v>38200</v>
      </c>
      <c r="G14" s="139">
        <v>38200</v>
      </c>
      <c r="H14" s="139">
        <v>52100</v>
      </c>
      <c r="I14" s="168">
        <f t="shared" si="1"/>
        <v>0.36387434554973819</v>
      </c>
      <c r="J14" s="170">
        <f t="shared" si="2"/>
        <v>1.9608204735249719E-2</v>
      </c>
      <c r="K14" s="31"/>
      <c r="L14" s="246"/>
      <c r="M14" s="247"/>
      <c r="N14" s="247"/>
      <c r="O14" s="247"/>
      <c r="P14" s="246"/>
      <c r="Q14" s="247"/>
      <c r="R14" s="247"/>
      <c r="S14" s="247"/>
      <c r="T14" s="246"/>
      <c r="U14" s="246"/>
    </row>
    <row r="15" spans="1:21" x14ac:dyDescent="0.25">
      <c r="A15" s="142" t="s">
        <v>165</v>
      </c>
      <c r="B15" s="143">
        <v>332323</v>
      </c>
      <c r="C15" s="143">
        <v>172155</v>
      </c>
      <c r="D15" s="143">
        <v>429725</v>
      </c>
      <c r="E15" s="169">
        <f t="shared" si="0"/>
        <v>1.4961517237373299</v>
      </c>
      <c r="F15" s="143">
        <v>2037902</v>
      </c>
      <c r="G15" s="143">
        <v>906302</v>
      </c>
      <c r="H15" s="143">
        <v>2422496</v>
      </c>
      <c r="I15" s="169">
        <f t="shared" si="1"/>
        <v>1.6729456627040435</v>
      </c>
      <c r="J15" s="171">
        <f t="shared" si="2"/>
        <v>0.91172356119622844</v>
      </c>
      <c r="K15" s="31"/>
      <c r="L15" s="246"/>
      <c r="U15" s="246"/>
    </row>
    <row r="16" spans="1:21" x14ac:dyDescent="0.25">
      <c r="A16" s="144" t="s">
        <v>166</v>
      </c>
      <c r="B16" s="139">
        <v>91539</v>
      </c>
      <c r="C16" s="139">
        <v>21071</v>
      </c>
      <c r="D16" s="139">
        <v>28839</v>
      </c>
      <c r="E16" s="168">
        <f t="shared" si="0"/>
        <v>0.36865834559346977</v>
      </c>
      <c r="F16" s="139">
        <v>724685</v>
      </c>
      <c r="G16" s="139">
        <v>148331</v>
      </c>
      <c r="H16" s="139">
        <v>234555</v>
      </c>
      <c r="I16" s="168">
        <f t="shared" si="1"/>
        <v>0.5812945372174394</v>
      </c>
      <c r="J16" s="170">
        <f t="shared" si="2"/>
        <v>8.8276438803771548E-2</v>
      </c>
      <c r="K16" s="31"/>
    </row>
    <row r="17" spans="1:11" x14ac:dyDescent="0.25">
      <c r="A17" s="145" t="s">
        <v>167</v>
      </c>
      <c r="B17" s="143">
        <v>423862</v>
      </c>
      <c r="C17" s="143">
        <v>193226</v>
      </c>
      <c r="D17" s="143">
        <v>458564</v>
      </c>
      <c r="E17" s="169">
        <f t="shared" si="0"/>
        <v>1.3732002939562999</v>
      </c>
      <c r="F17" s="143">
        <v>2762587</v>
      </c>
      <c r="G17" s="143">
        <v>1054633</v>
      </c>
      <c r="H17" s="143">
        <v>2657051</v>
      </c>
      <c r="I17" s="169">
        <f t="shared" si="1"/>
        <v>1.5194081732697535</v>
      </c>
      <c r="J17" s="171">
        <f t="shared" si="2"/>
        <v>1</v>
      </c>
      <c r="K17" s="31"/>
    </row>
    <row r="18" spans="1:11" x14ac:dyDescent="0.25">
      <c r="A18" s="452" t="s">
        <v>242</v>
      </c>
      <c r="B18" s="452"/>
      <c r="C18" s="452"/>
      <c r="D18" s="452"/>
      <c r="E18" s="452"/>
      <c r="F18" s="452"/>
      <c r="G18" s="452"/>
      <c r="H18" s="452"/>
      <c r="I18" s="452"/>
      <c r="J18" s="452"/>
      <c r="K18" s="31"/>
    </row>
    <row r="19" spans="1:11" ht="76.5" customHeight="1" x14ac:dyDescent="0.25">
      <c r="A19" s="453" t="s">
        <v>243</v>
      </c>
      <c r="B19" s="453"/>
      <c r="C19" s="453"/>
      <c r="D19" s="453"/>
      <c r="E19" s="453"/>
      <c r="F19" s="453"/>
      <c r="G19" s="453"/>
      <c r="H19" s="453"/>
      <c r="I19" s="453"/>
      <c r="J19" s="453"/>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6" max="16" width="70.28515625" customWidth="1"/>
    <col min="17" max="17" width="31.7109375" customWidth="1"/>
    <col min="19" max="19" width="13.42578125" bestFit="1" customWidth="1"/>
    <col min="20" max="20" width="12" bestFit="1" customWidth="1"/>
    <col min="22" max="22" width="13.42578125" bestFit="1" customWidth="1"/>
  </cols>
  <sheetData>
    <row r="1" spans="1:22" x14ac:dyDescent="0.25">
      <c r="A1" s="470" t="s">
        <v>482</v>
      </c>
      <c r="B1" s="471"/>
      <c r="C1" s="471"/>
      <c r="D1" s="471"/>
      <c r="E1" s="471"/>
      <c r="F1" s="471"/>
      <c r="G1" s="471"/>
      <c r="H1" s="471"/>
      <c r="I1" s="471"/>
      <c r="J1" s="471"/>
      <c r="K1" s="471"/>
      <c r="L1" s="471"/>
      <c r="M1" s="472"/>
      <c r="N1" s="246"/>
      <c r="O1" s="31"/>
      <c r="P1" s="31"/>
      <c r="Q1" s="31"/>
      <c r="R1" s="31"/>
      <c r="S1" s="31"/>
      <c r="T1" s="31"/>
      <c r="U1" s="31"/>
      <c r="V1" s="31"/>
    </row>
    <row r="2" spans="1:22" x14ac:dyDescent="0.25">
      <c r="A2" s="475" t="s">
        <v>209</v>
      </c>
      <c r="B2" s="478" t="s">
        <v>210</v>
      </c>
      <c r="C2" s="479"/>
      <c r="D2" s="480"/>
      <c r="E2" s="467" t="s">
        <v>211</v>
      </c>
      <c r="F2" s="468"/>
      <c r="G2" s="468"/>
      <c r="H2" s="468"/>
      <c r="I2" s="468"/>
      <c r="J2" s="469"/>
      <c r="K2" s="478" t="s">
        <v>212</v>
      </c>
      <c r="L2" s="479"/>
      <c r="M2" s="480"/>
      <c r="N2" s="246"/>
      <c r="O2" s="31"/>
      <c r="P2" s="31"/>
      <c r="Q2" s="31"/>
      <c r="R2" s="82" t="s">
        <v>213</v>
      </c>
      <c r="S2" s="82"/>
      <c r="T2" s="82"/>
      <c r="U2" s="82"/>
      <c r="V2" s="82"/>
    </row>
    <row r="3" spans="1:22" x14ac:dyDescent="0.25">
      <c r="A3" s="476"/>
      <c r="B3" s="463"/>
      <c r="C3" s="481"/>
      <c r="D3" s="482"/>
      <c r="E3" s="467" t="s">
        <v>214</v>
      </c>
      <c r="F3" s="468"/>
      <c r="G3" s="469"/>
      <c r="H3" s="467" t="s">
        <v>215</v>
      </c>
      <c r="I3" s="468"/>
      <c r="J3" s="469"/>
      <c r="K3" s="463"/>
      <c r="L3" s="481"/>
      <c r="M3" s="482"/>
      <c r="N3" s="246"/>
      <c r="O3" s="31"/>
      <c r="P3" s="31"/>
      <c r="Q3" s="31"/>
      <c r="R3" s="82"/>
      <c r="S3" s="82" t="s">
        <v>216</v>
      </c>
      <c r="T3" s="82" t="s">
        <v>217</v>
      </c>
      <c r="U3" s="82" t="s">
        <v>218</v>
      </c>
      <c r="V3" s="82" t="s">
        <v>167</v>
      </c>
    </row>
    <row r="4" spans="1:22" x14ac:dyDescent="0.25">
      <c r="A4" s="477"/>
      <c r="B4" s="306">
        <v>2019</v>
      </c>
      <c r="C4" s="306">
        <v>2020</v>
      </c>
      <c r="D4" s="175">
        <v>2021</v>
      </c>
      <c r="E4" s="306">
        <v>2019</v>
      </c>
      <c r="F4" s="306">
        <v>2020</v>
      </c>
      <c r="G4" s="175">
        <v>2021</v>
      </c>
      <c r="H4" s="306">
        <v>2019</v>
      </c>
      <c r="I4" s="306">
        <v>2020</v>
      </c>
      <c r="J4" s="175">
        <v>2021</v>
      </c>
      <c r="K4" s="306">
        <v>2019</v>
      </c>
      <c r="L4" s="306">
        <v>2020</v>
      </c>
      <c r="M4" s="175">
        <v>2021</v>
      </c>
      <c r="N4" s="31"/>
      <c r="O4" s="246"/>
      <c r="P4" s="246"/>
      <c r="Q4" s="31"/>
      <c r="R4" s="82">
        <v>1996</v>
      </c>
      <c r="S4" s="61">
        <v>135169804</v>
      </c>
      <c r="T4" s="61">
        <v>87519228</v>
      </c>
      <c r="U4" s="61">
        <v>19344140</v>
      </c>
      <c r="V4" s="61">
        <v>242033172</v>
      </c>
    </row>
    <row r="5" spans="1:22" x14ac:dyDescent="0.25">
      <c r="A5" s="134" t="s">
        <v>219</v>
      </c>
      <c r="B5" s="135"/>
      <c r="C5" s="135"/>
      <c r="D5" s="135"/>
      <c r="E5" s="135">
        <v>3.0960000000000001</v>
      </c>
      <c r="F5" s="135">
        <v>0.71699999999999997</v>
      </c>
      <c r="G5" s="135">
        <v>13.903</v>
      </c>
      <c r="H5" s="135"/>
      <c r="I5" s="135"/>
      <c r="J5" s="135"/>
      <c r="K5" s="135">
        <f t="shared" ref="K5:K16" si="0">B5+E5+H5</f>
        <v>3.0960000000000001</v>
      </c>
      <c r="L5" s="135">
        <f t="shared" ref="L5:L16" si="1">C5+F5+I5</f>
        <v>0.71699999999999997</v>
      </c>
      <c r="M5" s="135">
        <f t="shared" ref="M5:M16" si="2">D5+G5+J5</f>
        <v>13.903</v>
      </c>
      <c r="N5" s="31"/>
      <c r="O5" s="246"/>
      <c r="P5" s="246"/>
      <c r="Q5" s="31"/>
      <c r="R5" s="82">
        <v>1997</v>
      </c>
      <c r="S5" s="61">
        <v>175671044</v>
      </c>
      <c r="T5" s="61">
        <v>99355647</v>
      </c>
      <c r="U5" s="61">
        <v>26687277</v>
      </c>
      <c r="V5" s="61">
        <v>301713968</v>
      </c>
    </row>
    <row r="6" spans="1:22" s="31" customFormat="1" x14ac:dyDescent="0.25">
      <c r="A6" s="134" t="s">
        <v>220</v>
      </c>
      <c r="B6" s="135"/>
      <c r="C6" s="135"/>
      <c r="D6" s="135"/>
      <c r="E6" s="135">
        <v>5.1840000000000002</v>
      </c>
      <c r="F6" s="135">
        <v>8.3640000000000008</v>
      </c>
      <c r="G6" s="135"/>
      <c r="H6" s="135"/>
      <c r="I6" s="135"/>
      <c r="J6" s="135"/>
      <c r="K6" s="135">
        <f t="shared" si="0"/>
        <v>5.1840000000000002</v>
      </c>
      <c r="L6" s="135">
        <f t="shared" si="1"/>
        <v>8.3640000000000008</v>
      </c>
      <c r="M6" s="135">
        <f t="shared" si="2"/>
        <v>0</v>
      </c>
      <c r="O6" s="246"/>
      <c r="P6" s="246"/>
      <c r="Q6" s="96"/>
      <c r="R6" s="82">
        <v>1999</v>
      </c>
      <c r="S6" s="61">
        <v>186035029</v>
      </c>
      <c r="T6" s="61">
        <v>107976074</v>
      </c>
      <c r="U6" s="61">
        <v>33667102</v>
      </c>
      <c r="V6" s="61">
        <v>327678205</v>
      </c>
    </row>
    <row r="7" spans="1:22" s="31" customFormat="1" x14ac:dyDescent="0.25">
      <c r="A7" s="134" t="s">
        <v>221</v>
      </c>
      <c r="B7" s="135">
        <v>13.329000000000001</v>
      </c>
      <c r="C7" s="135">
        <v>2.78</v>
      </c>
      <c r="D7" s="135">
        <v>131.00800000000001</v>
      </c>
      <c r="E7" s="135">
        <v>86.064999999999998</v>
      </c>
      <c r="F7" s="135">
        <v>85.302000000000007</v>
      </c>
      <c r="G7" s="135">
        <v>79.385999999999996</v>
      </c>
      <c r="H7" s="135"/>
      <c r="I7" s="135"/>
      <c r="J7" s="135"/>
      <c r="K7" s="135">
        <f t="shared" si="0"/>
        <v>99.394000000000005</v>
      </c>
      <c r="L7" s="135">
        <f t="shared" si="1"/>
        <v>88.082000000000008</v>
      </c>
      <c r="M7" s="135">
        <f t="shared" si="2"/>
        <v>210.39400000000001</v>
      </c>
      <c r="O7" s="246"/>
      <c r="P7" s="246"/>
      <c r="Q7" s="96"/>
      <c r="R7" s="82">
        <v>2000</v>
      </c>
      <c r="S7" s="61">
        <v>355207662</v>
      </c>
      <c r="T7" s="61">
        <v>120440370</v>
      </c>
      <c r="U7" s="61">
        <v>33393302</v>
      </c>
      <c r="V7" s="61">
        <v>509041334</v>
      </c>
    </row>
    <row r="8" spans="1:22" x14ac:dyDescent="0.25">
      <c r="A8" s="136" t="s">
        <v>222</v>
      </c>
      <c r="B8" s="135">
        <v>17149.091</v>
      </c>
      <c r="C8" s="135">
        <v>13901.294</v>
      </c>
      <c r="D8" s="135">
        <v>14675.013999999999</v>
      </c>
      <c r="E8" s="135">
        <v>5065.4549999999999</v>
      </c>
      <c r="F8" s="135">
        <v>6342.3130000000001</v>
      </c>
      <c r="G8" s="135">
        <v>2370.058</v>
      </c>
      <c r="H8" s="135">
        <v>140</v>
      </c>
      <c r="I8" s="135"/>
      <c r="J8" s="135"/>
      <c r="K8" s="135">
        <f t="shared" si="0"/>
        <v>22354.546000000002</v>
      </c>
      <c r="L8" s="135">
        <f t="shared" si="1"/>
        <v>20243.607</v>
      </c>
      <c r="M8" s="135">
        <f t="shared" si="2"/>
        <v>17045.072</v>
      </c>
      <c r="N8" s="31"/>
      <c r="O8" s="246"/>
      <c r="P8" s="246"/>
      <c r="Q8" s="96"/>
      <c r="R8" s="82">
        <v>2001</v>
      </c>
      <c r="S8" s="61">
        <v>422117624</v>
      </c>
      <c r="T8" s="61">
        <v>121706615</v>
      </c>
      <c r="U8" s="61">
        <v>21364383</v>
      </c>
      <c r="V8" s="61">
        <v>565188622</v>
      </c>
    </row>
    <row r="9" spans="1:22" x14ac:dyDescent="0.25">
      <c r="A9" s="136" t="s">
        <v>223</v>
      </c>
      <c r="B9" s="135">
        <v>35298.684000000001</v>
      </c>
      <c r="C9" s="135">
        <v>40781.821000000004</v>
      </c>
      <c r="D9" s="135">
        <v>42122.012999999999</v>
      </c>
      <c r="E9" s="135">
        <v>1155.944</v>
      </c>
      <c r="F9" s="135">
        <v>2345.6750000000002</v>
      </c>
      <c r="G9" s="135">
        <v>1479.386</v>
      </c>
      <c r="H9" s="135">
        <v>8.1379999999999999</v>
      </c>
      <c r="I9" s="135">
        <v>5.2229999999999999</v>
      </c>
      <c r="J9" s="135"/>
      <c r="K9" s="135">
        <f t="shared" si="0"/>
        <v>36462.766000000003</v>
      </c>
      <c r="L9" s="135">
        <f t="shared" si="1"/>
        <v>43132.719000000005</v>
      </c>
      <c r="M9" s="135">
        <f t="shared" si="2"/>
        <v>43601.398999999998</v>
      </c>
      <c r="N9" s="31"/>
      <c r="O9" s="246"/>
      <c r="P9" s="246"/>
      <c r="Q9" s="96"/>
      <c r="R9" s="82">
        <v>2002</v>
      </c>
      <c r="S9" s="61">
        <v>459598864</v>
      </c>
      <c r="T9" s="61">
        <v>95384544</v>
      </c>
      <c r="U9" s="61">
        <v>15798762</v>
      </c>
      <c r="V9" s="61">
        <v>570782170</v>
      </c>
    </row>
    <row r="10" spans="1:22" x14ac:dyDescent="0.25">
      <c r="A10" s="136" t="s">
        <v>224</v>
      </c>
      <c r="B10" s="135">
        <v>201003.61499999999</v>
      </c>
      <c r="C10" s="135">
        <v>191623.61799999999</v>
      </c>
      <c r="D10" s="135">
        <v>191378.60800000001</v>
      </c>
      <c r="E10" s="135">
        <v>17529.550999999999</v>
      </c>
      <c r="F10" s="135">
        <v>12591.217000000001</v>
      </c>
      <c r="G10" s="135">
        <v>13793.655000000001</v>
      </c>
      <c r="H10" s="135">
        <v>11905.141</v>
      </c>
      <c r="I10" s="135">
        <v>3099.797</v>
      </c>
      <c r="J10" s="135">
        <v>3089.498</v>
      </c>
      <c r="K10" s="135">
        <f t="shared" si="0"/>
        <v>230438.307</v>
      </c>
      <c r="L10" s="135">
        <f t="shared" si="1"/>
        <v>207314.63199999998</v>
      </c>
      <c r="M10" s="135">
        <f t="shared" si="2"/>
        <v>208261.761</v>
      </c>
      <c r="N10" s="31"/>
      <c r="O10" s="246"/>
      <c r="P10" s="246"/>
      <c r="Q10" s="96"/>
      <c r="R10" s="82">
        <v>2003</v>
      </c>
      <c r="S10" s="61">
        <v>517275967</v>
      </c>
      <c r="T10" s="61">
        <v>70183358</v>
      </c>
      <c r="U10" s="61">
        <v>12671888</v>
      </c>
      <c r="V10" s="61">
        <v>600131213</v>
      </c>
    </row>
    <row r="11" spans="1:22" x14ac:dyDescent="0.25">
      <c r="A11" s="136" t="s">
        <v>225</v>
      </c>
      <c r="B11" s="135">
        <v>365484.42499999999</v>
      </c>
      <c r="C11" s="135">
        <v>317101.98599999998</v>
      </c>
      <c r="D11" s="135">
        <v>385818.43</v>
      </c>
      <c r="E11" s="135">
        <v>28887.866000000002</v>
      </c>
      <c r="F11" s="135">
        <v>33475.828000000001</v>
      </c>
      <c r="G11" s="135">
        <v>23685.636999999999</v>
      </c>
      <c r="H11" s="135">
        <v>8401.5030000000006</v>
      </c>
      <c r="I11" s="135">
        <v>8322.3860000000004</v>
      </c>
      <c r="J11" s="135">
        <v>8911.9110000000001</v>
      </c>
      <c r="K11" s="135">
        <f t="shared" si="0"/>
        <v>402773.79399999999</v>
      </c>
      <c r="L11" s="135">
        <f t="shared" si="1"/>
        <v>358900.19999999995</v>
      </c>
      <c r="M11" s="135">
        <f t="shared" si="2"/>
        <v>418415.978</v>
      </c>
      <c r="N11" s="31"/>
      <c r="O11" s="246"/>
      <c r="P11" s="246"/>
      <c r="Q11" s="96"/>
      <c r="R11" s="82">
        <v>2004</v>
      </c>
      <c r="S11" s="61">
        <v>454557377</v>
      </c>
      <c r="T11" s="61">
        <v>62161175</v>
      </c>
      <c r="U11" s="61">
        <v>9399397</v>
      </c>
      <c r="V11" s="61">
        <v>526117949</v>
      </c>
    </row>
    <row r="12" spans="1:22" x14ac:dyDescent="0.25">
      <c r="A12" s="136" t="s">
        <v>226</v>
      </c>
      <c r="B12" s="135">
        <v>475112.614</v>
      </c>
      <c r="C12" s="135">
        <v>475470.79499999998</v>
      </c>
      <c r="D12" s="135">
        <v>501447.283</v>
      </c>
      <c r="E12" s="135">
        <v>101270.89</v>
      </c>
      <c r="F12" s="135">
        <v>82720.444000000003</v>
      </c>
      <c r="G12" s="135">
        <v>82445.133000000002</v>
      </c>
      <c r="H12" s="135">
        <v>7285.7629999999999</v>
      </c>
      <c r="I12" s="135">
        <v>2289.9180000000001</v>
      </c>
      <c r="J12" s="135">
        <v>8568.5149999999994</v>
      </c>
      <c r="K12" s="135">
        <f t="shared" si="0"/>
        <v>583669.26699999999</v>
      </c>
      <c r="L12" s="135">
        <f t="shared" si="1"/>
        <v>560481.15699999989</v>
      </c>
      <c r="M12" s="135">
        <f t="shared" si="2"/>
        <v>592460.93099999998</v>
      </c>
      <c r="N12" s="31"/>
      <c r="O12" s="246"/>
      <c r="P12" s="246"/>
      <c r="Q12" s="96"/>
      <c r="R12" s="82">
        <v>2005</v>
      </c>
      <c r="S12" s="61">
        <v>528219123</v>
      </c>
      <c r="T12" s="61">
        <v>90100557</v>
      </c>
      <c r="U12" s="61">
        <v>31587725</v>
      </c>
      <c r="V12" s="61">
        <v>649907405</v>
      </c>
    </row>
    <row r="13" spans="1:22" s="31" customFormat="1" x14ac:dyDescent="0.25">
      <c r="A13" s="136" t="s">
        <v>227</v>
      </c>
      <c r="B13" s="135">
        <v>7826.3190000000004</v>
      </c>
      <c r="C13" s="135">
        <v>2906.3739999999998</v>
      </c>
      <c r="D13" s="135">
        <v>2284.864</v>
      </c>
      <c r="E13" s="135">
        <v>12116.748</v>
      </c>
      <c r="F13" s="135">
        <v>7233.1549999999997</v>
      </c>
      <c r="G13" s="135">
        <v>4770.3969999999999</v>
      </c>
      <c r="H13" s="135">
        <v>17</v>
      </c>
      <c r="I13" s="135"/>
      <c r="J13" s="135"/>
      <c r="K13" s="135">
        <f t="shared" si="0"/>
        <v>19960.066999999999</v>
      </c>
      <c r="L13" s="135">
        <f t="shared" si="1"/>
        <v>10139.528999999999</v>
      </c>
      <c r="M13" s="135">
        <f t="shared" si="2"/>
        <v>7055.2610000000004</v>
      </c>
      <c r="O13" s="246"/>
      <c r="P13" s="246"/>
      <c r="Q13" s="96"/>
      <c r="R13" s="82">
        <v>2007</v>
      </c>
      <c r="S13" s="61">
        <v>645935956</v>
      </c>
      <c r="T13" s="61">
        <v>93428473</v>
      </c>
      <c r="U13" s="61">
        <v>8710391</v>
      </c>
      <c r="V13" s="61">
        <v>748074820</v>
      </c>
    </row>
    <row r="14" spans="1:22" x14ac:dyDescent="0.25">
      <c r="A14" s="136" t="s">
        <v>228</v>
      </c>
      <c r="B14" s="135">
        <v>150.91200000000001</v>
      </c>
      <c r="C14" s="135">
        <v>219.501</v>
      </c>
      <c r="D14" s="135">
        <v>270.37599999999998</v>
      </c>
      <c r="E14" s="135">
        <v>127.313</v>
      </c>
      <c r="F14" s="135">
        <v>82.709000000000003</v>
      </c>
      <c r="G14" s="135">
        <v>90.637</v>
      </c>
      <c r="H14" s="135"/>
      <c r="I14" s="135">
        <v>3.0750000000000002</v>
      </c>
      <c r="J14" s="135"/>
      <c r="K14" s="135">
        <f t="shared" si="0"/>
        <v>278.22500000000002</v>
      </c>
      <c r="L14" s="135">
        <f t="shared" si="1"/>
        <v>305.28500000000003</v>
      </c>
      <c r="M14" s="135">
        <f t="shared" si="2"/>
        <v>361.01299999999998</v>
      </c>
      <c r="N14" s="31"/>
      <c r="O14" s="246"/>
      <c r="P14" s="246"/>
      <c r="Q14" s="96"/>
      <c r="R14" s="82">
        <v>2008</v>
      </c>
      <c r="S14" s="61">
        <v>669596858</v>
      </c>
      <c r="T14" s="61">
        <v>125498308</v>
      </c>
      <c r="U14" s="61">
        <v>13688181</v>
      </c>
      <c r="V14" s="61">
        <v>808783347</v>
      </c>
    </row>
    <row r="15" spans="1:22" x14ac:dyDescent="0.25">
      <c r="A15" s="136" t="s">
        <v>229</v>
      </c>
      <c r="B15" s="135">
        <v>7.1180000000000003</v>
      </c>
      <c r="C15" s="135">
        <v>22.393999999999998</v>
      </c>
      <c r="D15" s="135">
        <v>26.754999999999999</v>
      </c>
      <c r="E15" s="135"/>
      <c r="F15" s="135">
        <v>1.992</v>
      </c>
      <c r="G15" s="135">
        <v>0</v>
      </c>
      <c r="H15" s="135"/>
      <c r="I15" s="135"/>
      <c r="J15" s="135"/>
      <c r="K15" s="135">
        <f t="shared" si="0"/>
        <v>7.1180000000000003</v>
      </c>
      <c r="L15" s="135">
        <f t="shared" si="1"/>
        <v>24.385999999999999</v>
      </c>
      <c r="M15" s="135">
        <f t="shared" si="2"/>
        <v>26.754999999999999</v>
      </c>
      <c r="N15" s="31"/>
      <c r="O15" s="246"/>
      <c r="P15" s="246"/>
      <c r="Q15" s="96"/>
      <c r="R15" s="82">
        <v>2010</v>
      </c>
      <c r="S15" s="61">
        <v>602142263</v>
      </c>
      <c r="T15" s="61">
        <v>75437320</v>
      </c>
      <c r="U15" s="61">
        <v>23542006</v>
      </c>
      <c r="V15" s="61">
        <v>701121589</v>
      </c>
    </row>
    <row r="16" spans="1:22" x14ac:dyDescent="0.25">
      <c r="A16" s="136" t="s">
        <v>230</v>
      </c>
      <c r="B16" s="135">
        <v>95.055000000000007</v>
      </c>
      <c r="C16" s="135">
        <v>140.34100000000001</v>
      </c>
      <c r="D16" s="135">
        <v>0</v>
      </c>
      <c r="E16" s="135">
        <v>6.3949999999999996</v>
      </c>
      <c r="F16" s="135">
        <v>7.5449999999999999</v>
      </c>
      <c r="G16" s="135">
        <v>0.7</v>
      </c>
      <c r="H16" s="135"/>
      <c r="I16" s="135"/>
      <c r="J16" s="135"/>
      <c r="K16" s="135">
        <f t="shared" si="0"/>
        <v>101.45</v>
      </c>
      <c r="L16" s="135">
        <f t="shared" si="1"/>
        <v>147.886</v>
      </c>
      <c r="M16" s="135">
        <f t="shared" si="2"/>
        <v>0.7</v>
      </c>
      <c r="N16" s="31"/>
      <c r="O16" s="246"/>
      <c r="P16" s="246"/>
      <c r="Q16" s="96"/>
      <c r="R16" s="82">
        <v>2011</v>
      </c>
      <c r="S16" s="61">
        <v>681916797</v>
      </c>
      <c r="T16" s="61">
        <v>94052153</v>
      </c>
      <c r="U16" s="61">
        <v>40696383</v>
      </c>
      <c r="V16" s="61">
        <v>816665333</v>
      </c>
    </row>
    <row r="17" spans="1:22" x14ac:dyDescent="0.25">
      <c r="A17" s="136" t="s">
        <v>167</v>
      </c>
      <c r="B17" s="114">
        <f>SUM(B5:B16)</f>
        <v>1102141.1619999998</v>
      </c>
      <c r="C17" s="114">
        <f>SUM(C5:C16)</f>
        <v>1042170.904</v>
      </c>
      <c r="D17" s="114">
        <f>SUM(D5:D16)</f>
        <v>1138154.3509999998</v>
      </c>
      <c r="E17" s="114">
        <f>SUM(E5:E16)</f>
        <v>166254.50699999998</v>
      </c>
      <c r="F17" s="114">
        <f>SUM(F5:F16)</f>
        <v>144895.261</v>
      </c>
      <c r="G17" s="114">
        <v>128728.89200000001</v>
      </c>
      <c r="H17" s="114">
        <f t="shared" ref="H17:I17" si="3">SUM(H5:H16)</f>
        <v>27757.544999999998</v>
      </c>
      <c r="I17" s="114">
        <f t="shared" si="3"/>
        <v>13720.399000000001</v>
      </c>
      <c r="J17" s="307">
        <f t="shared" ref="J17" si="4">SUM(J5:J16)</f>
        <v>20569.923999999999</v>
      </c>
      <c r="K17" s="114">
        <f>SUM(K5:K16)</f>
        <v>1296153.2140000002</v>
      </c>
      <c r="L17" s="114">
        <f>SUM(L5:L16)</f>
        <v>1200786.5639999998</v>
      </c>
      <c r="M17" s="114">
        <f>SUM(M5:M16)</f>
        <v>1287453.1669999999</v>
      </c>
      <c r="N17" s="96"/>
      <c r="O17" s="246"/>
      <c r="P17" s="246"/>
      <c r="Q17" s="96"/>
      <c r="R17" s="82">
        <v>2012</v>
      </c>
      <c r="S17" s="61">
        <v>881764871</v>
      </c>
      <c r="T17" s="61">
        <v>114940176</v>
      </c>
      <c r="U17" s="61">
        <v>45930007</v>
      </c>
      <c r="V17" s="61">
        <v>1042635054</v>
      </c>
    </row>
    <row r="18" spans="1:22" x14ac:dyDescent="0.25">
      <c r="A18" s="473" t="s">
        <v>231</v>
      </c>
      <c r="B18" s="474"/>
      <c r="C18" s="474"/>
      <c r="D18" s="474"/>
      <c r="E18" s="474"/>
      <c r="F18" s="474"/>
      <c r="G18" s="474"/>
      <c r="H18" s="474"/>
      <c r="I18" s="474"/>
      <c r="J18" s="474"/>
      <c r="K18" s="474"/>
      <c r="L18" s="474"/>
      <c r="M18" s="474"/>
      <c r="N18" s="100"/>
      <c r="O18" s="246"/>
      <c r="P18" s="246"/>
      <c r="Q18" s="31"/>
      <c r="R18" s="82">
        <v>2013</v>
      </c>
      <c r="S18" s="61">
        <v>1031461850</v>
      </c>
      <c r="T18" s="61">
        <v>129767391</v>
      </c>
      <c r="U18" s="61">
        <v>20783176</v>
      </c>
      <c r="V18" s="61">
        <v>1182012417</v>
      </c>
    </row>
    <row r="19" spans="1:22" x14ac:dyDescent="0.25">
      <c r="A19" s="474" t="s">
        <v>232</v>
      </c>
      <c r="B19" s="474"/>
      <c r="C19" s="474"/>
      <c r="D19" s="474"/>
      <c r="E19" s="474"/>
      <c r="F19" s="474"/>
      <c r="G19" s="474"/>
      <c r="H19" s="474"/>
      <c r="I19" s="474"/>
      <c r="J19" s="474"/>
      <c r="K19" s="474"/>
      <c r="L19" s="474"/>
      <c r="M19" s="474"/>
      <c r="N19" s="100"/>
      <c r="O19" s="246"/>
      <c r="P19" s="246"/>
      <c r="Q19" s="31"/>
      <c r="R19" s="82">
        <v>2014</v>
      </c>
      <c r="S19" s="61">
        <v>909784707</v>
      </c>
      <c r="T19" s="61">
        <v>120607285</v>
      </c>
      <c r="U19" s="61">
        <v>29649575</v>
      </c>
      <c r="V19" s="61">
        <v>1060041567</v>
      </c>
    </row>
    <row r="20" spans="1:22" ht="3" customHeight="1" x14ac:dyDescent="0.25">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25">
      <c r="A21" s="82"/>
      <c r="B21" s="82"/>
      <c r="C21" s="82"/>
      <c r="D21" s="93"/>
      <c r="E21" s="461" t="s">
        <v>233</v>
      </c>
      <c r="F21" s="461"/>
      <c r="G21" s="461"/>
      <c r="H21" s="461"/>
      <c r="I21" s="461"/>
      <c r="J21" s="461"/>
      <c r="K21" s="308">
        <v>2444.578</v>
      </c>
      <c r="L21" s="308">
        <v>2754.8510000000001</v>
      </c>
      <c r="M21" s="308">
        <v>4034.277</v>
      </c>
      <c r="N21" s="100"/>
      <c r="O21" s="31"/>
      <c r="P21" s="31"/>
      <c r="Q21" s="31"/>
      <c r="R21" s="82">
        <v>2016</v>
      </c>
      <c r="S21" s="61">
        <v>957630543</v>
      </c>
      <c r="T21" s="61">
        <v>153155678</v>
      </c>
      <c r="U21" s="61">
        <v>20489291</v>
      </c>
      <c r="V21" s="61">
        <v>1131275512</v>
      </c>
    </row>
    <row r="22" spans="1:22" x14ac:dyDescent="0.25">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25">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25">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25">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25">
      <c r="A26" s="13"/>
      <c r="B26" s="13"/>
      <c r="C26" s="13"/>
      <c r="D26" s="13"/>
      <c r="E26" s="13"/>
      <c r="F26" s="13"/>
      <c r="G26" s="13"/>
      <c r="H26" s="13"/>
      <c r="I26" s="13"/>
      <c r="J26" s="13"/>
      <c r="K26" s="13"/>
      <c r="L26" s="13"/>
      <c r="M26" s="13"/>
      <c r="R26" s="97">
        <v>2021</v>
      </c>
      <c r="S26" s="61">
        <v>1138154351</v>
      </c>
      <c r="T26" s="61">
        <v>128728892</v>
      </c>
      <c r="U26" s="61">
        <v>20569924</v>
      </c>
      <c r="V26" s="247">
        <f>S26+T26+U26</f>
        <v>1287453167</v>
      </c>
    </row>
    <row r="27" spans="1:22" s="31" customFormat="1" x14ac:dyDescent="0.25">
      <c r="A27" s="13"/>
      <c r="B27" s="13"/>
      <c r="C27" s="13"/>
      <c r="D27" s="13"/>
      <c r="E27" s="13"/>
      <c r="F27" s="13"/>
      <c r="G27" s="13"/>
      <c r="H27" s="13"/>
      <c r="I27" s="13"/>
      <c r="J27" s="13"/>
      <c r="K27" s="13"/>
      <c r="L27" s="13"/>
      <c r="M27" s="13"/>
    </row>
    <row r="28" spans="1:22" s="31" customFormat="1" x14ac:dyDescent="0.25">
      <c r="A28" s="13"/>
      <c r="B28" s="13"/>
      <c r="C28" s="13"/>
      <c r="D28" s="13"/>
      <c r="E28" s="13"/>
      <c r="F28" s="13"/>
      <c r="G28" s="13"/>
      <c r="H28" s="13"/>
      <c r="I28" s="13"/>
      <c r="J28" s="13"/>
      <c r="K28" s="13"/>
      <c r="L28" s="13"/>
      <c r="M28" s="13"/>
    </row>
    <row r="29" spans="1:22" s="31" customFormat="1" x14ac:dyDescent="0.25">
      <c r="A29" s="13"/>
      <c r="B29" s="13"/>
      <c r="C29" s="13"/>
      <c r="D29" s="13"/>
      <c r="E29" s="13"/>
      <c r="F29" s="13"/>
      <c r="G29" s="13"/>
      <c r="H29" s="13"/>
      <c r="I29" s="13"/>
      <c r="J29" s="13"/>
      <c r="K29" s="13"/>
      <c r="L29" s="13"/>
      <c r="M29" s="13"/>
      <c r="R29" s="82"/>
      <c r="S29" s="61"/>
      <c r="T29" s="61"/>
      <c r="U29" s="61"/>
      <c r="V29" s="61"/>
    </row>
    <row r="30" spans="1:22" s="31" customFormat="1" x14ac:dyDescent="0.25">
      <c r="A30" s="13"/>
      <c r="B30" s="13"/>
      <c r="C30" s="13"/>
      <c r="D30" s="13"/>
      <c r="E30" s="13"/>
      <c r="F30" s="13"/>
      <c r="G30" s="13"/>
      <c r="H30" s="13"/>
      <c r="I30" s="13"/>
      <c r="J30" s="13"/>
      <c r="K30" s="13"/>
      <c r="L30" s="13"/>
      <c r="M30" s="13"/>
      <c r="R30" s="82"/>
      <c r="S30" s="61"/>
      <c r="T30" s="61"/>
      <c r="U30" s="61"/>
      <c r="V30" s="61"/>
    </row>
    <row r="31" spans="1:22" s="31" customFormat="1" x14ac:dyDescent="0.25">
      <c r="A31" s="13"/>
      <c r="B31" s="13"/>
      <c r="C31" s="13"/>
      <c r="D31" s="13"/>
      <c r="E31" s="13"/>
      <c r="F31" s="13"/>
      <c r="G31" s="13"/>
      <c r="H31" s="13"/>
      <c r="I31" s="13"/>
      <c r="J31" s="13"/>
      <c r="K31" s="13"/>
      <c r="L31" s="13"/>
      <c r="M31" s="13"/>
      <c r="R31" s="82"/>
      <c r="S31" s="61"/>
      <c r="T31" s="61"/>
      <c r="U31" s="61"/>
      <c r="V31" s="61"/>
    </row>
    <row r="32" spans="1:22" s="31" customFormat="1" x14ac:dyDescent="0.25">
      <c r="A32" s="13"/>
      <c r="B32" s="13"/>
      <c r="C32" s="13"/>
      <c r="D32" s="13"/>
      <c r="E32" s="13"/>
      <c r="F32" s="13"/>
      <c r="G32" s="13"/>
      <c r="H32" s="13"/>
      <c r="I32" s="13"/>
      <c r="J32" s="13"/>
      <c r="K32" s="13"/>
      <c r="L32" s="13"/>
      <c r="M32" s="13"/>
      <c r="R32" s="82"/>
      <c r="S32" s="61"/>
      <c r="T32" s="61"/>
      <c r="U32" s="61"/>
      <c r="V32" s="61"/>
    </row>
    <row r="33" spans="1:22" s="31" customFormat="1" x14ac:dyDescent="0.25">
      <c r="A33" s="13"/>
      <c r="B33" s="13"/>
      <c r="C33" s="13"/>
      <c r="D33" s="13"/>
      <c r="E33" s="13"/>
      <c r="F33" s="13"/>
      <c r="G33" s="13"/>
      <c r="H33" s="13"/>
      <c r="I33" s="13"/>
      <c r="J33" s="13"/>
      <c r="K33" s="13"/>
      <c r="L33" s="13"/>
      <c r="M33" s="13"/>
      <c r="R33" s="82"/>
      <c r="S33" s="61"/>
      <c r="T33" s="61"/>
      <c r="U33" s="61"/>
      <c r="V33" s="61"/>
    </row>
    <row r="34" spans="1:22" s="31" customFormat="1" x14ac:dyDescent="0.25">
      <c r="A34" s="13"/>
      <c r="B34" s="13"/>
      <c r="C34" s="13"/>
      <c r="D34" s="13"/>
      <c r="E34" s="13"/>
      <c r="F34" s="13"/>
      <c r="G34" s="13"/>
      <c r="H34" s="13"/>
      <c r="I34" s="13"/>
      <c r="J34" s="13"/>
      <c r="K34" s="13"/>
      <c r="L34" s="13"/>
      <c r="M34" s="13"/>
      <c r="R34" s="82"/>
      <c r="S34" s="61"/>
      <c r="T34" s="61"/>
      <c r="U34" s="61"/>
      <c r="V34" s="61"/>
    </row>
    <row r="35" spans="1:22" s="31" customFormat="1" x14ac:dyDescent="0.25">
      <c r="A35" s="13"/>
      <c r="B35" s="13"/>
      <c r="C35" s="13"/>
      <c r="D35" s="13"/>
      <c r="E35" s="13"/>
      <c r="F35" s="13"/>
      <c r="G35" s="13"/>
      <c r="H35" s="13"/>
      <c r="I35" s="13"/>
      <c r="J35" s="13"/>
      <c r="K35" s="13"/>
      <c r="L35" s="13"/>
      <c r="M35" s="13"/>
      <c r="R35" s="82"/>
      <c r="S35" s="61"/>
      <c r="T35" s="61"/>
      <c r="U35" s="61"/>
      <c r="V35" s="61"/>
    </row>
    <row r="36" spans="1:22" x14ac:dyDescent="0.25">
      <c r="A36" s="82"/>
      <c r="B36" s="82"/>
      <c r="C36" s="82"/>
      <c r="D36" s="82"/>
      <c r="E36" s="82"/>
      <c r="F36" s="82"/>
      <c r="G36" s="82"/>
      <c r="H36" s="82"/>
      <c r="I36" s="82"/>
      <c r="J36" s="82"/>
      <c r="K36" s="82"/>
      <c r="L36" s="82"/>
      <c r="M36" s="31"/>
      <c r="N36" s="31"/>
      <c r="O36" s="31"/>
      <c r="P36" s="31"/>
      <c r="Q36" s="31"/>
      <c r="R36" s="31"/>
      <c r="S36" s="31"/>
      <c r="T36" s="31"/>
      <c r="U36" s="31"/>
      <c r="V36" s="31"/>
    </row>
    <row r="37" spans="1:22" x14ac:dyDescent="0.25">
      <c r="A37" s="458" t="s">
        <v>483</v>
      </c>
      <c r="B37" s="459"/>
      <c r="C37" s="459"/>
      <c r="D37" s="459"/>
      <c r="E37" s="459"/>
      <c r="F37" s="459"/>
      <c r="G37" s="459"/>
      <c r="H37" s="459"/>
      <c r="I37" s="459"/>
      <c r="J37" s="459"/>
      <c r="K37" s="459"/>
      <c r="L37" s="460"/>
      <c r="M37" s="31"/>
      <c r="N37" s="31"/>
      <c r="O37" s="31"/>
      <c r="P37" s="31"/>
      <c r="Q37" s="31"/>
      <c r="R37" s="31"/>
      <c r="S37" s="31"/>
      <c r="T37" s="31"/>
      <c r="U37" s="31"/>
      <c r="V37" s="31"/>
    </row>
    <row r="38" spans="1:22" x14ac:dyDescent="0.25">
      <c r="A38" s="462" t="s">
        <v>234</v>
      </c>
      <c r="B38" s="464">
        <v>2018</v>
      </c>
      <c r="C38" s="465"/>
      <c r="D38" s="464">
        <v>2019</v>
      </c>
      <c r="E38" s="466"/>
      <c r="F38" s="465"/>
      <c r="G38" s="464">
        <v>2020</v>
      </c>
      <c r="H38" s="466"/>
      <c r="I38" s="465"/>
      <c r="J38" s="464">
        <v>2021</v>
      </c>
      <c r="K38" s="466"/>
      <c r="L38" s="465"/>
      <c r="M38" s="31"/>
      <c r="N38" s="31"/>
      <c r="O38" s="31"/>
      <c r="P38" s="31"/>
      <c r="Q38" s="31"/>
      <c r="R38" s="31"/>
      <c r="S38" s="31"/>
      <c r="T38" s="31"/>
      <c r="U38" s="31"/>
      <c r="V38" s="31"/>
    </row>
    <row r="39" spans="1:22" ht="26.25" x14ac:dyDescent="0.25">
      <c r="A39" s="463"/>
      <c r="B39" s="104" t="s">
        <v>235</v>
      </c>
      <c r="C39" s="59" t="s">
        <v>236</v>
      </c>
      <c r="D39" s="104" t="s">
        <v>235</v>
      </c>
      <c r="E39" s="59" t="s">
        <v>236</v>
      </c>
      <c r="F39" s="59" t="s">
        <v>237</v>
      </c>
      <c r="G39" s="104" t="s">
        <v>235</v>
      </c>
      <c r="H39" s="59" t="s">
        <v>236</v>
      </c>
      <c r="I39" s="59" t="s">
        <v>237</v>
      </c>
      <c r="J39" s="104" t="s">
        <v>235</v>
      </c>
      <c r="K39" s="59" t="s">
        <v>236</v>
      </c>
      <c r="L39" s="59" t="s">
        <v>237</v>
      </c>
      <c r="M39" s="31"/>
      <c r="N39" s="31"/>
      <c r="O39" s="31"/>
      <c r="P39" s="31"/>
      <c r="Q39" s="31"/>
      <c r="R39" s="31"/>
      <c r="S39" s="31"/>
      <c r="T39" s="31"/>
      <c r="U39" s="31"/>
      <c r="V39" s="31"/>
    </row>
    <row r="40" spans="1:22" x14ac:dyDescent="0.25">
      <c r="A40" s="105" t="s">
        <v>133</v>
      </c>
      <c r="B40" s="137">
        <v>384458.02600000001</v>
      </c>
      <c r="C40" s="138">
        <f t="shared" ref="C40:C50" si="5">B40/(SUM($D$40:$D$49))</f>
        <v>0.34882829827564321</v>
      </c>
      <c r="D40" s="137">
        <v>406059.21799999999</v>
      </c>
      <c r="E40" s="138">
        <f t="shared" ref="E40:E50" si="6">D40/(SUM($D$40:$D$49))</f>
        <v>0.36842759530289643</v>
      </c>
      <c r="F40" s="138">
        <f t="shared" ref="F40:F50" si="7">D40/B40-1</f>
        <v>5.6186086748517994E-2</v>
      </c>
      <c r="G40" s="137">
        <v>400824.92099999997</v>
      </c>
      <c r="H40" s="138">
        <f t="shared" ref="H40:H50" si="8">G40/SUM($G$40:$G$49)</f>
        <v>0.38460574888588522</v>
      </c>
      <c r="I40" s="138">
        <f t="shared" ref="I40:I50" si="9">G40/D40-1</f>
        <v>-1.289047697471557E-2</v>
      </c>
      <c r="J40" s="137">
        <v>417155.31800000003</v>
      </c>
      <c r="K40" s="138">
        <f>J40/SUM($J$40:$J$49)</f>
        <v>0.36651910844384233</v>
      </c>
      <c r="L40" s="138">
        <f t="shared" ref="L40:L50" si="10">J40/G40-1</f>
        <v>4.0741970232933911E-2</v>
      </c>
      <c r="M40" s="31"/>
      <c r="N40" s="31"/>
      <c r="O40" s="31"/>
      <c r="P40" s="31"/>
      <c r="Q40" s="31"/>
      <c r="R40" s="31"/>
      <c r="S40" s="31"/>
      <c r="T40" s="31"/>
      <c r="U40" s="31"/>
      <c r="V40" s="31"/>
    </row>
    <row r="41" spans="1:22" x14ac:dyDescent="0.25">
      <c r="A41" s="106" t="s">
        <v>136</v>
      </c>
      <c r="B41" s="137">
        <v>122968.106</v>
      </c>
      <c r="C41" s="138">
        <f t="shared" si="5"/>
        <v>0.11157201113590202</v>
      </c>
      <c r="D41" s="137">
        <v>133548.16699999999</v>
      </c>
      <c r="E41" s="138">
        <f t="shared" si="6"/>
        <v>0.12117156277663821</v>
      </c>
      <c r="F41" s="138">
        <f t="shared" si="7"/>
        <v>8.6039066097350458E-2</v>
      </c>
      <c r="G41" s="137">
        <v>133266.44699999999</v>
      </c>
      <c r="H41" s="138">
        <f t="shared" si="8"/>
        <v>0.12787388948252579</v>
      </c>
      <c r="I41" s="138">
        <f t="shared" si="9"/>
        <v>-2.1095010611414944E-3</v>
      </c>
      <c r="J41" s="137">
        <v>148612.53099999999</v>
      </c>
      <c r="K41" s="138">
        <f t="shared" ref="K41:K50" si="11">J41/SUM($J$40:$J$49)</f>
        <v>0.13057326615623507</v>
      </c>
      <c r="L41" s="138">
        <f t="shared" si="10"/>
        <v>0.11515339641342726</v>
      </c>
      <c r="M41" s="31"/>
      <c r="N41" s="31"/>
      <c r="O41" s="31"/>
      <c r="P41" s="31"/>
      <c r="Q41" s="31"/>
      <c r="R41" s="31"/>
      <c r="S41" s="31"/>
      <c r="T41" s="31"/>
      <c r="U41" s="31"/>
      <c r="V41" s="31"/>
    </row>
    <row r="42" spans="1:22" x14ac:dyDescent="0.25">
      <c r="A42" s="106" t="s">
        <v>134</v>
      </c>
      <c r="B42" s="137">
        <v>97025.343999999997</v>
      </c>
      <c r="C42" s="138">
        <f t="shared" si="5"/>
        <v>8.8033500013676103E-2</v>
      </c>
      <c r="D42" s="137">
        <v>105684.11199999999</v>
      </c>
      <c r="E42" s="138">
        <f t="shared" si="6"/>
        <v>9.5889814883803423E-2</v>
      </c>
      <c r="F42" s="138">
        <f t="shared" si="7"/>
        <v>8.9242332395131685E-2</v>
      </c>
      <c r="G42" s="137">
        <v>110727.07799999999</v>
      </c>
      <c r="H42" s="138">
        <f t="shared" si="8"/>
        <v>0.10624656433509488</v>
      </c>
      <c r="I42" s="138">
        <f t="shared" si="9"/>
        <v>4.7717352254424084E-2</v>
      </c>
      <c r="J42" s="137">
        <v>119644.412</v>
      </c>
      <c r="K42" s="138">
        <f t="shared" si="11"/>
        <v>0.10512142917599758</v>
      </c>
      <c r="L42" s="138">
        <f t="shared" si="10"/>
        <v>8.0534356736118307E-2</v>
      </c>
      <c r="M42" s="31"/>
      <c r="N42" s="31"/>
      <c r="O42" s="31"/>
      <c r="P42" s="31"/>
      <c r="Q42" s="31"/>
      <c r="R42" s="31"/>
      <c r="S42" s="31"/>
      <c r="T42" s="31"/>
      <c r="U42" s="31"/>
      <c r="V42" s="31"/>
    </row>
    <row r="43" spans="1:22" x14ac:dyDescent="0.25">
      <c r="A43" s="106" t="s">
        <v>138</v>
      </c>
      <c r="B43" s="137">
        <v>83393.093999999997</v>
      </c>
      <c r="C43" s="138">
        <f t="shared" si="5"/>
        <v>7.566462162493845E-2</v>
      </c>
      <c r="D43" s="137">
        <v>84547.788</v>
      </c>
      <c r="E43" s="138">
        <f t="shared" si="6"/>
        <v>7.6712304117718816E-2</v>
      </c>
      <c r="F43" s="138">
        <f t="shared" si="7"/>
        <v>1.3846398360036982E-2</v>
      </c>
      <c r="G43" s="137">
        <v>74417.510999999999</v>
      </c>
      <c r="H43" s="138">
        <f t="shared" si="8"/>
        <v>7.1406245093175238E-2</v>
      </c>
      <c r="I43" s="138">
        <f t="shared" si="9"/>
        <v>-0.1198171736911674</v>
      </c>
      <c r="J43" s="137">
        <v>79337.036999999997</v>
      </c>
      <c r="K43" s="138">
        <f t="shared" si="11"/>
        <v>6.9706746655489427E-2</v>
      </c>
      <c r="L43" s="138">
        <f t="shared" si="10"/>
        <v>6.6107102130841255E-2</v>
      </c>
      <c r="M43" s="31"/>
      <c r="N43" s="31"/>
      <c r="O43" s="31"/>
      <c r="P43" s="31"/>
      <c r="Q43" s="31"/>
      <c r="R43" s="31"/>
      <c r="S43" s="31"/>
      <c r="T43" s="31"/>
      <c r="U43" s="31"/>
      <c r="V43" s="31"/>
    </row>
    <row r="44" spans="1:22" x14ac:dyDescent="0.25">
      <c r="A44" s="106" t="s">
        <v>124</v>
      </c>
      <c r="B44" s="137">
        <v>78661.481</v>
      </c>
      <c r="C44" s="138">
        <f t="shared" si="5"/>
        <v>7.1371511846320096E-2</v>
      </c>
      <c r="D44" s="137">
        <v>81779.099000000002</v>
      </c>
      <c r="E44" s="138">
        <f t="shared" si="6"/>
        <v>7.4200203948103699E-2</v>
      </c>
      <c r="F44" s="138">
        <f t="shared" si="7"/>
        <v>3.9633349898408277E-2</v>
      </c>
      <c r="G44" s="137">
        <v>73804.240000000005</v>
      </c>
      <c r="H44" s="138">
        <f t="shared" si="8"/>
        <v>7.0817789785464977E-2</v>
      </c>
      <c r="I44" s="138">
        <f t="shared" si="9"/>
        <v>-9.7517080739664252E-2</v>
      </c>
      <c r="J44" s="137">
        <v>86095.747000000003</v>
      </c>
      <c r="K44" s="138">
        <f t="shared" si="11"/>
        <v>7.5645053699750789E-2</v>
      </c>
      <c r="L44" s="138">
        <f t="shared" si="10"/>
        <v>0.1665420170982046</v>
      </c>
      <c r="M44" s="31"/>
      <c r="N44" s="31"/>
      <c r="O44" s="31"/>
      <c r="P44" s="31"/>
      <c r="Q44" s="31"/>
      <c r="R44" s="31"/>
      <c r="S44" s="31"/>
      <c r="T44" s="31"/>
      <c r="U44" s="31"/>
      <c r="V44" s="31"/>
    </row>
    <row r="45" spans="1:22" x14ac:dyDescent="0.25">
      <c r="A45" s="136" t="s">
        <v>129</v>
      </c>
      <c r="B45" s="137">
        <v>103973.776</v>
      </c>
      <c r="C45" s="138">
        <f t="shared" si="5"/>
        <v>9.4337984629232097E-2</v>
      </c>
      <c r="D45" s="137">
        <v>112227.531</v>
      </c>
      <c r="E45" s="138">
        <f t="shared" si="6"/>
        <v>0.10182682116358521</v>
      </c>
      <c r="F45" s="138">
        <f t="shared" si="7"/>
        <v>7.9383045586417955E-2</v>
      </c>
      <c r="G45" s="137">
        <v>94232.731</v>
      </c>
      <c r="H45" s="138">
        <f t="shared" si="8"/>
        <v>9.0419652514113949E-2</v>
      </c>
      <c r="I45" s="138">
        <f t="shared" si="9"/>
        <v>-0.16034211783559604</v>
      </c>
      <c r="J45" s="137">
        <v>100444.927</v>
      </c>
      <c r="K45" s="138">
        <f t="shared" si="11"/>
        <v>8.8252464976958114E-2</v>
      </c>
      <c r="L45" s="138">
        <f t="shared" si="10"/>
        <v>6.592397284973095E-2</v>
      </c>
      <c r="M45" s="31"/>
      <c r="N45" s="31"/>
      <c r="O45" s="31"/>
      <c r="P45" s="31"/>
      <c r="Q45" s="31"/>
      <c r="R45" s="31"/>
      <c r="S45" s="31"/>
      <c r="T45" s="31"/>
      <c r="U45" s="31"/>
      <c r="V45" s="31"/>
    </row>
    <row r="46" spans="1:22" x14ac:dyDescent="0.25">
      <c r="A46" s="106" t="s">
        <v>137</v>
      </c>
      <c r="B46" s="137">
        <v>35631.534</v>
      </c>
      <c r="C46" s="138">
        <f t="shared" si="5"/>
        <v>3.2329374156883181E-2</v>
      </c>
      <c r="D46" s="137">
        <v>37487.209000000003</v>
      </c>
      <c r="E46" s="138">
        <f t="shared" si="6"/>
        <v>3.4013074089324323E-2</v>
      </c>
      <c r="F46" s="138">
        <f t="shared" si="7"/>
        <v>5.2079570865514846E-2</v>
      </c>
      <c r="G46" s="137">
        <v>33326.845999999998</v>
      </c>
      <c r="H46" s="138">
        <f t="shared" si="8"/>
        <v>3.1978292497024073E-2</v>
      </c>
      <c r="I46" s="138">
        <f t="shared" si="9"/>
        <v>-0.11098086816759301</v>
      </c>
      <c r="J46" s="137">
        <v>34967.332999999999</v>
      </c>
      <c r="K46" s="138">
        <f t="shared" si="11"/>
        <v>3.072283910286611E-2</v>
      </c>
      <c r="L46" s="138">
        <f t="shared" si="10"/>
        <v>4.9224190011860181E-2</v>
      </c>
      <c r="M46" s="31"/>
      <c r="N46" s="31"/>
      <c r="O46" s="31"/>
      <c r="P46" s="31"/>
      <c r="Q46" s="31"/>
      <c r="R46" s="31"/>
      <c r="S46" s="31"/>
      <c r="T46" s="31"/>
      <c r="U46" s="31"/>
      <c r="V46" s="31"/>
    </row>
    <row r="47" spans="1:22" x14ac:dyDescent="0.25">
      <c r="A47" s="106" t="s">
        <v>135</v>
      </c>
      <c r="B47" s="137">
        <v>27663.800999999999</v>
      </c>
      <c r="C47" s="138">
        <f t="shared" si="5"/>
        <v>2.5100052474040527E-2</v>
      </c>
      <c r="D47" s="137">
        <v>26958.100999999999</v>
      </c>
      <c r="E47" s="138">
        <f t="shared" si="6"/>
        <v>2.4459753368688719E-2</v>
      </c>
      <c r="F47" s="138">
        <f t="shared" si="7"/>
        <v>-2.5509871185091293E-2</v>
      </c>
      <c r="G47" s="137">
        <v>24589.567999999999</v>
      </c>
      <c r="H47" s="138">
        <f t="shared" si="8"/>
        <v>2.3594563910412144E-2</v>
      </c>
      <c r="I47" s="138">
        <f t="shared" si="9"/>
        <v>-8.7859786562859088E-2</v>
      </c>
      <c r="J47" s="137">
        <v>31152.395</v>
      </c>
      <c r="K47" s="138">
        <f t="shared" si="11"/>
        <v>2.737097562613456E-2</v>
      </c>
      <c r="L47" s="138">
        <f t="shared" si="10"/>
        <v>0.26689476610569174</v>
      </c>
      <c r="M47" s="31"/>
      <c r="N47" s="31"/>
      <c r="O47" s="31"/>
      <c r="P47" s="31"/>
      <c r="Q47" s="31"/>
      <c r="R47" s="31"/>
      <c r="S47" s="31"/>
      <c r="T47" s="31"/>
      <c r="U47" s="31"/>
      <c r="V47" s="31"/>
    </row>
    <row r="48" spans="1:22" x14ac:dyDescent="0.25">
      <c r="A48" s="106" t="s">
        <v>132</v>
      </c>
      <c r="B48" s="137">
        <v>11731.859</v>
      </c>
      <c r="C48" s="138">
        <f t="shared" si="5"/>
        <v>1.0644606520920412E-2</v>
      </c>
      <c r="D48" s="137">
        <v>12700.198</v>
      </c>
      <c r="E48" s="138">
        <f t="shared" si="6"/>
        <v>1.152320450218336E-2</v>
      </c>
      <c r="F48" s="138">
        <f t="shared" si="7"/>
        <v>8.2539263385282835E-2</v>
      </c>
      <c r="G48" s="137">
        <v>13423.159</v>
      </c>
      <c r="H48" s="138">
        <f t="shared" si="8"/>
        <v>1.287999784726287E-2</v>
      </c>
      <c r="I48" s="138">
        <f t="shared" si="9"/>
        <v>5.6925175497263947E-2</v>
      </c>
      <c r="J48" s="137">
        <v>15671.518</v>
      </c>
      <c r="K48" s="138">
        <f t="shared" si="11"/>
        <v>1.3769237877297365E-2</v>
      </c>
      <c r="L48" s="138">
        <f t="shared" si="10"/>
        <v>0.16749850016676415</v>
      </c>
      <c r="M48" s="31"/>
      <c r="N48" s="31"/>
      <c r="O48" s="31"/>
      <c r="P48" s="31"/>
      <c r="Q48" s="31"/>
      <c r="R48" s="31"/>
      <c r="S48" s="31"/>
      <c r="T48" s="31"/>
      <c r="U48" s="31"/>
      <c r="V48" s="31"/>
    </row>
    <row r="49" spans="1:12" x14ac:dyDescent="0.25">
      <c r="A49" s="106" t="s">
        <v>238</v>
      </c>
      <c r="B49" s="137">
        <v>94841.347999999998</v>
      </c>
      <c r="C49" s="138">
        <f t="shared" si="5"/>
        <v>8.6051906298369424E-2</v>
      </c>
      <c r="D49" s="137">
        <f>45345.872+25288.563+13008.299+9944.281+7562.724</f>
        <v>101149.739</v>
      </c>
      <c r="E49" s="138">
        <f t="shared" si="6"/>
        <v>9.1775665847057805E-2</v>
      </c>
      <c r="F49" s="138">
        <f t="shared" si="7"/>
        <v>6.6515197569735118E-2</v>
      </c>
      <c r="G49" s="137">
        <v>83558.403000000006</v>
      </c>
      <c r="H49" s="138">
        <f t="shared" si="8"/>
        <v>8.0177255649040852E-2</v>
      </c>
      <c r="I49" s="138">
        <f t="shared" si="9"/>
        <v>-0.1739138051557404</v>
      </c>
      <c r="J49" s="137">
        <f>81475.674+23597.459</f>
        <v>105073.133</v>
      </c>
      <c r="K49" s="138">
        <f t="shared" si="11"/>
        <v>9.2318878285428618E-2</v>
      </c>
      <c r="L49" s="138">
        <f t="shared" si="10"/>
        <v>0.25748134511378828</v>
      </c>
    </row>
    <row r="50" spans="1:12" x14ac:dyDescent="0.25">
      <c r="A50" s="106" t="s">
        <v>212</v>
      </c>
      <c r="B50" s="137">
        <v>1040348.3690000001</v>
      </c>
      <c r="C50" s="138">
        <f t="shared" si="5"/>
        <v>0.94393386697592563</v>
      </c>
      <c r="D50" s="137">
        <f>SUM(D40:D49)</f>
        <v>1102141.162</v>
      </c>
      <c r="E50" s="138">
        <f t="shared" si="6"/>
        <v>1</v>
      </c>
      <c r="F50" s="138">
        <f t="shared" si="7"/>
        <v>5.9396251141717205E-2</v>
      </c>
      <c r="G50" s="137">
        <f>SUM(G40:G49)</f>
        <v>1042170.904</v>
      </c>
      <c r="H50" s="138">
        <f t="shared" si="8"/>
        <v>1</v>
      </c>
      <c r="I50" s="138">
        <f t="shared" si="9"/>
        <v>-5.441250183522317E-2</v>
      </c>
      <c r="J50" s="137">
        <f>SUM(J40:J49)</f>
        <v>1138154.351</v>
      </c>
      <c r="K50" s="138">
        <f t="shared" si="11"/>
        <v>1</v>
      </c>
      <c r="L50" s="138">
        <f t="shared" si="10"/>
        <v>9.2099526701044931E-2</v>
      </c>
    </row>
    <row r="51" spans="1:12" x14ac:dyDescent="0.25">
      <c r="A51" s="455" t="s">
        <v>231</v>
      </c>
      <c r="B51" s="456"/>
      <c r="C51" s="456"/>
      <c r="D51" s="456"/>
      <c r="E51" s="456"/>
      <c r="F51" s="456"/>
      <c r="G51" s="456"/>
      <c r="H51" s="456"/>
      <c r="I51" s="456"/>
      <c r="J51" s="456"/>
      <c r="K51" s="456"/>
      <c r="L51" s="457"/>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59" type="noConversion"/>
  <pageMargins left="0.7" right="0.7" top="0.75" bottom="0.75" header="0.3" footer="0.3"/>
  <pageSetup fitToHeight="0" orientation="landscape" r:id="rId1"/>
  <ignoredErrors>
    <ignoredError sqref="J17 B17:I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612</v>
      </c>
    </row>
    <row r="8" spans="4:4" ht="21" x14ac:dyDescent="0.35">
      <c r="D8" s="9"/>
    </row>
    <row r="11" spans="4:4" x14ac:dyDescent="0.25">
      <c r="D11" s="8" t="s">
        <v>321</v>
      </c>
    </row>
    <row r="16" spans="4:4" ht="15.75" x14ac:dyDescent="0.25">
      <c r="D16" s="6" t="s">
        <v>2</v>
      </c>
    </row>
    <row r="17" spans="4:7" ht="15.75" x14ac:dyDescent="0.25">
      <c r="D17" s="6" t="s">
        <v>3</v>
      </c>
      <c r="E17" s="31"/>
      <c r="F17" s="31"/>
      <c r="G17" s="31" t="s">
        <v>4</v>
      </c>
    </row>
    <row r="22" spans="4:7" x14ac:dyDescent="0.25">
      <c r="D22" s="8" t="s">
        <v>320</v>
      </c>
      <c r="E22" s="31"/>
      <c r="F22" s="31"/>
      <c r="G22" s="31"/>
    </row>
    <row r="23" spans="4:7" x14ac:dyDescent="0.25">
      <c r="D23" s="8" t="s">
        <v>491</v>
      </c>
      <c r="E23" s="31"/>
      <c r="F23" s="31"/>
      <c r="G23" s="31"/>
    </row>
    <row r="33" spans="1:4" x14ac:dyDescent="0.25">
      <c r="A33" s="31"/>
      <c r="B33" s="31"/>
      <c r="C33" s="31"/>
      <c r="D33" s="7" t="s">
        <v>5</v>
      </c>
    </row>
    <row r="40" spans="1:4" x14ac:dyDescent="0.25">
      <c r="A40" s="4" t="s">
        <v>6</v>
      </c>
      <c r="B40" s="31"/>
      <c r="C40" s="31"/>
      <c r="D40" s="31"/>
    </row>
    <row r="41" spans="1:4" x14ac:dyDescent="0.25">
      <c r="A41" s="4" t="s">
        <v>7</v>
      </c>
      <c r="B41" s="31"/>
      <c r="C41" s="31"/>
      <c r="D41" s="31"/>
    </row>
    <row r="42" spans="1:4" x14ac:dyDescent="0.25">
      <c r="A42" s="4" t="s">
        <v>8</v>
      </c>
      <c r="B42" s="31"/>
      <c r="C42" s="31"/>
      <c r="D42" s="31"/>
    </row>
    <row r="43" spans="1:4" x14ac:dyDescent="0.25">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workbookViewId="0">
      <selection sqref="A1:M1"/>
    </sheetView>
  </sheetViews>
  <sheetFormatPr baseColWidth="10" defaultColWidth="11.42578125" defaultRowHeight="15" x14ac:dyDescent="0.25"/>
  <cols>
    <col min="1" max="1" width="12.28515625" customWidth="1"/>
    <col min="2" max="2" width="9.140625" bestFit="1" customWidth="1"/>
    <col min="3" max="3" width="9" customWidth="1"/>
    <col min="4" max="4" width="9.28515625" bestFit="1" customWidth="1"/>
    <col min="5" max="5" width="7.42578125" bestFit="1" customWidth="1"/>
    <col min="6" max="6" width="10" bestFit="1" customWidth="1"/>
    <col min="7" max="7" width="12"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4" x14ac:dyDescent="0.25">
      <c r="A1" s="488" t="s">
        <v>484</v>
      </c>
      <c r="B1" s="488"/>
      <c r="C1" s="488"/>
      <c r="D1" s="488"/>
      <c r="E1" s="488"/>
      <c r="F1" s="488"/>
      <c r="G1" s="488"/>
      <c r="H1" s="488"/>
      <c r="I1" s="488"/>
      <c r="J1" s="488"/>
      <c r="K1" s="488"/>
      <c r="L1" s="488"/>
      <c r="M1" s="488"/>
    </row>
    <row r="2" spans="1:14" x14ac:dyDescent="0.25">
      <c r="A2" s="486" t="s">
        <v>244</v>
      </c>
      <c r="B2" s="486" t="s">
        <v>245</v>
      </c>
      <c r="C2" s="486"/>
      <c r="D2" s="487" t="s">
        <v>246</v>
      </c>
      <c r="E2" s="486" t="s">
        <v>247</v>
      </c>
      <c r="F2" s="486"/>
      <c r="G2" s="487" t="s">
        <v>246</v>
      </c>
      <c r="H2" s="486" t="s">
        <v>248</v>
      </c>
      <c r="I2" s="486"/>
      <c r="J2" s="487" t="s">
        <v>246</v>
      </c>
      <c r="K2" s="486" t="s">
        <v>212</v>
      </c>
      <c r="L2" s="486"/>
      <c r="M2" s="487" t="s">
        <v>246</v>
      </c>
    </row>
    <row r="3" spans="1:14" x14ac:dyDescent="0.25">
      <c r="A3" s="486"/>
      <c r="B3" s="146">
        <v>2020</v>
      </c>
      <c r="C3" s="146">
        <v>2021</v>
      </c>
      <c r="D3" s="487"/>
      <c r="E3" s="146">
        <v>2020</v>
      </c>
      <c r="F3" s="146">
        <v>2021</v>
      </c>
      <c r="G3" s="487"/>
      <c r="H3" s="146">
        <v>2020</v>
      </c>
      <c r="I3" s="146">
        <v>2021</v>
      </c>
      <c r="J3" s="487"/>
      <c r="K3" s="146">
        <v>2020</v>
      </c>
      <c r="L3" s="146">
        <v>2021</v>
      </c>
      <c r="M3" s="487"/>
    </row>
    <row r="4" spans="1:14" x14ac:dyDescent="0.25">
      <c r="A4" s="146" t="s">
        <v>219</v>
      </c>
      <c r="B4" s="184"/>
      <c r="C4" s="184"/>
      <c r="D4" s="185"/>
      <c r="E4" s="186">
        <v>4.57</v>
      </c>
      <c r="F4" s="186"/>
      <c r="G4" s="187">
        <f>F4/E4-1</f>
        <v>-1</v>
      </c>
      <c r="H4" s="184"/>
      <c r="I4" s="184"/>
      <c r="J4" s="185"/>
      <c r="K4" s="188">
        <f>B4+E4+H4</f>
        <v>4.57</v>
      </c>
      <c r="L4" s="188">
        <f>C4+F4+I4</f>
        <v>0</v>
      </c>
      <c r="M4" s="187">
        <f>L4/K4-1</f>
        <v>-1</v>
      </c>
    </row>
    <row r="5" spans="1:14" x14ac:dyDescent="0.25">
      <c r="A5" s="146" t="s">
        <v>220</v>
      </c>
      <c r="B5" s="184"/>
      <c r="C5" s="184"/>
      <c r="D5" s="185"/>
      <c r="E5" s="186"/>
      <c r="F5" s="186"/>
      <c r="G5" s="187"/>
      <c r="H5" s="184"/>
      <c r="I5" s="184"/>
      <c r="J5" s="185"/>
      <c r="K5" s="188">
        <f t="shared" ref="K5:K16" si="0">B5+E5+H5</f>
        <v>0</v>
      </c>
      <c r="L5" s="188">
        <f t="shared" ref="L5:L17" si="1">C5+F5+I5</f>
        <v>0</v>
      </c>
      <c r="M5" s="187"/>
    </row>
    <row r="6" spans="1:14" x14ac:dyDescent="0.25">
      <c r="A6" s="146" t="s">
        <v>221</v>
      </c>
      <c r="B6" s="186">
        <v>24.504999999999999</v>
      </c>
      <c r="C6" s="186">
        <v>99.45</v>
      </c>
      <c r="D6" s="189">
        <f t="shared" ref="D6:D15" si="2">C6/B6-1</f>
        <v>3.0583554376657824</v>
      </c>
      <c r="E6" s="186">
        <v>15.65</v>
      </c>
      <c r="F6" s="186">
        <v>9.3940000000000001</v>
      </c>
      <c r="G6" s="187">
        <f t="shared" ref="G6:G17" si="3">F6/E6-1</f>
        <v>-0.39974440894568686</v>
      </c>
      <c r="H6" s="186"/>
      <c r="I6" s="186"/>
      <c r="J6" s="190"/>
      <c r="K6" s="188">
        <f t="shared" si="0"/>
        <v>40.155000000000001</v>
      </c>
      <c r="L6" s="188">
        <f t="shared" si="1"/>
        <v>108.84400000000001</v>
      </c>
      <c r="M6" s="187">
        <f t="shared" ref="M6:M17" si="4">L6/K6-1</f>
        <v>1.7105964387996515</v>
      </c>
    </row>
    <row r="7" spans="1:14" x14ac:dyDescent="0.25">
      <c r="A7" s="146" t="s">
        <v>222</v>
      </c>
      <c r="B7" s="186">
        <v>62118.821000000004</v>
      </c>
      <c r="C7" s="186">
        <v>68816.739000000001</v>
      </c>
      <c r="D7" s="189">
        <f t="shared" si="2"/>
        <v>0.10782429370319169</v>
      </c>
      <c r="E7" s="186">
        <v>20701.821</v>
      </c>
      <c r="F7" s="186">
        <v>22855.514999999999</v>
      </c>
      <c r="G7" s="187">
        <f t="shared" si="3"/>
        <v>0.10403403642607101</v>
      </c>
      <c r="H7" s="186"/>
      <c r="I7" s="186"/>
      <c r="J7" s="190"/>
      <c r="K7" s="188">
        <f t="shared" si="0"/>
        <v>82820.642000000007</v>
      </c>
      <c r="L7" s="188">
        <f t="shared" si="1"/>
        <v>91672.254000000001</v>
      </c>
      <c r="M7" s="187">
        <f t="shared" si="4"/>
        <v>0.10687688221494329</v>
      </c>
    </row>
    <row r="8" spans="1:14" x14ac:dyDescent="0.25">
      <c r="A8" s="146" t="s">
        <v>223</v>
      </c>
      <c r="B8" s="186">
        <v>17630.592000000001</v>
      </c>
      <c r="C8" s="186">
        <v>28301.289000000001</v>
      </c>
      <c r="D8" s="189">
        <f t="shared" si="2"/>
        <v>0.60523758929932692</v>
      </c>
      <c r="E8" s="186">
        <v>1191.758</v>
      </c>
      <c r="F8" s="186">
        <v>388.05099999999999</v>
      </c>
      <c r="G8" s="187">
        <f t="shared" si="3"/>
        <v>-0.67438775321835476</v>
      </c>
      <c r="H8" s="186">
        <v>300</v>
      </c>
      <c r="I8" s="186">
        <v>2206.2109999999998</v>
      </c>
      <c r="J8" s="187">
        <f>I8/H8-1</f>
        <v>6.3540366666666657</v>
      </c>
      <c r="K8" s="188">
        <f t="shared" si="0"/>
        <v>19122.350000000002</v>
      </c>
      <c r="L8" s="188">
        <f t="shared" si="1"/>
        <v>30895.550999999999</v>
      </c>
      <c r="M8" s="187">
        <f t="shared" si="4"/>
        <v>0.6156775187150112</v>
      </c>
    </row>
    <row r="9" spans="1:14" x14ac:dyDescent="0.25">
      <c r="A9" s="146" t="s">
        <v>224</v>
      </c>
      <c r="B9" s="186">
        <v>74766.301000000007</v>
      </c>
      <c r="C9" s="186">
        <v>89762.387000000002</v>
      </c>
      <c r="D9" s="189">
        <f t="shared" si="2"/>
        <v>0.20057279548977536</v>
      </c>
      <c r="E9" s="186">
        <v>6963.0469999999996</v>
      </c>
      <c r="F9" s="186">
        <v>7104.7120000000004</v>
      </c>
      <c r="G9" s="187">
        <f t="shared" si="3"/>
        <v>2.034525976917867E-2</v>
      </c>
      <c r="H9" s="186">
        <v>14411.018</v>
      </c>
      <c r="I9" s="186">
        <v>31207.537</v>
      </c>
      <c r="J9" s="187">
        <f t="shared" ref="J9:J17" si="5">I9/H9-1</f>
        <v>1.1655331358270455</v>
      </c>
      <c r="K9" s="188">
        <f t="shared" si="0"/>
        <v>96140.366000000009</v>
      </c>
      <c r="L9" s="188">
        <f t="shared" si="1"/>
        <v>128074.636</v>
      </c>
      <c r="M9" s="187">
        <f t="shared" si="4"/>
        <v>0.33216297512326909</v>
      </c>
    </row>
    <row r="10" spans="1:14" x14ac:dyDescent="0.25">
      <c r="A10" s="147" t="s">
        <v>303</v>
      </c>
      <c r="B10" s="186">
        <v>283610.50900000002</v>
      </c>
      <c r="C10" s="186">
        <v>389190.67099999997</v>
      </c>
      <c r="D10" s="189">
        <f t="shared" si="2"/>
        <v>0.37227168475622308</v>
      </c>
      <c r="E10" s="186">
        <v>21975.37</v>
      </c>
      <c r="F10" s="186">
        <v>34543.222999999998</v>
      </c>
      <c r="G10" s="187">
        <f t="shared" si="3"/>
        <v>0.5719063205761723</v>
      </c>
      <c r="H10" s="186">
        <v>6460.6049999999996</v>
      </c>
      <c r="I10" s="186">
        <v>18600.508999999998</v>
      </c>
      <c r="J10" s="187">
        <f t="shared" si="5"/>
        <v>1.8790661246121685</v>
      </c>
      <c r="K10" s="188">
        <f t="shared" si="0"/>
        <v>312046.484</v>
      </c>
      <c r="L10" s="188">
        <f t="shared" si="1"/>
        <v>442334.40299999999</v>
      </c>
      <c r="M10" s="187">
        <f t="shared" si="4"/>
        <v>0.41752727776288601</v>
      </c>
    </row>
    <row r="11" spans="1:14" x14ac:dyDescent="0.25">
      <c r="A11" s="146" t="s">
        <v>226</v>
      </c>
      <c r="B11" s="186">
        <v>435669.00400000002</v>
      </c>
      <c r="C11" s="186">
        <v>508788.636</v>
      </c>
      <c r="D11" s="189">
        <f t="shared" si="2"/>
        <v>0.16783299093731263</v>
      </c>
      <c r="E11" s="186">
        <v>64650.83</v>
      </c>
      <c r="F11" s="186">
        <v>100544.579</v>
      </c>
      <c r="G11" s="187">
        <f t="shared" si="3"/>
        <v>0.55519393950549434</v>
      </c>
      <c r="H11" s="186">
        <v>2356.9850000000001</v>
      </c>
      <c r="I11" s="186">
        <v>14044.012000000001</v>
      </c>
      <c r="J11" s="187">
        <f t="shared" si="5"/>
        <v>4.9584647335473075</v>
      </c>
      <c r="K11" s="188">
        <f t="shared" si="0"/>
        <v>502676.81900000002</v>
      </c>
      <c r="L11" s="188">
        <f t="shared" si="1"/>
        <v>623377.22699999996</v>
      </c>
      <c r="M11" s="187">
        <f t="shared" si="4"/>
        <v>0.24011532546918568</v>
      </c>
      <c r="N11" s="226"/>
    </row>
    <row r="12" spans="1:14" x14ac:dyDescent="0.25">
      <c r="A12" s="146" t="s">
        <v>227</v>
      </c>
      <c r="B12" s="186">
        <v>14060.616</v>
      </c>
      <c r="C12" s="186">
        <v>3537.78</v>
      </c>
      <c r="D12" s="189">
        <f t="shared" si="2"/>
        <v>-0.74839082441338278</v>
      </c>
      <c r="E12" s="186">
        <v>6238.6040000000003</v>
      </c>
      <c r="F12" s="186">
        <v>21683.562000000002</v>
      </c>
      <c r="G12" s="187">
        <f t="shared" si="3"/>
        <v>2.4757073858190073</v>
      </c>
      <c r="H12" s="186"/>
      <c r="I12" s="186">
        <v>828.60500000000002</v>
      </c>
      <c r="J12" s="187"/>
      <c r="K12" s="188">
        <f t="shared" si="0"/>
        <v>20299.22</v>
      </c>
      <c r="L12" s="188">
        <f t="shared" si="1"/>
        <v>26049.947</v>
      </c>
      <c r="M12" s="187">
        <f t="shared" si="4"/>
        <v>0.28329792967414513</v>
      </c>
      <c r="N12" s="226"/>
    </row>
    <row r="13" spans="1:14" x14ac:dyDescent="0.25">
      <c r="A13" s="146" t="s">
        <v>228</v>
      </c>
      <c r="B13" s="186">
        <v>181.45</v>
      </c>
      <c r="C13" s="186">
        <v>699.60500000000002</v>
      </c>
      <c r="D13" s="189">
        <f t="shared" si="2"/>
        <v>2.8556351612014335</v>
      </c>
      <c r="E13" s="186">
        <v>242.77500000000001</v>
      </c>
      <c r="F13" s="186">
        <v>317.75400000000002</v>
      </c>
      <c r="G13" s="187">
        <f t="shared" si="3"/>
        <v>0.3088415199258574</v>
      </c>
      <c r="H13" s="186"/>
      <c r="I13" s="186">
        <v>6</v>
      </c>
      <c r="J13" s="187"/>
      <c r="K13" s="188">
        <f t="shared" si="0"/>
        <v>424.22500000000002</v>
      </c>
      <c r="L13" s="188">
        <f t="shared" si="1"/>
        <v>1023.359</v>
      </c>
      <c r="M13" s="187">
        <f t="shared" si="4"/>
        <v>1.4123024338499617</v>
      </c>
      <c r="N13" s="100"/>
    </row>
    <row r="14" spans="1:14" x14ac:dyDescent="0.25">
      <c r="A14" s="146" t="s">
        <v>229</v>
      </c>
      <c r="B14" s="186">
        <v>104.68300000000001</v>
      </c>
      <c r="C14" s="186">
        <v>129.35</v>
      </c>
      <c r="D14" s="189">
        <f t="shared" si="2"/>
        <v>0.2356352034236695</v>
      </c>
      <c r="E14" s="186"/>
      <c r="F14" s="191">
        <v>0.2</v>
      </c>
      <c r="G14" s="187"/>
      <c r="H14" s="186"/>
      <c r="I14" s="186"/>
      <c r="J14" s="187"/>
      <c r="K14" s="188">
        <f t="shared" si="0"/>
        <v>104.68300000000001</v>
      </c>
      <c r="L14" s="188">
        <f t="shared" si="1"/>
        <v>129.54999999999998</v>
      </c>
      <c r="M14" s="187">
        <f t="shared" si="4"/>
        <v>0.23754573330913309</v>
      </c>
      <c r="N14" s="226"/>
    </row>
    <row r="15" spans="1:14" s="31" customFormat="1" x14ac:dyDescent="0.25">
      <c r="A15" s="147" t="s">
        <v>249</v>
      </c>
      <c r="B15" s="186">
        <v>40.223999999999997</v>
      </c>
      <c r="C15" s="186"/>
      <c r="D15" s="189">
        <f t="shared" si="2"/>
        <v>-1</v>
      </c>
      <c r="E15" s="186"/>
      <c r="F15" s="186"/>
      <c r="G15" s="187"/>
      <c r="H15" s="186"/>
      <c r="I15" s="186"/>
      <c r="J15" s="187"/>
      <c r="K15" s="188">
        <f t="shared" si="0"/>
        <v>40.223999999999997</v>
      </c>
      <c r="L15" s="188">
        <f t="shared" si="1"/>
        <v>0</v>
      </c>
      <c r="M15" s="187"/>
    </row>
    <row r="16" spans="1:14" x14ac:dyDescent="0.25">
      <c r="A16" s="146" t="s">
        <v>230</v>
      </c>
      <c r="B16" s="186"/>
      <c r="C16" s="186">
        <v>31.946000000000002</v>
      </c>
      <c r="D16" s="189"/>
      <c r="E16" s="186">
        <v>3.15</v>
      </c>
      <c r="F16" s="186">
        <v>0.97</v>
      </c>
      <c r="G16" s="187">
        <f t="shared" si="3"/>
        <v>-0.69206349206349205</v>
      </c>
      <c r="H16" s="186"/>
      <c r="I16" s="186"/>
      <c r="J16" s="187"/>
      <c r="K16" s="188">
        <f t="shared" si="0"/>
        <v>3.15</v>
      </c>
      <c r="L16" s="188">
        <f t="shared" si="1"/>
        <v>32.916000000000004</v>
      </c>
      <c r="M16" s="187">
        <f t="shared" si="4"/>
        <v>9.4495238095238108</v>
      </c>
    </row>
    <row r="17" spans="1:13" x14ac:dyDescent="0.25">
      <c r="A17" s="148" t="s">
        <v>212</v>
      </c>
      <c r="B17" s="188">
        <f>SUM(B4:B16)</f>
        <v>888206.70500000007</v>
      </c>
      <c r="C17" s="188">
        <f>SUM(C4:C16)</f>
        <v>1089357.8530000001</v>
      </c>
      <c r="D17" s="192">
        <f>C17/B17-1</f>
        <v>0.22646884657327604</v>
      </c>
      <c r="E17" s="188">
        <f>SUM(E4:E16)</f>
        <v>121987.575</v>
      </c>
      <c r="F17" s="193">
        <f>SUM(F4:F16)</f>
        <v>187447.96</v>
      </c>
      <c r="G17" s="187">
        <f t="shared" si="3"/>
        <v>0.53661518396443242</v>
      </c>
      <c r="H17" s="188">
        <f>SUM(H4:H16)</f>
        <v>23528.608</v>
      </c>
      <c r="I17" s="188">
        <f>SUM(I4:I16)</f>
        <v>66892.873999999996</v>
      </c>
      <c r="J17" s="187">
        <f t="shared" si="5"/>
        <v>1.8430442633920374</v>
      </c>
      <c r="K17" s="188">
        <f>SUM(K4:K16)</f>
        <v>1033722.888</v>
      </c>
      <c r="L17" s="188">
        <f t="shared" si="1"/>
        <v>1343698.6870000002</v>
      </c>
      <c r="M17" s="187">
        <f t="shared" si="4"/>
        <v>0.29986353460715875</v>
      </c>
    </row>
    <row r="18" spans="1:13" x14ac:dyDescent="0.25">
      <c r="A18" s="483" t="s">
        <v>250</v>
      </c>
      <c r="B18" s="484"/>
      <c r="C18" s="484"/>
      <c r="D18" s="484"/>
      <c r="E18" s="484"/>
      <c r="F18" s="484"/>
      <c r="G18" s="484"/>
      <c r="H18" s="484"/>
      <c r="I18" s="484"/>
      <c r="J18" s="484"/>
      <c r="K18" s="484"/>
      <c r="L18" s="484"/>
      <c r="M18" s="485"/>
    </row>
    <row r="19" spans="1:13" x14ac:dyDescent="0.25">
      <c r="A19" s="31"/>
      <c r="B19" s="30"/>
      <c r="C19" s="30"/>
      <c r="D19" s="31"/>
      <c r="E19" s="31"/>
      <c r="F19" s="31"/>
      <c r="G19" s="31"/>
      <c r="H19" s="31"/>
      <c r="I19" s="31"/>
      <c r="J19" s="31"/>
      <c r="K19" s="31"/>
      <c r="L19" s="31"/>
      <c r="M19" s="31"/>
    </row>
    <row r="20" spans="1:13" s="31" customFormat="1" x14ac:dyDescent="0.25">
      <c r="B20" s="30"/>
      <c r="C20" s="30"/>
    </row>
    <row r="24" spans="1:13" x14ac:dyDescent="0.25">
      <c r="A24" s="31"/>
      <c r="B24" s="31"/>
      <c r="C24" s="31"/>
      <c r="D24" s="31"/>
      <c r="E24" s="31"/>
      <c r="F24" s="31"/>
      <c r="G24" s="109"/>
      <c r="H24" s="31"/>
      <c r="I24" s="31"/>
      <c r="J24" s="31"/>
      <c r="K24" s="31"/>
      <c r="L24" s="31"/>
      <c r="M24" s="31"/>
    </row>
    <row r="25" spans="1:13" x14ac:dyDescent="0.25">
      <c r="A25" s="31"/>
      <c r="B25" s="31"/>
      <c r="C25" s="31"/>
      <c r="D25" s="31"/>
      <c r="E25" s="31"/>
      <c r="F25" s="31"/>
      <c r="G25" s="109"/>
      <c r="H25" s="31"/>
      <c r="I25" s="31"/>
      <c r="J25" s="31"/>
      <c r="K25" s="31"/>
      <c r="L25" s="31"/>
      <c r="M25" s="31"/>
    </row>
    <row r="26" spans="1:13" x14ac:dyDescent="0.25">
      <c r="A26" s="31"/>
      <c r="B26" s="31"/>
      <c r="C26" s="31"/>
      <c r="D26" s="31"/>
      <c r="E26" s="31"/>
      <c r="F26" s="31"/>
      <c r="G26" s="109"/>
      <c r="H26" s="31"/>
      <c r="I26" s="31"/>
      <c r="J26" s="31"/>
      <c r="K26" s="31"/>
      <c r="L26" s="31"/>
      <c r="M26" s="31"/>
    </row>
    <row r="27" spans="1:13" x14ac:dyDescent="0.25">
      <c r="A27" s="31"/>
      <c r="B27" s="31"/>
      <c r="C27" s="31"/>
      <c r="D27" s="31"/>
      <c r="E27" s="31"/>
      <c r="F27" s="31"/>
      <c r="G27" s="109"/>
      <c r="H27" s="31"/>
      <c r="I27" s="31"/>
      <c r="J27" s="31"/>
      <c r="K27" s="31"/>
      <c r="L27" s="31"/>
      <c r="M27" s="31"/>
    </row>
    <row r="28" spans="1:13" x14ac:dyDescent="0.25">
      <c r="A28" s="31"/>
      <c r="B28" s="31"/>
      <c r="C28" s="31"/>
      <c r="D28" s="31"/>
      <c r="E28" s="31"/>
      <c r="F28" s="31"/>
      <c r="G28" s="109"/>
      <c r="H28" s="31"/>
      <c r="I28" s="31"/>
      <c r="J28" s="31"/>
      <c r="K28" s="31"/>
      <c r="L28" s="31"/>
      <c r="M28" s="31"/>
    </row>
    <row r="29" spans="1:13" x14ac:dyDescent="0.25">
      <c r="A29" s="31"/>
      <c r="B29" s="31"/>
      <c r="C29" s="31"/>
      <c r="D29" s="31"/>
      <c r="E29" s="31"/>
      <c r="F29" s="31"/>
      <c r="G29" s="109"/>
      <c r="H29" s="31"/>
      <c r="I29" s="31"/>
      <c r="J29" s="31"/>
      <c r="K29" s="31"/>
      <c r="L29" s="31"/>
      <c r="M29" s="31"/>
    </row>
    <row r="30" spans="1:13" x14ac:dyDescent="0.25">
      <c r="A30" s="31"/>
      <c r="B30" s="31"/>
      <c r="C30" s="31"/>
      <c r="D30" s="31"/>
      <c r="E30" s="31"/>
      <c r="F30" s="31"/>
      <c r="G30" s="109"/>
      <c r="H30" s="31"/>
      <c r="I30" s="31"/>
      <c r="J30" s="31"/>
      <c r="K30" s="31"/>
      <c r="L30" s="31"/>
      <c r="M30" s="31"/>
    </row>
    <row r="31" spans="1:13" x14ac:dyDescent="0.25">
      <c r="A31" s="31"/>
      <c r="B31" s="31"/>
      <c r="C31" s="31"/>
      <c r="D31" s="31"/>
      <c r="E31" s="31"/>
      <c r="F31" s="31"/>
      <c r="G31" s="109"/>
      <c r="H31" s="31"/>
      <c r="I31" s="31"/>
      <c r="J31" s="31"/>
      <c r="K31" s="31"/>
      <c r="L31" s="31"/>
      <c r="M31" s="31"/>
    </row>
    <row r="32" spans="1:13" x14ac:dyDescent="0.25">
      <c r="A32" s="31"/>
      <c r="B32" s="31"/>
      <c r="C32" s="31"/>
      <c r="D32" s="31"/>
      <c r="E32" s="31"/>
      <c r="F32" s="31"/>
      <c r="G32" s="109"/>
      <c r="H32" s="31"/>
      <c r="I32" s="31"/>
      <c r="J32" s="31"/>
      <c r="K32" s="31"/>
      <c r="L32" s="31"/>
      <c r="M32" s="31"/>
    </row>
    <row r="33" spans="7:7" x14ac:dyDescent="0.25">
      <c r="G33" s="109"/>
    </row>
    <row r="34" spans="7:7" x14ac:dyDescent="0.25">
      <c r="G34" s="109"/>
    </row>
    <row r="35" spans="7:7" x14ac:dyDescent="0.25">
      <c r="G35" s="109"/>
    </row>
    <row r="36" spans="7:7" x14ac:dyDescent="0.25">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B17:C17 H17:I17 E17:F17" formulaRange="1"/>
    <ignoredError sqref="G17 J17 D17"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topLeftCell="A4" zoomScaleNormal="100" workbookViewId="0">
      <selection sqref="A1:L1"/>
    </sheetView>
  </sheetViews>
  <sheetFormatPr baseColWidth="10" defaultColWidth="11.42578125" defaultRowHeight="15" x14ac:dyDescent="0.25"/>
  <cols>
    <col min="1" max="1" width="19.7109375" style="31" bestFit="1" customWidth="1"/>
    <col min="2" max="2" width="7.5703125" style="31" bestFit="1" customWidth="1"/>
    <col min="3" max="4" width="9.140625" style="31" bestFit="1" customWidth="1"/>
    <col min="5" max="5" width="7.5703125" style="31" bestFit="1" customWidth="1"/>
    <col min="6" max="6" width="9.140625" style="31" bestFit="1" customWidth="1"/>
    <col min="7" max="8" width="7.5703125" style="31" bestFit="1" customWidth="1"/>
    <col min="9" max="10" width="9.140625" style="31" bestFit="1" customWidth="1"/>
    <col min="11" max="11" width="7.5703125" style="31" bestFit="1" customWidth="1"/>
    <col min="12" max="12" width="9.140625" style="31" bestFit="1" customWidth="1"/>
    <col min="13" max="13" width="7.5703125" style="31" bestFit="1" customWidth="1"/>
    <col min="14" max="15" width="7.42578125" style="31" bestFit="1" customWidth="1"/>
    <col min="16" max="16" width="11.42578125" style="31"/>
    <col min="17" max="17" width="12.7109375" style="31" bestFit="1" customWidth="1"/>
    <col min="18" max="18" width="7.5703125" style="31" bestFit="1" customWidth="1"/>
    <col min="19" max="20" width="9.140625" style="31" bestFit="1" customWidth="1"/>
    <col min="21" max="21" width="7.5703125" style="31" bestFit="1" customWidth="1"/>
    <col min="22" max="22" width="9.140625" style="31" bestFit="1" customWidth="1"/>
    <col min="23" max="24" width="7.5703125" style="31" bestFit="1" customWidth="1"/>
    <col min="25" max="26" width="9.140625" style="31" bestFit="1" customWidth="1"/>
    <col min="27" max="27" width="7.5703125" style="31" bestFit="1" customWidth="1"/>
    <col min="28" max="28" width="9.140625" style="31" bestFit="1" customWidth="1"/>
    <col min="29" max="16384" width="11.42578125" style="31"/>
  </cols>
  <sheetData>
    <row r="1" spans="1:12" x14ac:dyDescent="0.25">
      <c r="A1" s="489" t="s">
        <v>485</v>
      </c>
      <c r="B1" s="489"/>
      <c r="C1" s="489"/>
      <c r="D1" s="489"/>
      <c r="E1" s="489"/>
      <c r="F1" s="489"/>
      <c r="G1" s="489"/>
      <c r="H1" s="489"/>
      <c r="I1" s="489"/>
      <c r="J1" s="489"/>
      <c r="K1" s="489"/>
      <c r="L1" s="489"/>
    </row>
    <row r="2" spans="1:12" x14ac:dyDescent="0.25">
      <c r="A2" s="454" t="s">
        <v>301</v>
      </c>
      <c r="B2" s="490" t="s">
        <v>282</v>
      </c>
      <c r="C2" s="490"/>
      <c r="D2" s="490"/>
      <c r="E2" s="490"/>
      <c r="F2" s="490"/>
      <c r="G2" s="490"/>
      <c r="H2" s="490"/>
      <c r="I2" s="490"/>
      <c r="J2" s="490"/>
      <c r="K2" s="490"/>
      <c r="L2" s="490"/>
    </row>
    <row r="3" spans="1:12" x14ac:dyDescent="0.25">
      <c r="A3" s="454"/>
      <c r="B3" s="179">
        <v>2011</v>
      </c>
      <c r="C3" s="179">
        <v>2012</v>
      </c>
      <c r="D3" s="179">
        <v>2013</v>
      </c>
      <c r="E3" s="179">
        <v>2014</v>
      </c>
      <c r="F3" s="179">
        <v>2015</v>
      </c>
      <c r="G3" s="180">
        <v>2016</v>
      </c>
      <c r="H3" s="180">
        <v>2017</v>
      </c>
      <c r="I3" s="180">
        <v>2018</v>
      </c>
      <c r="J3" s="180">
        <v>2019</v>
      </c>
      <c r="K3" s="180">
        <v>2020</v>
      </c>
      <c r="L3" s="180">
        <v>2021</v>
      </c>
    </row>
    <row r="4" spans="1:12" x14ac:dyDescent="0.25">
      <c r="A4" s="111" t="s">
        <v>133</v>
      </c>
      <c r="B4" s="155">
        <v>280694.09399999998</v>
      </c>
      <c r="C4" s="155">
        <v>338735.69400000002</v>
      </c>
      <c r="D4" s="155">
        <v>371599.26400000002</v>
      </c>
      <c r="E4" s="155">
        <v>299541.43</v>
      </c>
      <c r="F4" s="155">
        <v>382942.91899999999</v>
      </c>
      <c r="G4" s="155">
        <v>277133.39299999998</v>
      </c>
      <c r="H4" s="155">
        <v>228733.307</v>
      </c>
      <c r="I4" s="155">
        <v>302226.57799999998</v>
      </c>
      <c r="J4" s="155">
        <v>358482.89199999999</v>
      </c>
      <c r="K4" s="155">
        <v>271975.64299999998</v>
      </c>
      <c r="L4" s="156">
        <v>356471.14500000002</v>
      </c>
    </row>
    <row r="5" spans="1:12" x14ac:dyDescent="0.25">
      <c r="A5" s="111" t="s">
        <v>129</v>
      </c>
      <c r="B5" s="155">
        <v>110657.32</v>
      </c>
      <c r="C5" s="155">
        <v>136956.77299999999</v>
      </c>
      <c r="D5" s="155">
        <v>159909.79</v>
      </c>
      <c r="E5" s="155">
        <v>117792.588</v>
      </c>
      <c r="F5" s="155">
        <v>147379.98300000001</v>
      </c>
      <c r="G5" s="155">
        <v>121299.899</v>
      </c>
      <c r="H5" s="155">
        <v>123127.952</v>
      </c>
      <c r="I5" s="155">
        <v>146741.81599999999</v>
      </c>
      <c r="J5" s="155">
        <v>148118.51699999999</v>
      </c>
      <c r="K5" s="155">
        <v>129387.04300000001</v>
      </c>
      <c r="L5" s="156">
        <v>145152.685</v>
      </c>
    </row>
    <row r="6" spans="1:12" x14ac:dyDescent="0.25">
      <c r="A6" s="111" t="s">
        <v>136</v>
      </c>
      <c r="B6" s="155">
        <v>97274.232000000004</v>
      </c>
      <c r="C6" s="155">
        <v>121080.89599999999</v>
      </c>
      <c r="D6" s="155">
        <v>128407.243</v>
      </c>
      <c r="E6" s="155">
        <v>99494.642999999996</v>
      </c>
      <c r="F6" s="155">
        <v>138831.554</v>
      </c>
      <c r="G6" s="155">
        <v>107050.094</v>
      </c>
      <c r="H6" s="155">
        <v>107248.80499999999</v>
      </c>
      <c r="I6" s="155">
        <v>132493.28700000001</v>
      </c>
      <c r="J6" s="155">
        <v>121262.86500000001</v>
      </c>
      <c r="K6" s="155">
        <v>102890.82799999999</v>
      </c>
      <c r="L6" s="156">
        <v>129761.22500000001</v>
      </c>
    </row>
    <row r="7" spans="1:12" x14ac:dyDescent="0.25">
      <c r="A7" s="111" t="s">
        <v>124</v>
      </c>
      <c r="B7" s="155">
        <v>77852.938999999998</v>
      </c>
      <c r="C7" s="155">
        <v>94618.622000000003</v>
      </c>
      <c r="D7" s="155">
        <v>93834.361999999994</v>
      </c>
      <c r="E7" s="155">
        <v>58133.726000000002</v>
      </c>
      <c r="F7" s="155">
        <v>92442.466</v>
      </c>
      <c r="G7" s="155">
        <v>81945.692999999999</v>
      </c>
      <c r="H7" s="155">
        <v>74308.028000000006</v>
      </c>
      <c r="I7" s="155">
        <v>101364.386</v>
      </c>
      <c r="J7" s="155">
        <v>91269.048999999999</v>
      </c>
      <c r="K7" s="155">
        <v>80426.101999999999</v>
      </c>
      <c r="L7" s="156">
        <v>103267.196</v>
      </c>
    </row>
    <row r="8" spans="1:12" x14ac:dyDescent="0.25">
      <c r="A8" s="111" t="s">
        <v>134</v>
      </c>
      <c r="B8" s="155">
        <v>69553.820999999996</v>
      </c>
      <c r="C8" s="155">
        <v>85138.429000000004</v>
      </c>
      <c r="D8" s="155">
        <v>95861.706000000006</v>
      </c>
      <c r="E8" s="155">
        <v>62244.786</v>
      </c>
      <c r="F8" s="155">
        <v>95987.126999999993</v>
      </c>
      <c r="G8" s="155">
        <v>61201.010999999999</v>
      </c>
      <c r="H8" s="155">
        <v>53860.764000000003</v>
      </c>
      <c r="I8" s="155">
        <v>77502.972999999998</v>
      </c>
      <c r="J8" s="155">
        <v>88681.398000000001</v>
      </c>
      <c r="K8" s="155">
        <v>67269.255999999994</v>
      </c>
      <c r="L8" s="156">
        <v>89299.183999999994</v>
      </c>
    </row>
    <row r="9" spans="1:12" x14ac:dyDescent="0.25">
      <c r="A9" s="111" t="s">
        <v>138</v>
      </c>
      <c r="B9" s="155">
        <v>58875.832000000002</v>
      </c>
      <c r="C9" s="155">
        <v>68454.87</v>
      </c>
      <c r="D9" s="155">
        <v>79059.006999999998</v>
      </c>
      <c r="E9" s="155">
        <v>66476.902000000002</v>
      </c>
      <c r="F9" s="155">
        <v>74723.073000000004</v>
      </c>
      <c r="G9" s="155">
        <v>59201.275000000001</v>
      </c>
      <c r="H9" s="155">
        <v>63642.875</v>
      </c>
      <c r="I9" s="155">
        <v>72922.379000000001</v>
      </c>
      <c r="J9" s="155">
        <v>63888.031000000003</v>
      </c>
      <c r="K9" s="155">
        <v>51358.394</v>
      </c>
      <c r="L9" s="156">
        <v>58624.139000000003</v>
      </c>
    </row>
    <row r="10" spans="1:12" x14ac:dyDescent="0.25">
      <c r="A10" s="111" t="s">
        <v>126</v>
      </c>
      <c r="B10" s="155">
        <v>35226.743000000002</v>
      </c>
      <c r="C10" s="155">
        <v>21042.874</v>
      </c>
      <c r="D10" s="155">
        <v>17084.405999999999</v>
      </c>
      <c r="E10" s="155">
        <v>23724.564999999999</v>
      </c>
      <c r="F10" s="155">
        <v>16345.252</v>
      </c>
      <c r="G10" s="155">
        <v>19151.685000000001</v>
      </c>
      <c r="H10" s="155">
        <v>25946.812000000002</v>
      </c>
      <c r="I10" s="155">
        <v>54897.921000000002</v>
      </c>
      <c r="J10" s="155">
        <v>39563.391000000003</v>
      </c>
      <c r="K10" s="155">
        <v>46031.659</v>
      </c>
      <c r="L10" s="156">
        <v>54754.248</v>
      </c>
    </row>
    <row r="11" spans="1:12" x14ac:dyDescent="0.25">
      <c r="A11" s="111" t="s">
        <v>252</v>
      </c>
      <c r="B11" s="155">
        <v>9057.5810000000001</v>
      </c>
      <c r="C11" s="155">
        <v>12589.758</v>
      </c>
      <c r="D11" s="155">
        <v>13524.266</v>
      </c>
      <c r="E11" s="155">
        <v>12305.128000000001</v>
      </c>
      <c r="F11" s="155">
        <v>19028.348999999998</v>
      </c>
      <c r="G11" s="155">
        <v>13645.607</v>
      </c>
      <c r="H11" s="155">
        <v>18144.418000000001</v>
      </c>
      <c r="I11" s="155">
        <v>21937.399000000001</v>
      </c>
      <c r="J11" s="155">
        <v>22583.955000000002</v>
      </c>
      <c r="K11" s="155">
        <v>19012.752</v>
      </c>
      <c r="L11" s="156">
        <v>29262.522000000001</v>
      </c>
    </row>
    <row r="12" spans="1:12" x14ac:dyDescent="0.25">
      <c r="A12" s="111" t="s">
        <v>137</v>
      </c>
      <c r="B12" s="155">
        <v>15297.694</v>
      </c>
      <c r="C12" s="155">
        <v>23823.706999999999</v>
      </c>
      <c r="D12" s="155">
        <v>26160.901999999998</v>
      </c>
      <c r="E12" s="155">
        <v>19884.831999999999</v>
      </c>
      <c r="F12" s="155">
        <v>25596.091</v>
      </c>
      <c r="G12" s="155">
        <v>26134.602999999999</v>
      </c>
      <c r="H12" s="155">
        <v>23719.378000000001</v>
      </c>
      <c r="I12" s="155">
        <v>26661.965</v>
      </c>
      <c r="J12" s="155">
        <v>25858.561000000002</v>
      </c>
      <c r="K12" s="155">
        <v>21013.623</v>
      </c>
      <c r="L12" s="156">
        <v>24935.200000000001</v>
      </c>
    </row>
    <row r="13" spans="1:12" x14ac:dyDescent="0.25">
      <c r="A13" s="111" t="s">
        <v>253</v>
      </c>
      <c r="B13" s="155">
        <v>8446.8189999999995</v>
      </c>
      <c r="C13" s="155">
        <v>28842.839</v>
      </c>
      <c r="D13" s="155">
        <v>18310.151999999998</v>
      </c>
      <c r="E13" s="155">
        <v>15716.58</v>
      </c>
      <c r="F13" s="155">
        <v>19821.627</v>
      </c>
      <c r="G13" s="155">
        <v>24033.350999999999</v>
      </c>
      <c r="H13" s="155">
        <v>20375.241000000002</v>
      </c>
      <c r="I13" s="155">
        <v>35512.849000000002</v>
      </c>
      <c r="J13" s="155">
        <v>33883.722999999998</v>
      </c>
      <c r="K13" s="155">
        <v>26794.792000000001</v>
      </c>
      <c r="L13" s="156">
        <v>19941.007000000001</v>
      </c>
    </row>
    <row r="14" spans="1:12" x14ac:dyDescent="0.25">
      <c r="A14" s="111" t="s">
        <v>299</v>
      </c>
      <c r="B14" s="155">
        <v>21990.305</v>
      </c>
      <c r="C14" s="155">
        <v>33589.83</v>
      </c>
      <c r="D14" s="155">
        <v>17614.305</v>
      </c>
      <c r="E14" s="155">
        <v>16874.953000000001</v>
      </c>
      <c r="F14" s="155">
        <v>15420.183999999999</v>
      </c>
      <c r="G14" s="155">
        <v>15326.906000000001</v>
      </c>
      <c r="H14" s="155">
        <v>18395.760999999999</v>
      </c>
      <c r="I14" s="155">
        <v>18654.705000000002</v>
      </c>
      <c r="J14" s="155">
        <v>16367.661</v>
      </c>
      <c r="K14" s="155">
        <v>21472.255000000001</v>
      </c>
      <c r="L14" s="156">
        <v>15278.168</v>
      </c>
    </row>
    <row r="15" spans="1:12" x14ac:dyDescent="0.25">
      <c r="A15" s="111" t="s">
        <v>254</v>
      </c>
      <c r="B15" s="155">
        <v>43711.830999999998</v>
      </c>
      <c r="C15" s="155">
        <v>51111.241000000002</v>
      </c>
      <c r="D15" s="155">
        <v>53274.555999999997</v>
      </c>
      <c r="E15" s="155">
        <v>48774.767</v>
      </c>
      <c r="F15" s="155">
        <v>52768.055999999997</v>
      </c>
      <c r="G15" s="155">
        <v>46360.313000000002</v>
      </c>
      <c r="H15" s="155">
        <v>47558.072999999997</v>
      </c>
      <c r="I15" s="155">
        <v>61865.686000000002</v>
      </c>
      <c r="J15" s="155">
        <v>20087.521000000001</v>
      </c>
      <c r="K15" s="155">
        <v>50574.358</v>
      </c>
      <c r="L15" s="156">
        <v>62611.133999999998</v>
      </c>
    </row>
    <row r="16" spans="1:12" x14ac:dyDescent="0.25">
      <c r="A16" s="120" t="s">
        <v>167</v>
      </c>
      <c r="B16" s="177">
        <v>828639.21100000001</v>
      </c>
      <c r="C16" s="177">
        <v>1015985.5330000001</v>
      </c>
      <c r="D16" s="177">
        <v>1074639.959</v>
      </c>
      <c r="E16" s="177">
        <v>840964.9</v>
      </c>
      <c r="F16" s="177">
        <v>1081286.6810000001</v>
      </c>
      <c r="G16" s="177">
        <v>852483.83</v>
      </c>
      <c r="H16" s="177">
        <v>805061.41399999999</v>
      </c>
      <c r="I16" s="177">
        <v>1052781.9439999999</v>
      </c>
      <c r="J16" s="177">
        <v>1030047.564</v>
      </c>
      <c r="K16" s="177">
        <v>888206.70499999996</v>
      </c>
      <c r="L16" s="178">
        <v>1089357.8529999999</v>
      </c>
    </row>
    <row r="17" spans="1:15" x14ac:dyDescent="0.25">
      <c r="A17" s="491" t="s">
        <v>300</v>
      </c>
      <c r="B17" s="491"/>
      <c r="C17" s="491"/>
      <c r="D17" s="491"/>
      <c r="E17" s="491"/>
      <c r="F17" s="491"/>
      <c r="G17" s="491"/>
      <c r="H17" s="491"/>
      <c r="I17" s="491"/>
      <c r="J17" s="491"/>
      <c r="K17" s="491"/>
      <c r="L17" s="491"/>
    </row>
    <row r="20" spans="1:15" ht="21.75" customHeight="1" x14ac:dyDescent="0.25"/>
    <row r="21" spans="1:15" x14ac:dyDescent="0.25">
      <c r="D21" s="58"/>
      <c r="E21" s="58"/>
      <c r="F21" s="58"/>
    </row>
    <row r="22" spans="1:15" x14ac:dyDescent="0.25">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zoomScaleNormal="100" workbookViewId="0"/>
  </sheetViews>
  <sheetFormatPr baseColWidth="10" defaultColWidth="11.42578125" defaultRowHeight="15" x14ac:dyDescent="0.25"/>
  <cols>
    <col min="13" max="13" width="69.5703125" customWidth="1"/>
    <col min="14" max="14" width="74.140625" customWidth="1"/>
    <col min="15" max="15" width="17.42578125" bestFit="1" customWidth="1"/>
    <col min="16" max="16" width="14.140625" bestFit="1" customWidth="1"/>
  </cols>
  <sheetData>
    <row r="1" spans="15:19" x14ac:dyDescent="0.25">
      <c r="O1" s="33" t="s">
        <v>251</v>
      </c>
      <c r="P1" s="33"/>
      <c r="Q1" s="33"/>
      <c r="R1" s="31"/>
      <c r="S1" s="31"/>
    </row>
    <row r="2" spans="15:19" x14ac:dyDescent="0.25">
      <c r="O2" s="66" t="s">
        <v>133</v>
      </c>
      <c r="P2" s="65">
        <v>356471145</v>
      </c>
      <c r="Q2" s="64">
        <f>P2/$P$14</f>
        <v>0.3272305276161625</v>
      </c>
      <c r="R2" s="67"/>
      <c r="S2" s="77"/>
    </row>
    <row r="3" spans="15:19" x14ac:dyDescent="0.25">
      <c r="O3" s="66" t="s">
        <v>129</v>
      </c>
      <c r="P3" s="65">
        <v>145152685</v>
      </c>
      <c r="Q3" s="64">
        <f t="shared" ref="Q3:Q12" si="0">P3/$P$14</f>
        <v>0.13324609961755149</v>
      </c>
      <c r="R3" s="67"/>
      <c r="S3" s="77"/>
    </row>
    <row r="4" spans="15:19" x14ac:dyDescent="0.25">
      <c r="O4" s="66" t="s">
        <v>136</v>
      </c>
      <c r="P4" s="65">
        <v>129761225</v>
      </c>
      <c r="Q4" s="64">
        <f t="shared" si="0"/>
        <v>0.11911717039781601</v>
      </c>
      <c r="R4" s="67"/>
      <c r="S4" s="77"/>
    </row>
    <row r="5" spans="15:19" x14ac:dyDescent="0.25">
      <c r="O5" s="66" t="s">
        <v>124</v>
      </c>
      <c r="P5" s="65">
        <v>103267196</v>
      </c>
      <c r="Q5" s="64">
        <f t="shared" si="0"/>
        <v>9.479639377970317E-2</v>
      </c>
      <c r="R5" s="67"/>
      <c r="S5" s="77"/>
    </row>
    <row r="6" spans="15:19" x14ac:dyDescent="0.25">
      <c r="O6" s="66" t="s">
        <v>134</v>
      </c>
      <c r="P6" s="65">
        <v>89299184</v>
      </c>
      <c r="Q6" s="64">
        <f t="shared" si="0"/>
        <v>8.1974149958232323E-2</v>
      </c>
      <c r="R6" s="67"/>
      <c r="S6" s="77"/>
    </row>
    <row r="7" spans="15:19" x14ac:dyDescent="0.25">
      <c r="O7" s="66" t="s">
        <v>138</v>
      </c>
      <c r="P7" s="65">
        <v>58624139</v>
      </c>
      <c r="Q7" s="64">
        <f t="shared" si="0"/>
        <v>5.381531774756481E-2</v>
      </c>
      <c r="R7" s="67"/>
      <c r="S7" s="77"/>
    </row>
    <row r="8" spans="15:19" x14ac:dyDescent="0.25">
      <c r="O8" s="66" t="s">
        <v>126</v>
      </c>
      <c r="P8" s="65">
        <v>54754248</v>
      </c>
      <c r="Q8" s="64">
        <f t="shared" si="0"/>
        <v>5.0262866191501165E-2</v>
      </c>
      <c r="R8" s="67"/>
      <c r="S8" s="77"/>
    </row>
    <row r="9" spans="15:19" x14ac:dyDescent="0.25">
      <c r="O9" s="66" t="s">
        <v>252</v>
      </c>
      <c r="P9" s="65">
        <v>29262522</v>
      </c>
      <c r="Q9" s="64">
        <f t="shared" si="0"/>
        <v>2.6862175656432341E-2</v>
      </c>
      <c r="R9" s="67"/>
      <c r="S9" s="77"/>
    </row>
    <row r="10" spans="15:19" x14ac:dyDescent="0.25">
      <c r="O10" s="66" t="s">
        <v>137</v>
      </c>
      <c r="P10" s="65">
        <v>24935200</v>
      </c>
      <c r="Q10" s="64">
        <f t="shared" si="0"/>
        <v>2.2889815253390386E-2</v>
      </c>
      <c r="R10" s="67"/>
      <c r="S10" s="77"/>
    </row>
    <row r="11" spans="15:19" x14ac:dyDescent="0.25">
      <c r="O11" s="66" t="s">
        <v>253</v>
      </c>
      <c r="P11" s="65">
        <v>19941007</v>
      </c>
      <c r="Q11" s="64">
        <f t="shared" si="0"/>
        <v>1.8305285949042495E-2</v>
      </c>
      <c r="R11" s="67"/>
      <c r="S11" s="77"/>
    </row>
    <row r="12" spans="15:19" x14ac:dyDescent="0.25">
      <c r="O12" s="66" t="s">
        <v>254</v>
      </c>
      <c r="P12" s="65">
        <v>77889302</v>
      </c>
      <c r="Q12" s="64">
        <f t="shared" si="0"/>
        <v>7.1500197832603321E-2</v>
      </c>
      <c r="R12" s="67"/>
      <c r="S12" s="77"/>
    </row>
    <row r="13" spans="15:19" x14ac:dyDescent="0.25">
      <c r="O13" s="66" t="s">
        <v>255</v>
      </c>
      <c r="P13" s="65">
        <v>888206705</v>
      </c>
      <c r="Q13" s="64"/>
      <c r="R13" s="73"/>
      <c r="S13" s="67"/>
    </row>
    <row r="14" spans="15:19" x14ac:dyDescent="0.25">
      <c r="O14" s="66" t="s">
        <v>256</v>
      </c>
      <c r="P14" s="110">
        <f>P41*100</f>
        <v>1089357853</v>
      </c>
      <c r="Q14" s="64"/>
      <c r="R14" s="63">
        <f>P14/P13</f>
        <v>1.226468846573276</v>
      </c>
      <c r="S14" s="67"/>
    </row>
    <row r="15" spans="15:19" ht="15.75" thickBot="1" x14ac:dyDescent="0.3">
      <c r="O15" s="31"/>
      <c r="P15" s="31"/>
      <c r="Q15" s="31"/>
      <c r="R15" s="31"/>
      <c r="S15" s="31"/>
    </row>
    <row r="16" spans="15:19" ht="21.75" thickBot="1" x14ac:dyDescent="0.3">
      <c r="O16" s="68" t="s">
        <v>257</v>
      </c>
      <c r="P16" s="69" t="s">
        <v>245</v>
      </c>
      <c r="Q16" s="69" t="s">
        <v>247</v>
      </c>
      <c r="R16" s="69" t="s">
        <v>215</v>
      </c>
      <c r="S16" s="69" t="s">
        <v>212</v>
      </c>
    </row>
    <row r="17" spans="15:20" ht="15.75" thickBot="1" x14ac:dyDescent="0.3">
      <c r="O17" s="70">
        <v>1997</v>
      </c>
      <c r="P17" s="71">
        <v>2489287</v>
      </c>
      <c r="Q17" s="71">
        <v>1330057</v>
      </c>
      <c r="R17" s="71">
        <v>490905</v>
      </c>
      <c r="S17" s="71">
        <v>4310249</v>
      </c>
      <c r="T17" s="31"/>
    </row>
    <row r="18" spans="15:20" ht="15.75" thickBot="1" x14ac:dyDescent="0.3">
      <c r="O18" s="70">
        <v>1998</v>
      </c>
      <c r="P18" s="71">
        <v>2996983</v>
      </c>
      <c r="Q18" s="72">
        <v>1443082</v>
      </c>
      <c r="R18" s="71">
        <v>825438</v>
      </c>
      <c r="S18" s="71">
        <v>5265503</v>
      </c>
      <c r="T18" s="67"/>
    </row>
    <row r="19" spans="15:20" ht="15.75" thickBot="1" x14ac:dyDescent="0.3">
      <c r="O19" s="70">
        <v>1999</v>
      </c>
      <c r="P19" s="71">
        <v>2395729</v>
      </c>
      <c r="Q19" s="71">
        <v>1318548</v>
      </c>
      <c r="R19" s="71">
        <v>565874</v>
      </c>
      <c r="S19" s="71">
        <v>4280151</v>
      </c>
      <c r="T19" s="67"/>
    </row>
    <row r="20" spans="15:20" ht="15.75" thickBot="1" x14ac:dyDescent="0.3">
      <c r="O20" s="70">
        <v>2000</v>
      </c>
      <c r="P20" s="71">
        <v>3748213</v>
      </c>
      <c r="Q20" s="71">
        <v>1956098</v>
      </c>
      <c r="R20" s="71">
        <v>715063</v>
      </c>
      <c r="S20" s="71">
        <v>6419374</v>
      </c>
      <c r="T20" s="67"/>
    </row>
    <row r="21" spans="15:20" ht="15.75" thickBot="1" x14ac:dyDescent="0.3">
      <c r="O21" s="70">
        <v>2001</v>
      </c>
      <c r="P21" s="71">
        <v>4460397</v>
      </c>
      <c r="Q21" s="71">
        <v>583290</v>
      </c>
      <c r="R21" s="71">
        <v>408098</v>
      </c>
      <c r="S21" s="71">
        <v>5451785</v>
      </c>
      <c r="T21" s="31"/>
    </row>
    <row r="22" spans="15:20" ht="15.75" thickBot="1" x14ac:dyDescent="0.3">
      <c r="O22" s="70">
        <v>2002</v>
      </c>
      <c r="P22" s="71">
        <v>4430500</v>
      </c>
      <c r="Q22" s="71">
        <v>834463</v>
      </c>
      <c r="R22" s="71">
        <v>358267</v>
      </c>
      <c r="S22" s="71">
        <v>5623230</v>
      </c>
      <c r="T22" s="31"/>
    </row>
    <row r="23" spans="15:20" ht="15.75" thickBot="1" x14ac:dyDescent="0.3">
      <c r="O23" s="70">
        <v>2003</v>
      </c>
      <c r="P23" s="71">
        <v>5460865</v>
      </c>
      <c r="Q23" s="71">
        <v>947611</v>
      </c>
      <c r="R23" s="71">
        <v>273745</v>
      </c>
      <c r="S23" s="71">
        <v>6682221</v>
      </c>
      <c r="T23" s="31"/>
    </row>
    <row r="24" spans="15:20" ht="15.75" thickBot="1" x14ac:dyDescent="0.3">
      <c r="O24" s="70">
        <v>2004</v>
      </c>
      <c r="P24" s="71">
        <v>5474888</v>
      </c>
      <c r="Q24" s="71">
        <v>577173</v>
      </c>
      <c r="R24" s="71">
        <v>248675</v>
      </c>
      <c r="S24" s="71">
        <v>6300736</v>
      </c>
      <c r="T24" s="31"/>
    </row>
    <row r="25" spans="15:20" ht="15.75" thickBot="1" x14ac:dyDescent="0.3">
      <c r="O25" s="70">
        <v>2005</v>
      </c>
      <c r="P25" s="71">
        <v>6303212</v>
      </c>
      <c r="Q25" s="71">
        <v>1047796</v>
      </c>
      <c r="R25" s="71">
        <v>534503</v>
      </c>
      <c r="S25" s="71">
        <v>7885511</v>
      </c>
      <c r="T25" s="31"/>
    </row>
    <row r="26" spans="15:20" ht="15.75" thickBot="1" x14ac:dyDescent="0.3">
      <c r="O26" s="70">
        <v>2006</v>
      </c>
      <c r="P26" s="71">
        <v>7163043</v>
      </c>
      <c r="Q26" s="71">
        <v>861365</v>
      </c>
      <c r="R26" s="71">
        <v>424370</v>
      </c>
      <c r="S26" s="71">
        <v>8448778</v>
      </c>
      <c r="T26" s="31"/>
    </row>
    <row r="27" spans="15:20" ht="15.75" thickBot="1" x14ac:dyDescent="0.3">
      <c r="O27" s="70">
        <v>2007</v>
      </c>
      <c r="P27" s="72">
        <v>7038874</v>
      </c>
      <c r="Q27" s="72">
        <v>879062</v>
      </c>
      <c r="R27" s="72">
        <v>359524</v>
      </c>
      <c r="S27" s="71">
        <v>8277460</v>
      </c>
      <c r="T27" s="31"/>
    </row>
    <row r="28" spans="15:20" ht="15.75" thickBot="1" x14ac:dyDescent="0.3">
      <c r="O28" s="70">
        <v>2008</v>
      </c>
      <c r="P28" s="72">
        <v>6927908</v>
      </c>
      <c r="Q28" s="72">
        <v>1318511</v>
      </c>
      <c r="R28" s="72">
        <v>436551</v>
      </c>
      <c r="S28" s="71">
        <v>8682970</v>
      </c>
      <c r="T28" s="31"/>
    </row>
    <row r="29" spans="15:20" ht="15.75" thickBot="1" x14ac:dyDescent="0.3">
      <c r="O29" s="70">
        <v>2009</v>
      </c>
      <c r="P29" s="72">
        <v>8665659</v>
      </c>
      <c r="Q29" s="72">
        <v>1152065</v>
      </c>
      <c r="R29" s="72">
        <v>275198</v>
      </c>
      <c r="S29" s="71">
        <v>10092922</v>
      </c>
      <c r="T29" s="31"/>
    </row>
    <row r="30" spans="15:20" ht="15.75" thickBot="1" x14ac:dyDescent="0.3">
      <c r="O30" s="70">
        <v>2010</v>
      </c>
      <c r="P30" s="72">
        <v>7445528</v>
      </c>
      <c r="Q30" s="72">
        <v>1271633</v>
      </c>
      <c r="R30" s="72">
        <v>435221</v>
      </c>
      <c r="S30" s="71">
        <v>9152382</v>
      </c>
      <c r="T30" s="31"/>
    </row>
    <row r="31" spans="15:20" ht="15.75" thickBot="1" x14ac:dyDescent="0.3">
      <c r="O31" s="70">
        <v>2011</v>
      </c>
      <c r="P31" s="72">
        <v>8286392</v>
      </c>
      <c r="Q31" s="72">
        <v>1180010</v>
      </c>
      <c r="R31" s="72">
        <v>997406</v>
      </c>
      <c r="S31" s="71">
        <v>10463808</v>
      </c>
      <c r="T31" s="31"/>
    </row>
    <row r="32" spans="15:20" ht="15.75" thickBot="1" x14ac:dyDescent="0.3">
      <c r="O32" s="70">
        <v>2012</v>
      </c>
      <c r="P32" s="72">
        <v>10159853</v>
      </c>
      <c r="Q32" s="72">
        <v>1716869</v>
      </c>
      <c r="R32" s="72">
        <v>676985</v>
      </c>
      <c r="S32" s="71">
        <v>12553707</v>
      </c>
      <c r="T32" s="31"/>
    </row>
    <row r="33" spans="15:19" ht="15.75" thickBot="1" x14ac:dyDescent="0.3">
      <c r="O33" s="70">
        <v>2013</v>
      </c>
      <c r="P33" s="72">
        <v>10746399.59</v>
      </c>
      <c r="Q33" s="72">
        <v>1361019.94</v>
      </c>
      <c r="R33" s="72">
        <v>713532.72</v>
      </c>
      <c r="S33" s="71">
        <v>12820952.25</v>
      </c>
    </row>
    <row r="34" spans="15:19" ht="15.75" thickBot="1" x14ac:dyDescent="0.3">
      <c r="O34" s="70">
        <v>2014</v>
      </c>
      <c r="P34" s="72">
        <v>8409649</v>
      </c>
      <c r="Q34" s="72">
        <v>1101227.26</v>
      </c>
      <c r="R34" s="72">
        <v>385395</v>
      </c>
      <c r="S34" s="71">
        <v>9896271.2599999998</v>
      </c>
    </row>
    <row r="35" spans="15:19" x14ac:dyDescent="0.25">
      <c r="O35" s="74">
        <v>2015</v>
      </c>
      <c r="P35" s="75">
        <v>10812866.810000001</v>
      </c>
      <c r="Q35" s="75">
        <v>1522542.81</v>
      </c>
      <c r="R35" s="75">
        <v>531451.97</v>
      </c>
      <c r="S35" s="76">
        <v>12866861.590000002</v>
      </c>
    </row>
    <row r="36" spans="15:19" x14ac:dyDescent="0.25">
      <c r="O36" s="74">
        <v>2016</v>
      </c>
      <c r="P36" s="75">
        <v>8524838.3000000007</v>
      </c>
      <c r="Q36" s="75">
        <v>1217747.5</v>
      </c>
      <c r="R36" s="75">
        <v>401034.54</v>
      </c>
      <c r="S36" s="76">
        <v>10143620.34</v>
      </c>
    </row>
    <row r="37" spans="15:19" x14ac:dyDescent="0.25">
      <c r="O37" s="74">
        <v>2017</v>
      </c>
      <c r="P37" s="75">
        <v>8050614.1399999997</v>
      </c>
      <c r="Q37" s="75">
        <v>1103298.02</v>
      </c>
      <c r="R37" s="75">
        <v>338145.85</v>
      </c>
      <c r="S37" s="76">
        <v>9492058.0099999998</v>
      </c>
    </row>
    <row r="38" spans="15:19" x14ac:dyDescent="0.25">
      <c r="O38" s="74">
        <v>2018</v>
      </c>
      <c r="P38" s="75">
        <v>10527819.439999999</v>
      </c>
      <c r="Q38" s="75">
        <v>1358918.94</v>
      </c>
      <c r="R38" s="75">
        <v>1012231.45</v>
      </c>
      <c r="S38" s="76">
        <v>12898969.829999998</v>
      </c>
    </row>
    <row r="39" spans="15:19" x14ac:dyDescent="0.25">
      <c r="O39" s="78">
        <v>2019</v>
      </c>
      <c r="P39" s="79">
        <v>10300475</v>
      </c>
      <c r="Q39" s="79">
        <v>1339894</v>
      </c>
      <c r="R39" s="79">
        <v>298388</v>
      </c>
      <c r="S39" s="80">
        <v>11938757</v>
      </c>
    </row>
    <row r="40" spans="15:19" x14ac:dyDescent="0.25">
      <c r="O40" s="78">
        <v>2020</v>
      </c>
      <c r="P40" s="79">
        <v>8882067</v>
      </c>
      <c r="Q40" s="79">
        <v>1219875</v>
      </c>
      <c r="R40" s="79">
        <v>235286</v>
      </c>
      <c r="S40" s="80">
        <v>10337228</v>
      </c>
    </row>
    <row r="41" spans="15:19" x14ac:dyDescent="0.25">
      <c r="O41" s="78">
        <v>2021</v>
      </c>
      <c r="P41" s="79">
        <v>10893578.529999999</v>
      </c>
      <c r="Q41" s="108">
        <v>1874779</v>
      </c>
      <c r="R41" s="79">
        <v>668928.74</v>
      </c>
      <c r="S41" s="80">
        <v>13436986</v>
      </c>
    </row>
  </sheetData>
  <phoneticPr fontId="59" type="noConversion"/>
  <pageMargins left="0.7" right="0.7" top="0.75" bottom="0.75" header="0.3" footer="0.3"/>
  <pageSetup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492" t="s">
        <v>486</v>
      </c>
      <c r="B1" s="492"/>
      <c r="C1" s="492"/>
      <c r="D1" s="492"/>
      <c r="E1" s="492"/>
      <c r="F1" s="492"/>
      <c r="G1" s="492"/>
      <c r="H1" s="492"/>
      <c r="I1" s="492"/>
      <c r="J1" s="492"/>
      <c r="K1" s="492"/>
      <c r="L1" s="492"/>
      <c r="M1" s="492"/>
      <c r="N1" s="492"/>
      <c r="O1" s="492"/>
      <c r="P1" s="31"/>
    </row>
    <row r="2" spans="1:19" x14ac:dyDescent="0.25">
      <c r="A2" s="493" t="s">
        <v>258</v>
      </c>
      <c r="B2" s="493"/>
      <c r="C2" s="493"/>
      <c r="D2" s="493"/>
      <c r="E2" s="493"/>
      <c r="F2" s="493"/>
      <c r="G2" s="493"/>
      <c r="H2" s="493"/>
      <c r="I2" s="493"/>
      <c r="J2" s="493"/>
      <c r="K2" s="493"/>
      <c r="L2" s="493"/>
      <c r="M2" s="493"/>
      <c r="N2" s="493"/>
      <c r="O2" s="493"/>
      <c r="P2" s="31"/>
    </row>
    <row r="3" spans="1:19" x14ac:dyDescent="0.25">
      <c r="A3" s="149" t="s">
        <v>259</v>
      </c>
      <c r="B3" s="149">
        <v>2008</v>
      </c>
      <c r="C3" s="149">
        <v>2009</v>
      </c>
      <c r="D3" s="149">
        <v>2010</v>
      </c>
      <c r="E3" s="149" t="s">
        <v>260</v>
      </c>
      <c r="F3" s="149" t="s">
        <v>261</v>
      </c>
      <c r="G3" s="149">
        <v>2012</v>
      </c>
      <c r="H3" s="149">
        <v>2013</v>
      </c>
      <c r="I3" s="149">
        <v>2014</v>
      </c>
      <c r="J3" s="149">
        <v>2015</v>
      </c>
      <c r="K3" s="149">
        <v>2016</v>
      </c>
      <c r="L3" s="149">
        <v>2017</v>
      </c>
      <c r="M3" s="149">
        <v>2018</v>
      </c>
      <c r="N3" s="149">
        <v>2019</v>
      </c>
      <c r="O3" s="224">
        <v>2020</v>
      </c>
      <c r="P3" s="31"/>
    </row>
    <row r="4" spans="1:19" x14ac:dyDescent="0.25">
      <c r="A4" s="136" t="s">
        <v>262</v>
      </c>
      <c r="B4" s="137">
        <v>104716.9</v>
      </c>
      <c r="C4" s="137">
        <v>111524.96</v>
      </c>
      <c r="D4" s="137">
        <v>116830.78</v>
      </c>
      <c r="E4" s="137">
        <v>125946.23000000001</v>
      </c>
      <c r="F4" s="137">
        <v>125946.23000000001</v>
      </c>
      <c r="G4" s="137">
        <v>128638</v>
      </c>
      <c r="H4" s="137">
        <v>130361.7</v>
      </c>
      <c r="I4" s="137">
        <v>137592.44</v>
      </c>
      <c r="J4" s="137">
        <v>141918.12399999998</v>
      </c>
      <c r="K4" s="137">
        <v>137374.93</v>
      </c>
      <c r="L4" s="137">
        <v>135907.75</v>
      </c>
      <c r="M4" s="137">
        <v>137191.12</v>
      </c>
      <c r="N4" s="137">
        <v>136288.79</v>
      </c>
      <c r="O4" s="137">
        <v>136166.23999999993</v>
      </c>
      <c r="P4" s="100"/>
      <c r="Q4" s="100"/>
    </row>
    <row r="5" spans="1:19" x14ac:dyDescent="0.25">
      <c r="A5" s="136" t="s">
        <v>263</v>
      </c>
      <c r="B5" s="137">
        <v>52186.940009197584</v>
      </c>
      <c r="C5" s="137">
        <v>53340.070009197589</v>
      </c>
      <c r="D5" s="137">
        <v>52656.510009197591</v>
      </c>
      <c r="E5" s="137">
        <v>53869.560009197579</v>
      </c>
      <c r="F5" s="137">
        <v>53869.560009197579</v>
      </c>
      <c r="G5" s="137">
        <v>53868.710009197581</v>
      </c>
      <c r="H5" s="137">
        <v>53745.990009197587</v>
      </c>
      <c r="I5" s="137">
        <v>52234.06</v>
      </c>
      <c r="J5" s="137">
        <v>48593.24</v>
      </c>
      <c r="K5" s="137">
        <v>48582.18</v>
      </c>
      <c r="L5" s="137">
        <v>48202.19000000001</v>
      </c>
      <c r="M5" s="137">
        <v>47799.800000000047</v>
      </c>
      <c r="N5" s="137">
        <v>47834</v>
      </c>
      <c r="O5" s="137">
        <v>43104.05</v>
      </c>
      <c r="P5" s="31"/>
    </row>
    <row r="6" spans="1:19" x14ac:dyDescent="0.25">
      <c r="A6" s="136" t="s">
        <v>264</v>
      </c>
      <c r="B6" s="137">
        <v>9982</v>
      </c>
      <c r="C6" s="137">
        <v>10001</v>
      </c>
      <c r="D6" s="137">
        <v>6929.87</v>
      </c>
      <c r="E6" s="137">
        <v>10000</v>
      </c>
      <c r="F6" s="150">
        <v>7462.63</v>
      </c>
      <c r="G6" s="137">
        <v>7721.4</v>
      </c>
      <c r="H6" s="137">
        <v>7993.65</v>
      </c>
      <c r="I6" s="137">
        <v>8202.07</v>
      </c>
      <c r="J6" s="137">
        <v>8515.92</v>
      </c>
      <c r="K6" s="137">
        <v>8712.7199999999993</v>
      </c>
      <c r="L6" s="137">
        <v>8711.24</v>
      </c>
      <c r="M6" s="137">
        <v>9150.01</v>
      </c>
      <c r="N6" s="137">
        <v>9172.56</v>
      </c>
      <c r="O6" s="137">
        <v>9154.24</v>
      </c>
      <c r="P6" s="31"/>
      <c r="Q6" s="222"/>
      <c r="R6" s="222"/>
      <c r="S6" s="222"/>
    </row>
    <row r="7" spans="1:19" x14ac:dyDescent="0.25">
      <c r="A7" s="136" t="s">
        <v>212</v>
      </c>
      <c r="B7" s="137">
        <f t="shared" ref="B7:K7" si="0">SUM(B4:B6)</f>
        <v>166885.84000919759</v>
      </c>
      <c r="C7" s="137">
        <f t="shared" si="0"/>
        <v>174866.0300091976</v>
      </c>
      <c r="D7" s="137">
        <f>SUM(D4:D6)</f>
        <v>176417.1600091976</v>
      </c>
      <c r="E7" s="151">
        <f t="shared" si="0"/>
        <v>189815.7900091976</v>
      </c>
      <c r="F7" s="150">
        <f t="shared" si="0"/>
        <v>187278.42000919761</v>
      </c>
      <c r="G7" s="137">
        <f t="shared" si="0"/>
        <v>190228.11000919758</v>
      </c>
      <c r="H7" s="137">
        <f t="shared" si="0"/>
        <v>192101.34000919756</v>
      </c>
      <c r="I7" s="137">
        <f t="shared" si="0"/>
        <v>198028.57</v>
      </c>
      <c r="J7" s="137">
        <f t="shared" si="0"/>
        <v>199027.28399999999</v>
      </c>
      <c r="K7" s="137">
        <f t="shared" si="0"/>
        <v>194669.83</v>
      </c>
      <c r="L7" s="137">
        <f>SUM(L4:L6)</f>
        <v>192821.18</v>
      </c>
      <c r="M7" s="137">
        <f>SUM(M4:M6)</f>
        <v>194140.93000000005</v>
      </c>
      <c r="N7" s="137">
        <f>SUM(N4:N6)</f>
        <v>193295.35</v>
      </c>
      <c r="O7" s="137">
        <f>SUM(O4:O6)</f>
        <v>188424.52999999991</v>
      </c>
      <c r="P7" s="31"/>
    </row>
    <row r="8" spans="1:19" ht="15" customHeight="1" x14ac:dyDescent="0.25">
      <c r="A8" s="494" t="s">
        <v>265</v>
      </c>
      <c r="B8" s="494"/>
      <c r="C8" s="494"/>
      <c r="D8" s="494"/>
      <c r="E8" s="494"/>
      <c r="F8" s="494"/>
      <c r="G8" s="494"/>
      <c r="H8" s="494"/>
      <c r="I8" s="494"/>
      <c r="J8" s="494"/>
      <c r="K8" s="494"/>
      <c r="L8" s="494"/>
      <c r="M8" s="494"/>
      <c r="N8" s="494"/>
      <c r="O8" s="494"/>
      <c r="P8" s="31"/>
    </row>
    <row r="9" spans="1:19" ht="27.6" customHeight="1" x14ac:dyDescent="0.25">
      <c r="A9" s="494" t="s">
        <v>266</v>
      </c>
      <c r="B9" s="494"/>
      <c r="C9" s="494"/>
      <c r="D9" s="494"/>
      <c r="E9" s="494"/>
      <c r="F9" s="494"/>
      <c r="G9" s="494"/>
      <c r="H9" s="494"/>
      <c r="I9" s="494"/>
      <c r="J9" s="494"/>
      <c r="K9" s="494"/>
      <c r="L9" s="494"/>
      <c r="M9" s="494"/>
      <c r="N9" s="494"/>
      <c r="O9" s="494"/>
      <c r="P9" s="31"/>
    </row>
    <row r="10" spans="1:19" ht="24" customHeight="1" x14ac:dyDescent="0.25">
      <c r="A10" s="494" t="s">
        <v>267</v>
      </c>
      <c r="B10" s="494"/>
      <c r="C10" s="494"/>
      <c r="D10" s="494"/>
      <c r="E10" s="494"/>
      <c r="F10" s="494"/>
      <c r="G10" s="494"/>
      <c r="H10" s="494"/>
      <c r="I10" s="494"/>
      <c r="J10" s="494"/>
      <c r="K10" s="494"/>
      <c r="L10" s="494"/>
      <c r="M10" s="494"/>
      <c r="N10" s="494"/>
      <c r="O10" s="494"/>
      <c r="P10" s="31"/>
    </row>
    <row r="11" spans="1:19" ht="25.9" customHeight="1" x14ac:dyDescent="0.25">
      <c r="A11" s="494" t="s">
        <v>308</v>
      </c>
      <c r="B11" s="494"/>
      <c r="C11" s="494"/>
      <c r="D11" s="494"/>
      <c r="E11" s="494"/>
      <c r="F11" s="494"/>
      <c r="G11" s="494"/>
      <c r="H11" s="494"/>
      <c r="I11" s="494"/>
      <c r="J11" s="494"/>
      <c r="K11" s="494"/>
      <c r="L11" s="494"/>
      <c r="M11" s="494"/>
      <c r="N11" s="494"/>
      <c r="O11" s="494"/>
      <c r="P11" s="31"/>
    </row>
    <row r="12" spans="1:19" ht="14.45" customHeight="1" x14ac:dyDescent="0.25">
      <c r="A12" s="494" t="s">
        <v>268</v>
      </c>
      <c r="B12" s="494"/>
      <c r="C12" s="494"/>
      <c r="D12" s="494"/>
      <c r="E12" s="494"/>
      <c r="F12" s="494"/>
      <c r="G12" s="494"/>
      <c r="H12" s="494"/>
      <c r="I12" s="494"/>
      <c r="J12" s="494"/>
      <c r="K12" s="494"/>
      <c r="L12" s="494"/>
      <c r="M12" s="494"/>
      <c r="N12" s="494"/>
      <c r="O12" s="494"/>
      <c r="P12" s="31"/>
    </row>
    <row r="13" spans="1:19" s="31" customFormat="1" ht="14.45" customHeight="1" x14ac:dyDescent="0.25">
      <c r="A13" s="58"/>
      <c r="B13" s="58"/>
      <c r="C13" s="58"/>
      <c r="D13" s="58"/>
      <c r="E13" s="58"/>
      <c r="F13" s="58"/>
      <c r="G13" s="58"/>
      <c r="H13" s="58"/>
      <c r="I13" s="58"/>
      <c r="J13" s="58"/>
      <c r="K13" s="58"/>
      <c r="L13" s="58"/>
      <c r="M13" s="58"/>
      <c r="N13" s="58"/>
      <c r="O13" s="58"/>
    </row>
    <row r="14" spans="1:19" s="31" customFormat="1" ht="14.45" customHeight="1" x14ac:dyDescent="0.25">
      <c r="A14" s="58"/>
      <c r="B14" s="58"/>
      <c r="C14" s="58"/>
      <c r="D14" s="58"/>
      <c r="E14" s="58"/>
      <c r="F14" s="58"/>
      <c r="G14" s="58"/>
      <c r="H14" s="58"/>
      <c r="I14" s="58"/>
      <c r="J14" s="58"/>
      <c r="K14" s="58"/>
      <c r="L14" s="58"/>
      <c r="M14" s="58"/>
      <c r="N14" s="58"/>
      <c r="O14" s="58"/>
    </row>
    <row r="15" spans="1:19" s="31" customFormat="1" ht="14.45" customHeight="1" x14ac:dyDescent="0.25">
      <c r="A15" s="58"/>
      <c r="B15" s="58"/>
      <c r="C15" s="58"/>
      <c r="D15" s="58"/>
      <c r="E15" s="58"/>
      <c r="F15" s="58"/>
      <c r="G15" s="58"/>
      <c r="H15" s="58"/>
      <c r="I15" s="58"/>
      <c r="J15" s="58"/>
      <c r="K15" s="58"/>
      <c r="L15" s="58"/>
      <c r="M15" s="58"/>
      <c r="N15" s="58"/>
      <c r="O15" s="58"/>
    </row>
    <row r="16" spans="1:19" s="31" customFormat="1" x14ac:dyDescent="0.25">
      <c r="A16" s="58"/>
      <c r="B16" s="58"/>
      <c r="C16" s="58"/>
      <c r="D16" s="58"/>
      <c r="E16" s="58"/>
      <c r="F16" s="58"/>
      <c r="G16" s="58"/>
      <c r="H16" s="58"/>
      <c r="I16" s="58"/>
      <c r="J16" s="58"/>
      <c r="K16" s="58"/>
      <c r="L16" s="58"/>
      <c r="M16" s="58"/>
      <c r="N16" s="58"/>
    </row>
    <row r="17" spans="1:17" x14ac:dyDescent="0.25">
      <c r="A17" s="504" t="s">
        <v>487</v>
      </c>
      <c r="B17" s="504"/>
      <c r="C17" s="504"/>
      <c r="D17" s="504"/>
      <c r="E17" s="504"/>
      <c r="F17" s="504"/>
      <c r="G17" s="504"/>
      <c r="H17" s="504"/>
      <c r="I17" s="504"/>
      <c r="J17" s="504"/>
      <c r="K17" s="504"/>
      <c r="L17" s="504"/>
      <c r="M17" s="504"/>
      <c r="N17" s="504"/>
      <c r="O17" s="31"/>
    </row>
    <row r="18" spans="1:17" ht="15" customHeight="1" x14ac:dyDescent="0.25">
      <c r="A18" s="505" t="s">
        <v>244</v>
      </c>
      <c r="B18" s="505"/>
      <c r="C18" s="495" t="s">
        <v>269</v>
      </c>
      <c r="D18" s="496"/>
      <c r="E18" s="497"/>
      <c r="F18" s="495" t="s">
        <v>270</v>
      </c>
      <c r="G18" s="496"/>
      <c r="H18" s="497"/>
      <c r="I18" s="498" t="s">
        <v>271</v>
      </c>
      <c r="J18" s="498"/>
      <c r="K18" s="498"/>
      <c r="L18" s="495" t="s">
        <v>307</v>
      </c>
      <c r="M18" s="496"/>
      <c r="N18" s="497"/>
      <c r="O18" s="31"/>
    </row>
    <row r="19" spans="1:17" x14ac:dyDescent="0.25">
      <c r="A19" s="505"/>
      <c r="B19" s="505"/>
      <c r="C19" s="152" t="s">
        <v>272</v>
      </c>
      <c r="D19" s="152" t="s">
        <v>273</v>
      </c>
      <c r="E19" s="152" t="s">
        <v>212</v>
      </c>
      <c r="F19" s="152" t="s">
        <v>272</v>
      </c>
      <c r="G19" s="152" t="s">
        <v>273</v>
      </c>
      <c r="H19" s="152" t="s">
        <v>212</v>
      </c>
      <c r="I19" s="152" t="s">
        <v>272</v>
      </c>
      <c r="J19" s="152" t="s">
        <v>273</v>
      </c>
      <c r="K19" s="152" t="s">
        <v>212</v>
      </c>
      <c r="L19" s="152" t="s">
        <v>272</v>
      </c>
      <c r="M19" s="152" t="s">
        <v>273</v>
      </c>
      <c r="N19" s="152" t="s">
        <v>212</v>
      </c>
      <c r="O19" s="31"/>
    </row>
    <row r="20" spans="1:17" x14ac:dyDescent="0.25">
      <c r="A20" s="499" t="s">
        <v>274</v>
      </c>
      <c r="B20" s="499"/>
      <c r="C20" s="153"/>
      <c r="D20" s="153">
        <v>15</v>
      </c>
      <c r="E20" s="153">
        <v>15</v>
      </c>
      <c r="F20" s="153"/>
      <c r="G20" s="153">
        <v>15</v>
      </c>
      <c r="H20" s="153">
        <f>G20+F20</f>
        <v>15</v>
      </c>
      <c r="I20" s="153"/>
      <c r="J20" s="153">
        <v>15</v>
      </c>
      <c r="K20" s="153">
        <f>J20+I20</f>
        <v>15</v>
      </c>
      <c r="L20" s="153"/>
      <c r="M20" s="153">
        <v>15</v>
      </c>
      <c r="N20" s="153">
        <f t="shared" ref="N20:N25" si="1">M20+L20</f>
        <v>15</v>
      </c>
      <c r="O20" s="362"/>
    </row>
    <row r="21" spans="1:17" x14ac:dyDescent="0.25">
      <c r="A21" s="499" t="s">
        <v>275</v>
      </c>
      <c r="B21" s="499"/>
      <c r="C21" s="153">
        <v>1.3</v>
      </c>
      <c r="D21" s="153">
        <v>1.8</v>
      </c>
      <c r="E21" s="153">
        <v>3.1</v>
      </c>
      <c r="F21" s="153">
        <v>1.3</v>
      </c>
      <c r="G21" s="153">
        <v>1.8</v>
      </c>
      <c r="H21" s="153">
        <f t="shared" ref="H21:H33" si="2">G21+F21</f>
        <v>3.1</v>
      </c>
      <c r="I21" s="153">
        <v>1.3</v>
      </c>
      <c r="J21" s="153">
        <v>1.8</v>
      </c>
      <c r="K21" s="153">
        <f t="shared" ref="K21:K33" si="3">J21+I21</f>
        <v>3.1</v>
      </c>
      <c r="L21" s="153">
        <v>1.4</v>
      </c>
      <c r="M21" s="153">
        <v>2.0499999999999998</v>
      </c>
      <c r="N21" s="153">
        <f t="shared" si="1"/>
        <v>3.4499999999999997</v>
      </c>
      <c r="O21" s="362"/>
    </row>
    <row r="22" spans="1:17" x14ac:dyDescent="0.25">
      <c r="A22" s="499" t="s">
        <v>220</v>
      </c>
      <c r="B22" s="499"/>
      <c r="C22" s="153">
        <v>1.06</v>
      </c>
      <c r="D22" s="153">
        <v>3.91</v>
      </c>
      <c r="E22" s="153">
        <v>4.9700000000000006</v>
      </c>
      <c r="F22" s="153">
        <v>1.06</v>
      </c>
      <c r="G22" s="153">
        <v>3.91</v>
      </c>
      <c r="H22" s="153">
        <f t="shared" si="2"/>
        <v>4.9700000000000006</v>
      </c>
      <c r="I22" s="153">
        <v>1.06</v>
      </c>
      <c r="J22" s="153">
        <v>3.91</v>
      </c>
      <c r="K22" s="153">
        <f t="shared" si="3"/>
        <v>4.9700000000000006</v>
      </c>
      <c r="L22" s="153">
        <v>1.06</v>
      </c>
      <c r="M22" s="153">
        <v>3.91</v>
      </c>
      <c r="N22" s="153">
        <f t="shared" si="1"/>
        <v>4.9700000000000006</v>
      </c>
      <c r="O22" s="362"/>
    </row>
    <row r="23" spans="1:17" x14ac:dyDescent="0.25">
      <c r="A23" s="499" t="s">
        <v>221</v>
      </c>
      <c r="B23" s="499"/>
      <c r="C23" s="153">
        <v>43.73</v>
      </c>
      <c r="D23" s="153">
        <v>15.54</v>
      </c>
      <c r="E23" s="153">
        <v>59.269999999999996</v>
      </c>
      <c r="F23" s="153">
        <v>21.43</v>
      </c>
      <c r="G23" s="153">
        <v>25.54</v>
      </c>
      <c r="H23" s="153">
        <f t="shared" si="2"/>
        <v>46.97</v>
      </c>
      <c r="I23" s="153">
        <v>21.43</v>
      </c>
      <c r="J23" s="153">
        <v>27.19</v>
      </c>
      <c r="K23" s="153">
        <f>J23+I23</f>
        <v>48.620000000000005</v>
      </c>
      <c r="L23" s="153">
        <v>21.43</v>
      </c>
      <c r="M23" s="153">
        <v>28.19</v>
      </c>
      <c r="N23" s="153">
        <f t="shared" si="1"/>
        <v>49.620000000000005</v>
      </c>
      <c r="O23" s="362"/>
    </row>
    <row r="24" spans="1:17" x14ac:dyDescent="0.25">
      <c r="A24" s="499" t="s">
        <v>222</v>
      </c>
      <c r="B24" s="499"/>
      <c r="C24" s="153">
        <v>1672.96</v>
      </c>
      <c r="D24" s="153">
        <v>1431.48</v>
      </c>
      <c r="E24" s="153">
        <v>3104.44</v>
      </c>
      <c r="F24" s="153">
        <v>1783.55</v>
      </c>
      <c r="G24" s="153">
        <v>1395.67</v>
      </c>
      <c r="H24" s="153">
        <f t="shared" si="2"/>
        <v>3179.2200000000003</v>
      </c>
      <c r="I24" s="153">
        <v>1784.28</v>
      </c>
      <c r="J24" s="153">
        <v>1363.27</v>
      </c>
      <c r="K24" s="153">
        <f t="shared" si="3"/>
        <v>3147.55</v>
      </c>
      <c r="L24" s="153">
        <v>1826.35</v>
      </c>
      <c r="M24" s="153">
        <v>1298.8800000000001</v>
      </c>
      <c r="N24" s="153">
        <f t="shared" si="1"/>
        <v>3125.23</v>
      </c>
      <c r="O24" s="362"/>
    </row>
    <row r="25" spans="1:17" x14ac:dyDescent="0.25">
      <c r="A25" s="499" t="s">
        <v>223</v>
      </c>
      <c r="B25" s="499"/>
      <c r="C25" s="153">
        <v>6281.11</v>
      </c>
      <c r="D25" s="153">
        <v>3537.94</v>
      </c>
      <c r="E25" s="153">
        <v>9819.0499999999993</v>
      </c>
      <c r="F25" s="153">
        <v>6313.82</v>
      </c>
      <c r="G25" s="153">
        <v>3560.65</v>
      </c>
      <c r="H25" s="153">
        <f t="shared" si="2"/>
        <v>9874.4699999999993</v>
      </c>
      <c r="I25" s="153">
        <v>6251.63</v>
      </c>
      <c r="J25" s="153">
        <v>3405.57</v>
      </c>
      <c r="K25" s="153">
        <f>J25+I25</f>
        <v>9657.2000000000007</v>
      </c>
      <c r="L25" s="153">
        <v>6347.72</v>
      </c>
      <c r="M25" s="153">
        <v>3379.47</v>
      </c>
      <c r="N25" s="153">
        <f t="shared" si="1"/>
        <v>9727.19</v>
      </c>
      <c r="O25" s="362"/>
    </row>
    <row r="26" spans="1:17" x14ac:dyDescent="0.25">
      <c r="A26" s="499" t="s">
        <v>224</v>
      </c>
      <c r="B26" s="499"/>
      <c r="C26" s="153">
        <v>1500.12</v>
      </c>
      <c r="D26" s="153">
        <v>10756.43</v>
      </c>
      <c r="E26" s="153">
        <v>12256.55</v>
      </c>
      <c r="F26" s="153">
        <v>1474.4</v>
      </c>
      <c r="G26" s="153">
        <v>10473.98</v>
      </c>
      <c r="H26" s="153">
        <f t="shared" si="2"/>
        <v>11948.38</v>
      </c>
      <c r="I26" s="153">
        <v>1428.8</v>
      </c>
      <c r="J26" s="153">
        <v>10156.07</v>
      </c>
      <c r="K26" s="153">
        <f t="shared" si="3"/>
        <v>11584.869999999999</v>
      </c>
      <c r="L26" s="153">
        <v>1379.1299999999999</v>
      </c>
      <c r="M26" s="153">
        <v>9903.03999999999</v>
      </c>
      <c r="N26" s="153">
        <f t="shared" ref="N26:N33" si="4">M26+L26</f>
        <v>11282.169999999989</v>
      </c>
      <c r="O26" s="362"/>
    </row>
    <row r="27" spans="1:17" x14ac:dyDescent="0.25">
      <c r="A27" s="499" t="s">
        <v>225</v>
      </c>
      <c r="B27" s="499"/>
      <c r="C27" s="153">
        <v>6659.94</v>
      </c>
      <c r="D27" s="153">
        <v>38985.69</v>
      </c>
      <c r="E27" s="153">
        <v>45645.630000000005</v>
      </c>
      <c r="F27" s="153">
        <v>6618.37</v>
      </c>
      <c r="G27" s="153">
        <v>39163.85</v>
      </c>
      <c r="H27" s="153">
        <f t="shared" si="2"/>
        <v>45782.22</v>
      </c>
      <c r="I27" s="153">
        <v>6545.8</v>
      </c>
      <c r="J27" s="153">
        <v>38596.620000000003</v>
      </c>
      <c r="K27" s="153">
        <f t="shared" si="3"/>
        <v>45142.420000000006</v>
      </c>
      <c r="L27" s="153">
        <v>6357.9100000000117</v>
      </c>
      <c r="M27" s="153">
        <v>38723.009999999915</v>
      </c>
      <c r="N27" s="153">
        <f t="shared" si="4"/>
        <v>45080.919999999925</v>
      </c>
      <c r="O27" s="362"/>
    </row>
    <row r="28" spans="1:17" x14ac:dyDescent="0.25">
      <c r="A28" s="499" t="s">
        <v>276</v>
      </c>
      <c r="B28" s="499"/>
      <c r="C28" s="153">
        <v>14514.67</v>
      </c>
      <c r="D28" s="153">
        <v>38102.43</v>
      </c>
      <c r="E28" s="153">
        <v>52617.1</v>
      </c>
      <c r="F28" s="153">
        <v>14501.68</v>
      </c>
      <c r="G28" s="153">
        <v>39184.99</v>
      </c>
      <c r="H28" s="153">
        <f t="shared" si="2"/>
        <v>53686.67</v>
      </c>
      <c r="I28" s="153">
        <v>14290.95</v>
      </c>
      <c r="J28" s="153">
        <v>39527.730000000003</v>
      </c>
      <c r="K28" s="153">
        <f t="shared" si="3"/>
        <v>53818.680000000008</v>
      </c>
      <c r="L28" s="153">
        <v>14076.74</v>
      </c>
      <c r="M28" s="153">
        <v>39469.379999999997</v>
      </c>
      <c r="N28" s="153">
        <f>M28+L28</f>
        <v>53546.119999999995</v>
      </c>
      <c r="O28" s="362"/>
      <c r="P28" s="100"/>
    </row>
    <row r="29" spans="1:17" s="31" customFormat="1" x14ac:dyDescent="0.25">
      <c r="A29" s="502" t="s">
        <v>227</v>
      </c>
      <c r="B29" s="503"/>
      <c r="C29" s="153"/>
      <c r="D29" s="153"/>
      <c r="E29" s="153"/>
      <c r="F29" s="153">
        <v>4192.71</v>
      </c>
      <c r="G29" s="153">
        <v>5821.42</v>
      </c>
      <c r="H29" s="153">
        <f t="shared" si="2"/>
        <v>10014.130000000001</v>
      </c>
      <c r="I29" s="153">
        <v>4244.13</v>
      </c>
      <c r="J29" s="153">
        <v>5928.08</v>
      </c>
      <c r="K29" s="153">
        <f t="shared" si="3"/>
        <v>10172.209999999999</v>
      </c>
      <c r="L29" s="153">
        <v>4274.6500000000051</v>
      </c>
      <c r="M29" s="153">
        <v>6148.2400000000107</v>
      </c>
      <c r="N29" s="153">
        <f t="shared" si="4"/>
        <v>10422.890000000016</v>
      </c>
      <c r="O29" s="362"/>
      <c r="P29" s="100"/>
      <c r="Q29" s="363"/>
    </row>
    <row r="30" spans="1:17" s="31" customFormat="1" x14ac:dyDescent="0.25">
      <c r="A30" s="502" t="s">
        <v>277</v>
      </c>
      <c r="B30" s="503"/>
      <c r="C30" s="153">
        <v>5410.05</v>
      </c>
      <c r="D30" s="153">
        <v>6867.63</v>
      </c>
      <c r="E30" s="153">
        <v>12277.68</v>
      </c>
      <c r="F30" s="153">
        <v>1267.71</v>
      </c>
      <c r="G30" s="153">
        <v>1255.98</v>
      </c>
      <c r="H30" s="153">
        <f t="shared" si="2"/>
        <v>2523.69</v>
      </c>
      <c r="I30" s="153">
        <v>1300.45</v>
      </c>
      <c r="J30" s="153">
        <v>1281.42</v>
      </c>
      <c r="K30" s="153">
        <f t="shared" si="3"/>
        <v>2581.87</v>
      </c>
      <c r="L30" s="153">
        <v>1367.9199999999994</v>
      </c>
      <c r="M30" s="153">
        <v>1403.1399999999999</v>
      </c>
      <c r="N30" s="153">
        <f t="shared" si="4"/>
        <v>2771.0599999999995</v>
      </c>
      <c r="O30" s="362"/>
    </row>
    <row r="31" spans="1:17" x14ac:dyDescent="0.25">
      <c r="A31" s="499" t="s">
        <v>278</v>
      </c>
      <c r="B31" s="499"/>
      <c r="C31" s="153">
        <v>34.69</v>
      </c>
      <c r="D31" s="153">
        <v>43.86</v>
      </c>
      <c r="E31" s="153">
        <v>78.55</v>
      </c>
      <c r="F31" s="153">
        <v>38.69</v>
      </c>
      <c r="G31" s="153">
        <v>45.86</v>
      </c>
      <c r="H31" s="153">
        <f t="shared" si="2"/>
        <v>84.55</v>
      </c>
      <c r="I31" s="153">
        <v>38.69</v>
      </c>
      <c r="J31" s="153">
        <v>45.86</v>
      </c>
      <c r="K31" s="153">
        <f t="shared" si="3"/>
        <v>84.55</v>
      </c>
      <c r="L31" s="153">
        <v>43.73</v>
      </c>
      <c r="M31" s="153">
        <v>61.54</v>
      </c>
      <c r="N31" s="153">
        <f t="shared" si="4"/>
        <v>105.27</v>
      </c>
      <c r="O31" s="362"/>
    </row>
    <row r="32" spans="1:17" x14ac:dyDescent="0.25">
      <c r="A32" s="499" t="s">
        <v>249</v>
      </c>
      <c r="B32" s="499"/>
      <c r="C32" s="153">
        <v>13.7</v>
      </c>
      <c r="D32" s="153">
        <v>4.8</v>
      </c>
      <c r="E32" s="153">
        <v>18.5</v>
      </c>
      <c r="F32" s="153">
        <v>13.7</v>
      </c>
      <c r="G32" s="153">
        <v>4.8</v>
      </c>
      <c r="H32" s="153">
        <f t="shared" si="2"/>
        <v>18.5</v>
      </c>
      <c r="I32" s="153">
        <v>13.7</v>
      </c>
      <c r="J32" s="153">
        <v>4.8</v>
      </c>
      <c r="K32" s="153">
        <f t="shared" si="3"/>
        <v>18.5</v>
      </c>
      <c r="L32" s="153">
        <v>13.7</v>
      </c>
      <c r="M32" s="153">
        <v>4.8</v>
      </c>
      <c r="N32" s="153">
        <f t="shared" si="4"/>
        <v>18.5</v>
      </c>
      <c r="O32" s="362"/>
    </row>
    <row r="33" spans="1:15" x14ac:dyDescent="0.25">
      <c r="A33" s="502" t="s">
        <v>230</v>
      </c>
      <c r="B33" s="503"/>
      <c r="C33" s="153">
        <v>1.75</v>
      </c>
      <c r="D33" s="153">
        <v>6.16</v>
      </c>
      <c r="E33" s="153">
        <v>7.91</v>
      </c>
      <c r="F33" s="153">
        <v>2.59</v>
      </c>
      <c r="G33" s="153">
        <v>6.66</v>
      </c>
      <c r="H33" s="153">
        <f t="shared" si="2"/>
        <v>9.25</v>
      </c>
      <c r="I33" s="153">
        <v>2.59</v>
      </c>
      <c r="J33" s="153">
        <v>6.66</v>
      </c>
      <c r="K33" s="153">
        <f t="shared" si="3"/>
        <v>9.25</v>
      </c>
      <c r="L33" s="153">
        <v>5.39</v>
      </c>
      <c r="M33" s="153">
        <v>8.4599999999999991</v>
      </c>
      <c r="N33" s="153">
        <f t="shared" si="4"/>
        <v>13.849999999999998</v>
      </c>
      <c r="O33" s="362"/>
    </row>
    <row r="34" spans="1:15" x14ac:dyDescent="0.25">
      <c r="A34" s="500" t="s">
        <v>279</v>
      </c>
      <c r="B34" s="500"/>
      <c r="C34" s="154">
        <f t="shared" ref="C34:H34" si="5">SUM(C20:C33)</f>
        <v>36135.08</v>
      </c>
      <c r="D34" s="154">
        <f t="shared" si="5"/>
        <v>99772.670000000013</v>
      </c>
      <c r="E34" s="154">
        <f t="shared" si="5"/>
        <v>135907.75</v>
      </c>
      <c r="F34" s="154">
        <f t="shared" si="5"/>
        <v>36231.009999999995</v>
      </c>
      <c r="G34" s="154">
        <f t="shared" si="5"/>
        <v>100960.10999999999</v>
      </c>
      <c r="H34" s="154">
        <f t="shared" si="5"/>
        <v>137191.12</v>
      </c>
      <c r="I34" s="154">
        <f t="shared" ref="I34:N34" si="6">SUM(I20:I33)</f>
        <v>35924.80999999999</v>
      </c>
      <c r="J34" s="154">
        <f t="shared" si="6"/>
        <v>100363.98000000001</v>
      </c>
      <c r="K34" s="154">
        <f t="shared" si="6"/>
        <v>136288.79</v>
      </c>
      <c r="L34" s="154">
        <f t="shared" si="6"/>
        <v>35717.130000000012</v>
      </c>
      <c r="M34" s="154">
        <f t="shared" si="6"/>
        <v>100449.10999999991</v>
      </c>
      <c r="N34" s="154">
        <f t="shared" si="6"/>
        <v>136166.23999999993</v>
      </c>
      <c r="O34" s="362"/>
    </row>
    <row r="35" spans="1:15" x14ac:dyDescent="0.25">
      <c r="A35" s="501" t="s">
        <v>280</v>
      </c>
      <c r="B35" s="501"/>
      <c r="C35" s="501"/>
      <c r="D35" s="501"/>
      <c r="E35" s="501"/>
      <c r="F35" s="501"/>
      <c r="G35" s="501"/>
      <c r="H35" s="501"/>
      <c r="I35" s="501"/>
      <c r="J35" s="501"/>
      <c r="K35" s="501"/>
      <c r="L35" s="501"/>
      <c r="M35" s="501"/>
      <c r="N35" s="501"/>
      <c r="O35" s="31"/>
    </row>
  </sheetData>
  <mergeCells count="29">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 ref="F18:H18"/>
    <mergeCell ref="I18:K18"/>
    <mergeCell ref="A24:B24"/>
    <mergeCell ref="A34:B34"/>
    <mergeCell ref="A27:B27"/>
    <mergeCell ref="A28:B28"/>
    <mergeCell ref="A31:B31"/>
    <mergeCell ref="A32:B32"/>
    <mergeCell ref="A1:O1"/>
    <mergeCell ref="A2:O2"/>
    <mergeCell ref="A8:O8"/>
    <mergeCell ref="A9:O9"/>
    <mergeCell ref="A10:O10"/>
  </mergeCells>
  <phoneticPr fontId="59" type="noConversion"/>
  <pageMargins left="1" right="1" top="1" bottom="1" header="0.5" footer="0.5"/>
  <pageSetup scale="90" fitToHeight="0" orientation="landscape" r:id="rId1"/>
  <rowBreaks count="1" manualBreakCount="1">
    <brk id="15" max="16383" man="1"/>
  </rowBreaks>
  <ignoredErrors>
    <ignoredError sqref="B7:L7 M7:O7"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sqref="A1:P1"/>
    </sheetView>
  </sheetViews>
  <sheetFormatPr baseColWidth="10" defaultColWidth="11.42578125" defaultRowHeight="15" x14ac:dyDescent="0.25"/>
  <cols>
    <col min="1" max="1" width="12.7109375" bestFit="1" customWidth="1"/>
    <col min="2" max="12" width="7.5703125" bestFit="1" customWidth="1"/>
    <col min="13" max="15" width="8.42578125" bestFit="1" customWidth="1"/>
    <col min="16" max="16" width="8.28515625" customWidth="1"/>
  </cols>
  <sheetData>
    <row r="1" spans="1:19" x14ac:dyDescent="0.25">
      <c r="A1" s="489" t="s">
        <v>488</v>
      </c>
      <c r="B1" s="489"/>
      <c r="C1" s="489"/>
      <c r="D1" s="489"/>
      <c r="E1" s="489"/>
      <c r="F1" s="489"/>
      <c r="G1" s="489"/>
      <c r="H1" s="489"/>
      <c r="I1" s="489"/>
      <c r="J1" s="489"/>
      <c r="K1" s="489"/>
      <c r="L1" s="489"/>
      <c r="M1" s="489"/>
      <c r="N1" s="489"/>
      <c r="O1" s="489"/>
      <c r="P1" s="489"/>
    </row>
    <row r="2" spans="1:19" x14ac:dyDescent="0.25">
      <c r="A2" s="506" t="s">
        <v>281</v>
      </c>
      <c r="B2" s="490" t="s">
        <v>282</v>
      </c>
      <c r="C2" s="490"/>
      <c r="D2" s="490"/>
      <c r="E2" s="490"/>
      <c r="F2" s="490"/>
      <c r="G2" s="490"/>
      <c r="H2" s="490"/>
      <c r="I2" s="490"/>
      <c r="J2" s="490"/>
      <c r="K2" s="490"/>
      <c r="L2" s="490"/>
      <c r="M2" s="490"/>
      <c r="N2" s="490"/>
      <c r="O2" s="490"/>
      <c r="P2" s="490"/>
    </row>
    <row r="3" spans="1:19" x14ac:dyDescent="0.25">
      <c r="A3" s="506"/>
      <c r="B3" s="179">
        <v>2006</v>
      </c>
      <c r="C3" s="179">
        <v>2007</v>
      </c>
      <c r="D3" s="179">
        <v>2008</v>
      </c>
      <c r="E3" s="179">
        <v>2009</v>
      </c>
      <c r="F3" s="179">
        <v>2010</v>
      </c>
      <c r="G3" s="179">
        <v>2011</v>
      </c>
      <c r="H3" s="179">
        <v>2012</v>
      </c>
      <c r="I3" s="179">
        <v>2013</v>
      </c>
      <c r="J3" s="179">
        <v>2014</v>
      </c>
      <c r="K3" s="179">
        <v>2015</v>
      </c>
      <c r="L3" s="223">
        <v>2016</v>
      </c>
      <c r="M3" s="223">
        <v>2017</v>
      </c>
      <c r="N3" s="223">
        <v>2018</v>
      </c>
      <c r="O3" s="223">
        <v>2019</v>
      </c>
      <c r="P3" s="223">
        <v>2020</v>
      </c>
    </row>
    <row r="4" spans="1:19" x14ac:dyDescent="0.25">
      <c r="A4" s="127" t="s">
        <v>283</v>
      </c>
      <c r="B4" s="155">
        <v>40788.6</v>
      </c>
      <c r="C4" s="155">
        <v>40765.9</v>
      </c>
      <c r="D4" s="155">
        <v>38806.269999999997</v>
      </c>
      <c r="E4" s="155">
        <v>40727.949999999997</v>
      </c>
      <c r="F4" s="155">
        <v>38425.67</v>
      </c>
      <c r="G4" s="155">
        <v>40836.949999999997</v>
      </c>
      <c r="H4" s="155">
        <v>41521.930000000008</v>
      </c>
      <c r="I4" s="155">
        <v>42195.360000000001</v>
      </c>
      <c r="J4" s="155">
        <v>44176.37</v>
      </c>
      <c r="K4" s="155">
        <v>43211.01</v>
      </c>
      <c r="L4" s="156">
        <v>42408.65</v>
      </c>
      <c r="M4" s="156">
        <v>41155.97</v>
      </c>
      <c r="N4" s="156">
        <v>41098.58</v>
      </c>
      <c r="O4" s="156">
        <v>40204.730000000003</v>
      </c>
      <c r="P4" s="156">
        <v>40053.480000000032</v>
      </c>
      <c r="Q4" s="226"/>
      <c r="S4" s="31"/>
    </row>
    <row r="5" spans="1:19" x14ac:dyDescent="0.25">
      <c r="A5" s="127" t="s">
        <v>284</v>
      </c>
      <c r="B5" s="155">
        <v>8697.2999999999993</v>
      </c>
      <c r="C5" s="155">
        <v>8862.2999999999993</v>
      </c>
      <c r="D5" s="155">
        <v>11243.56</v>
      </c>
      <c r="E5" s="155">
        <v>12159.06</v>
      </c>
      <c r="F5" s="155">
        <v>13277.82</v>
      </c>
      <c r="G5" s="155">
        <v>13922.32</v>
      </c>
      <c r="H5" s="155">
        <v>14131.97</v>
      </c>
      <c r="I5" s="155">
        <v>14392.98</v>
      </c>
      <c r="J5" s="155">
        <v>15142.33</v>
      </c>
      <c r="K5" s="155">
        <v>15172.99</v>
      </c>
      <c r="L5" s="156">
        <v>14999.23</v>
      </c>
      <c r="M5" s="156">
        <v>15161.98</v>
      </c>
      <c r="N5" s="156">
        <v>15383.48</v>
      </c>
      <c r="O5" s="156">
        <v>15222.18</v>
      </c>
      <c r="P5" s="156">
        <v>15224.260000000009</v>
      </c>
      <c r="Q5" s="226"/>
      <c r="S5" s="31"/>
    </row>
    <row r="6" spans="1:19" x14ac:dyDescent="0.25">
      <c r="A6" s="127" t="s">
        <v>136</v>
      </c>
      <c r="B6" s="155">
        <v>13367.7</v>
      </c>
      <c r="C6" s="155">
        <v>13283</v>
      </c>
      <c r="D6" s="155">
        <v>9656.2000000000007</v>
      </c>
      <c r="E6" s="155">
        <v>10040.5</v>
      </c>
      <c r="F6" s="155">
        <v>10640.15</v>
      </c>
      <c r="G6" s="155">
        <v>11431.95</v>
      </c>
      <c r="H6" s="155">
        <v>11649.07</v>
      </c>
      <c r="I6" s="155">
        <v>11925.19</v>
      </c>
      <c r="J6" s="155">
        <v>12480.13</v>
      </c>
      <c r="K6" s="155">
        <v>12242.78</v>
      </c>
      <c r="L6" s="156">
        <v>12056.67</v>
      </c>
      <c r="M6" s="156">
        <v>11702.929999999998</v>
      </c>
      <c r="N6" s="156">
        <v>11843.75</v>
      </c>
      <c r="O6" s="156">
        <v>11757.17</v>
      </c>
      <c r="P6" s="156">
        <v>11366.2</v>
      </c>
      <c r="Q6" s="100"/>
      <c r="S6" s="31"/>
    </row>
    <row r="7" spans="1:19" x14ac:dyDescent="0.25">
      <c r="A7" s="127" t="s">
        <v>124</v>
      </c>
      <c r="B7" s="155">
        <v>8548.4</v>
      </c>
      <c r="C7" s="155">
        <v>8733.4</v>
      </c>
      <c r="D7" s="155">
        <v>12739.27</v>
      </c>
      <c r="E7" s="155">
        <v>13082.29</v>
      </c>
      <c r="F7" s="155">
        <v>10834.02</v>
      </c>
      <c r="G7" s="155">
        <v>10970.36</v>
      </c>
      <c r="H7" s="155">
        <v>10570.910000000002</v>
      </c>
      <c r="I7" s="155">
        <v>10693.92</v>
      </c>
      <c r="J7" s="155">
        <v>11633.83</v>
      </c>
      <c r="K7" s="155">
        <v>11698.3</v>
      </c>
      <c r="L7" s="156">
        <v>11434.73</v>
      </c>
      <c r="M7" s="156">
        <v>11297.15</v>
      </c>
      <c r="N7" s="156">
        <v>11241.53</v>
      </c>
      <c r="O7" s="156">
        <v>11124.33</v>
      </c>
      <c r="P7" s="156">
        <v>10919.79</v>
      </c>
      <c r="S7" s="31"/>
    </row>
    <row r="8" spans="1:19" x14ac:dyDescent="0.25">
      <c r="A8" s="127" t="s">
        <v>285</v>
      </c>
      <c r="B8" s="155">
        <v>7182.7</v>
      </c>
      <c r="C8" s="155">
        <v>7283.7</v>
      </c>
      <c r="D8" s="155">
        <v>8248.83</v>
      </c>
      <c r="E8" s="155">
        <v>8826.7000000000007</v>
      </c>
      <c r="F8" s="155">
        <v>9501.99</v>
      </c>
      <c r="G8" s="155">
        <v>10040</v>
      </c>
      <c r="H8" s="155">
        <v>10418.06</v>
      </c>
      <c r="I8" s="155">
        <v>10732.48</v>
      </c>
      <c r="J8" s="155">
        <v>11319.49</v>
      </c>
      <c r="K8" s="155">
        <v>10860.86</v>
      </c>
      <c r="L8" s="156">
        <v>10503.29</v>
      </c>
      <c r="M8" s="156">
        <v>10249.56</v>
      </c>
      <c r="N8" s="156">
        <v>10646.77</v>
      </c>
      <c r="O8" s="156">
        <v>10732.12</v>
      </c>
      <c r="P8" s="156">
        <v>10836.809999999994</v>
      </c>
      <c r="S8" s="31"/>
    </row>
    <row r="9" spans="1:19" x14ac:dyDescent="0.25">
      <c r="A9" s="127" t="s">
        <v>153</v>
      </c>
      <c r="B9" s="155">
        <v>14955</v>
      </c>
      <c r="C9" s="155">
        <v>15042</v>
      </c>
      <c r="D9" s="155">
        <v>3374.27</v>
      </c>
      <c r="E9" s="155">
        <v>3868.29</v>
      </c>
      <c r="F9" s="155">
        <v>5855.13</v>
      </c>
      <c r="G9" s="155">
        <v>7079.16</v>
      </c>
      <c r="H9" s="155">
        <v>7247.52</v>
      </c>
      <c r="I9" s="155">
        <v>7338.68</v>
      </c>
      <c r="J9" s="155">
        <v>7652.58</v>
      </c>
      <c r="K9" s="155">
        <v>12520.57</v>
      </c>
      <c r="L9" s="156">
        <v>9684.2000000000007</v>
      </c>
      <c r="M9" s="156">
        <v>10056.119999999999</v>
      </c>
      <c r="N9" s="156">
        <v>10236.540000000001</v>
      </c>
      <c r="O9" s="156">
        <v>10319.379999999999</v>
      </c>
      <c r="P9" s="156">
        <v>10442.589999999984</v>
      </c>
      <c r="S9" s="31"/>
    </row>
    <row r="10" spans="1:19" x14ac:dyDescent="0.25">
      <c r="A10" s="127" t="s">
        <v>138</v>
      </c>
      <c r="B10" s="155">
        <v>3369.6</v>
      </c>
      <c r="C10" s="155">
        <v>3513</v>
      </c>
      <c r="D10" s="155">
        <v>5390.71</v>
      </c>
      <c r="E10" s="155">
        <v>6027.01</v>
      </c>
      <c r="F10" s="155">
        <v>6886.77</v>
      </c>
      <c r="G10" s="155">
        <v>7393.45</v>
      </c>
      <c r="H10" s="155">
        <v>7744.63</v>
      </c>
      <c r="I10" s="155">
        <v>7933.12</v>
      </c>
      <c r="J10" s="155">
        <v>8432.24</v>
      </c>
      <c r="K10" s="155">
        <v>8232.68</v>
      </c>
      <c r="L10" s="156">
        <v>7994.35</v>
      </c>
      <c r="M10" s="156">
        <v>7737.7099999999982</v>
      </c>
      <c r="N10" s="156">
        <v>7668.49</v>
      </c>
      <c r="O10" s="156">
        <v>7528.54</v>
      </c>
      <c r="P10" s="156">
        <v>7399.92</v>
      </c>
      <c r="S10" s="31"/>
    </row>
    <row r="11" spans="1:19" x14ac:dyDescent="0.25">
      <c r="A11" s="127" t="s">
        <v>286</v>
      </c>
      <c r="B11" s="155">
        <v>6029.3</v>
      </c>
      <c r="C11" s="155">
        <v>6035.4</v>
      </c>
      <c r="D11" s="155">
        <v>1054.29</v>
      </c>
      <c r="E11" s="155">
        <v>1090.33</v>
      </c>
      <c r="F11" s="155">
        <v>3117.54</v>
      </c>
      <c r="G11" s="155">
        <v>3266.01</v>
      </c>
      <c r="H11" s="155">
        <v>3320.6999999999994</v>
      </c>
      <c r="I11" s="155">
        <v>3344.42</v>
      </c>
      <c r="J11" s="155">
        <v>3574.28</v>
      </c>
      <c r="K11" s="155">
        <v>4031.5</v>
      </c>
      <c r="L11" s="156">
        <v>4274.8</v>
      </c>
      <c r="M11" s="156">
        <v>4327.8100000000004</v>
      </c>
      <c r="N11" s="156">
        <v>4285.3599999999997</v>
      </c>
      <c r="O11" s="156">
        <v>4368.7700000000004</v>
      </c>
      <c r="P11" s="156">
        <v>4298.3199999999879</v>
      </c>
      <c r="S11" s="31"/>
    </row>
    <row r="12" spans="1:19" x14ac:dyDescent="0.25">
      <c r="A12" s="127" t="s">
        <v>137</v>
      </c>
      <c r="B12" s="155">
        <v>1381.9</v>
      </c>
      <c r="C12" s="155">
        <v>1412.8</v>
      </c>
      <c r="D12" s="155">
        <v>2597.9899999999998</v>
      </c>
      <c r="E12" s="155">
        <v>2884.04</v>
      </c>
      <c r="F12" s="155">
        <v>3306.82</v>
      </c>
      <c r="G12" s="155">
        <v>3729.32</v>
      </c>
      <c r="H12" s="155">
        <v>4012.4500000000003</v>
      </c>
      <c r="I12" s="155">
        <v>4059.89</v>
      </c>
      <c r="J12" s="155">
        <v>4195.8500000000004</v>
      </c>
      <c r="K12" s="155">
        <v>4148.55</v>
      </c>
      <c r="L12" s="156">
        <v>4090.53</v>
      </c>
      <c r="M12" s="156">
        <v>4041.0400000000004</v>
      </c>
      <c r="N12" s="156">
        <v>4143.6099999999997</v>
      </c>
      <c r="O12" s="156">
        <v>4045.01</v>
      </c>
      <c r="P12" s="156">
        <v>4178.7800000000007</v>
      </c>
      <c r="S12" s="31"/>
    </row>
    <row r="13" spans="1:19" x14ac:dyDescent="0.25">
      <c r="A13" s="127" t="s">
        <v>252</v>
      </c>
      <c r="B13" s="155">
        <v>1027.3</v>
      </c>
      <c r="C13" s="155">
        <v>1050</v>
      </c>
      <c r="D13" s="155">
        <v>1148.28</v>
      </c>
      <c r="E13" s="155">
        <v>1263.78</v>
      </c>
      <c r="F13" s="155">
        <v>1489.39</v>
      </c>
      <c r="G13" s="155">
        <v>1827.86</v>
      </c>
      <c r="H13" s="155">
        <v>1980.61</v>
      </c>
      <c r="I13" s="155">
        <v>2103.85</v>
      </c>
      <c r="J13" s="155">
        <v>2309.5100000000002</v>
      </c>
      <c r="K13" s="155">
        <v>2312.94</v>
      </c>
      <c r="L13" s="156">
        <v>2292.8200000000002</v>
      </c>
      <c r="M13" s="156">
        <v>2248.6999999999998</v>
      </c>
      <c r="N13" s="156">
        <v>2340.2399999999998</v>
      </c>
      <c r="O13" s="156">
        <v>2336.54</v>
      </c>
      <c r="P13" s="156">
        <v>2361.5399999999995</v>
      </c>
      <c r="S13" s="31"/>
    </row>
    <row r="14" spans="1:19" x14ac:dyDescent="0.25">
      <c r="A14" s="127" t="s">
        <v>287</v>
      </c>
      <c r="B14" s="155">
        <v>1142.9000000000001</v>
      </c>
      <c r="C14" s="155">
        <v>1177.3</v>
      </c>
      <c r="D14" s="155">
        <v>1226.1600000000001</v>
      </c>
      <c r="E14" s="155">
        <v>1320.77</v>
      </c>
      <c r="F14" s="155">
        <v>1345.01</v>
      </c>
      <c r="G14" s="155">
        <v>1450.96</v>
      </c>
      <c r="H14" s="155">
        <v>1533.2800000000002</v>
      </c>
      <c r="I14" s="155">
        <v>1591.26</v>
      </c>
      <c r="J14" s="155">
        <v>1661.46</v>
      </c>
      <c r="K14" s="155">
        <v>1671.84</v>
      </c>
      <c r="L14" s="156">
        <v>1578.39</v>
      </c>
      <c r="M14" s="156">
        <v>1578.34</v>
      </c>
      <c r="N14" s="156">
        <v>1646.29</v>
      </c>
      <c r="O14" s="156">
        <v>1684.55</v>
      </c>
      <c r="P14" s="156">
        <v>1691.9899999999998</v>
      </c>
      <c r="S14" s="31"/>
    </row>
    <row r="15" spans="1:19" x14ac:dyDescent="0.25">
      <c r="A15" s="127" t="s">
        <v>150</v>
      </c>
      <c r="B15" s="155">
        <f>5109.5+4925.7+262.6</f>
        <v>10297.800000000001</v>
      </c>
      <c r="C15" s="155">
        <f>5175.5+4916.3+308.3</f>
        <v>10400.099999999999</v>
      </c>
      <c r="D15" s="155">
        <f>3188.37+5358+684.81</f>
        <v>9231.1799999999985</v>
      </c>
      <c r="E15" s="155">
        <f>3507.24+5974+753.03</f>
        <v>10234.27</v>
      </c>
      <c r="F15" s="155">
        <f>4189.53+7175.63+785.31</f>
        <v>12150.47</v>
      </c>
      <c r="G15" s="155">
        <f>4578.73+8501.09+918.07</f>
        <v>13997.89</v>
      </c>
      <c r="H15" s="155">
        <f>13605.09+901.65</f>
        <v>14506.74</v>
      </c>
      <c r="I15" s="155">
        <f>4491.07+8726.95+832.53</f>
        <v>14050.550000000001</v>
      </c>
      <c r="J15" s="155">
        <f>4611.88+9524.09+878.4</f>
        <v>15014.37</v>
      </c>
      <c r="K15" s="155">
        <f>4606.83+10342.32+864.96</f>
        <v>15814.11</v>
      </c>
      <c r="L15" s="156">
        <f>4556.91+10660.9+839.46</f>
        <v>16057.27</v>
      </c>
      <c r="M15" s="156">
        <f>4542.72+11002.3+805.42</f>
        <v>16350.44</v>
      </c>
      <c r="N15" s="156">
        <f>4511.77+11335.84+808.34</f>
        <v>16655.95</v>
      </c>
      <c r="O15" s="156">
        <f>4415.92+11755.69+793.61</f>
        <v>16965.22</v>
      </c>
      <c r="P15" s="156">
        <v>17392.560000000005</v>
      </c>
      <c r="S15" s="31"/>
    </row>
    <row r="16" spans="1:19" x14ac:dyDescent="0.25">
      <c r="A16" s="157" t="s">
        <v>288</v>
      </c>
      <c r="B16" s="158">
        <f t="shared" ref="B16:N16" si="0">SUM(B4:B15)</f>
        <v>116788.49999999999</v>
      </c>
      <c r="C16" s="158">
        <f t="shared" si="0"/>
        <v>117558.9</v>
      </c>
      <c r="D16" s="158">
        <f t="shared" si="0"/>
        <v>104717.01000000001</v>
      </c>
      <c r="E16" s="158">
        <f t="shared" si="0"/>
        <v>111524.98999999998</v>
      </c>
      <c r="F16" s="158">
        <f t="shared" si="0"/>
        <v>116830.78000000001</v>
      </c>
      <c r="G16" s="158">
        <f t="shared" si="0"/>
        <v>125946.23000000001</v>
      </c>
      <c r="H16" s="158">
        <f t="shared" si="0"/>
        <v>128637.87000000001</v>
      </c>
      <c r="I16" s="158">
        <f t="shared" si="0"/>
        <v>130361.69999999998</v>
      </c>
      <c r="J16" s="158">
        <f t="shared" si="0"/>
        <v>137592.44000000003</v>
      </c>
      <c r="K16" s="158">
        <f t="shared" si="0"/>
        <v>141918.13</v>
      </c>
      <c r="L16" s="158">
        <f t="shared" si="0"/>
        <v>137374.93000000002</v>
      </c>
      <c r="M16" s="158">
        <f t="shared" si="0"/>
        <v>135907.74999999994</v>
      </c>
      <c r="N16" s="144">
        <f t="shared" si="0"/>
        <v>137190.59</v>
      </c>
      <c r="O16" s="144">
        <f>SUM(O4:O15)</f>
        <v>136288.53999999998</v>
      </c>
      <c r="P16" s="253">
        <f>SUM(P4:P15)</f>
        <v>136166.24000000002</v>
      </c>
    </row>
    <row r="17" spans="1:16" x14ac:dyDescent="0.25">
      <c r="A17" s="491" t="s">
        <v>289</v>
      </c>
      <c r="B17" s="491"/>
      <c r="C17" s="491"/>
      <c r="D17" s="491"/>
      <c r="E17" s="491"/>
      <c r="F17" s="491"/>
      <c r="G17" s="491"/>
      <c r="H17" s="491"/>
      <c r="I17" s="491"/>
      <c r="J17" s="491"/>
      <c r="K17" s="491"/>
      <c r="L17" s="491"/>
      <c r="M17" s="491"/>
      <c r="N17" s="491"/>
      <c r="O17" s="491"/>
      <c r="P17" s="491"/>
    </row>
    <row r="18" spans="1:16" ht="14.45" customHeight="1" x14ac:dyDescent="0.25">
      <c r="A18" s="494" t="s">
        <v>290</v>
      </c>
      <c r="B18" s="494"/>
      <c r="C18" s="494"/>
      <c r="D18" s="494"/>
      <c r="E18" s="494"/>
      <c r="F18" s="494"/>
      <c r="G18" s="494"/>
      <c r="H18" s="494"/>
      <c r="I18" s="494"/>
      <c r="J18" s="494"/>
      <c r="K18" s="494"/>
      <c r="L18" s="494"/>
      <c r="M18" s="494"/>
      <c r="N18" s="494"/>
      <c r="O18" s="494"/>
      <c r="P18" s="494"/>
    </row>
    <row r="19" spans="1:16" ht="21.75" customHeight="1" x14ac:dyDescent="0.25">
      <c r="A19" s="494"/>
      <c r="B19" s="494"/>
      <c r="C19" s="494"/>
      <c r="D19" s="494"/>
      <c r="E19" s="494"/>
      <c r="F19" s="494"/>
      <c r="G19" s="494"/>
      <c r="H19" s="494"/>
      <c r="I19" s="494"/>
      <c r="J19" s="494"/>
      <c r="K19" s="494"/>
      <c r="L19" s="494"/>
      <c r="M19" s="494"/>
      <c r="N19" s="494"/>
      <c r="O19" s="494"/>
      <c r="P19" s="494"/>
    </row>
    <row r="20" spans="1:16" x14ac:dyDescent="0.25">
      <c r="A20" s="31"/>
      <c r="B20" s="31"/>
      <c r="C20" s="31"/>
      <c r="D20" s="58"/>
      <c r="E20" s="58"/>
      <c r="F20" s="58"/>
      <c r="G20" s="31"/>
      <c r="H20" s="31"/>
      <c r="I20" s="31"/>
      <c r="J20" s="31"/>
      <c r="K20" s="31"/>
      <c r="L20" s="31"/>
      <c r="M20" s="31"/>
      <c r="N20" s="31"/>
      <c r="O20" s="31"/>
      <c r="P20" s="31"/>
    </row>
    <row r="21" spans="1:16" x14ac:dyDescent="0.25">
      <c r="A21" s="31"/>
      <c r="B21" s="31"/>
      <c r="C21" s="31"/>
      <c r="D21" s="30"/>
      <c r="E21" s="30"/>
      <c r="F21" s="30"/>
      <c r="G21" s="30"/>
      <c r="H21" s="30"/>
      <c r="I21" s="30"/>
      <c r="J21" s="30"/>
      <c r="K21" s="30"/>
      <c r="L21" s="30"/>
      <c r="M21" s="30"/>
      <c r="N21" s="30"/>
      <c r="O21" s="30"/>
      <c r="P21" s="31"/>
    </row>
    <row r="22" spans="1:16" x14ac:dyDescent="0.25">
      <c r="B22" s="109"/>
      <c r="C22" s="109"/>
      <c r="D22" s="109"/>
      <c r="E22" s="109"/>
      <c r="F22" s="109"/>
      <c r="G22" s="109"/>
      <c r="H22" s="109"/>
      <c r="I22" s="109"/>
      <c r="J22" s="109"/>
      <c r="K22" s="109"/>
      <c r="L22" s="109"/>
      <c r="M22" s="109"/>
      <c r="N22" s="109"/>
      <c r="O22" s="109"/>
    </row>
    <row r="23" spans="1:16" x14ac:dyDescent="0.25">
      <c r="B23" s="109"/>
      <c r="C23" s="109"/>
      <c r="D23" s="109"/>
      <c r="E23" s="109"/>
      <c r="F23" s="109"/>
      <c r="G23" s="109"/>
      <c r="H23" s="109"/>
      <c r="I23" s="109"/>
      <c r="J23" s="109"/>
      <c r="K23" s="109"/>
      <c r="L23" s="109"/>
      <c r="M23" s="109"/>
      <c r="N23" s="109"/>
      <c r="O23" s="109"/>
    </row>
  </sheetData>
  <mergeCells count="5">
    <mergeCell ref="A2:A3"/>
    <mergeCell ref="A1:P1"/>
    <mergeCell ref="B2:P2"/>
    <mergeCell ref="A17:P17"/>
    <mergeCell ref="A18:P19"/>
  </mergeCells>
  <phoneticPr fontId="59" type="noConversion"/>
  <pageMargins left="1" right="1" top="1" bottom="1" header="0.5" footer="0.5"/>
  <pageSetup scale="88" fitToHeight="0" orientation="landscape" r:id="rId1"/>
  <ignoredErrors>
    <ignoredError sqref="P16" formulaRange="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110" zoomScaleNormal="110" workbookViewId="0"/>
  </sheetViews>
  <sheetFormatPr baseColWidth="10" defaultColWidth="11.42578125" defaultRowHeight="15" x14ac:dyDescent="0.25"/>
  <cols>
    <col min="19" max="19" width="29.28515625" customWidth="1"/>
  </cols>
  <sheetData>
    <row r="2" spans="21:27" x14ac:dyDescent="0.25">
      <c r="U2" s="84"/>
      <c r="V2" s="83" t="s">
        <v>291</v>
      </c>
      <c r="W2" s="84"/>
      <c r="X2" s="83" t="s">
        <v>292</v>
      </c>
      <c r="Y2" s="84"/>
      <c r="Z2" s="508" t="s">
        <v>293</v>
      </c>
      <c r="AA2" s="508" t="s">
        <v>294</v>
      </c>
    </row>
    <row r="3" spans="21:27" x14ac:dyDescent="0.25">
      <c r="U3" s="81"/>
      <c r="V3" s="82" t="s">
        <v>295</v>
      </c>
      <c r="W3" s="82" t="s">
        <v>296</v>
      </c>
      <c r="X3" s="82" t="s">
        <v>297</v>
      </c>
      <c r="Y3" s="82" t="s">
        <v>298</v>
      </c>
      <c r="Z3" s="508"/>
      <c r="AA3" s="508"/>
    </row>
    <row r="4" spans="21:27" x14ac:dyDescent="0.25">
      <c r="U4" s="88">
        <v>42826</v>
      </c>
      <c r="V4" s="194">
        <v>30000</v>
      </c>
      <c r="W4" s="194">
        <v>46925.701430000001</v>
      </c>
      <c r="X4" s="194">
        <v>40000</v>
      </c>
      <c r="Y4" s="194">
        <v>25764.053500000002</v>
      </c>
      <c r="Z4" s="85">
        <v>-0.37466624436660834</v>
      </c>
      <c r="AA4" s="85">
        <v>0.27047746459896449</v>
      </c>
    </row>
    <row r="5" spans="21:27" x14ac:dyDescent="0.25">
      <c r="U5" s="88">
        <v>42856</v>
      </c>
      <c r="V5" s="194">
        <v>33750</v>
      </c>
      <c r="W5" s="194">
        <v>43871.711999999992</v>
      </c>
      <c r="X5" s="194">
        <v>43750</v>
      </c>
      <c r="Y5" s="194">
        <v>31906.115999999998</v>
      </c>
      <c r="Z5" s="85">
        <v>-0.36404400014405236</v>
      </c>
      <c r="AA5" s="85">
        <v>0.43180787324205094</v>
      </c>
    </row>
    <row r="6" spans="21:27" x14ac:dyDescent="0.25">
      <c r="U6" s="88">
        <v>42887</v>
      </c>
      <c r="V6" s="194">
        <v>37500</v>
      </c>
      <c r="W6" s="194">
        <v>48537.614399999999</v>
      </c>
      <c r="X6" s="194">
        <v>42500</v>
      </c>
      <c r="Y6" s="194">
        <v>25486.445600000003</v>
      </c>
      <c r="Z6" s="85">
        <v>-0.32814169891564626</v>
      </c>
      <c r="AA6" s="85">
        <v>0.6482934784761083</v>
      </c>
    </row>
    <row r="7" spans="21:27" x14ac:dyDescent="0.25">
      <c r="U7" s="88">
        <v>42917</v>
      </c>
      <c r="V7" s="194">
        <v>36250</v>
      </c>
      <c r="W7" s="194">
        <v>38655.199800000002</v>
      </c>
      <c r="X7" s="194">
        <v>45000</v>
      </c>
      <c r="Y7" s="194">
        <v>25972.531200000001</v>
      </c>
      <c r="Z7" s="85">
        <v>-0.18247032284517739</v>
      </c>
      <c r="AA7" s="85">
        <v>0.69337110800423107</v>
      </c>
    </row>
    <row r="8" spans="21:27" x14ac:dyDescent="0.25">
      <c r="U8" s="88">
        <v>42948</v>
      </c>
      <c r="V8" s="194">
        <v>36250</v>
      </c>
      <c r="W8" s="194">
        <v>38505.667199999996</v>
      </c>
      <c r="X8" s="194">
        <v>45000</v>
      </c>
      <c r="Y8" s="194">
        <v>23750.126400000001</v>
      </c>
      <c r="Z8" s="85">
        <v>-0.12009324131581522</v>
      </c>
      <c r="AA8" s="85">
        <v>0.56976875964086426</v>
      </c>
    </row>
    <row r="9" spans="21:27" x14ac:dyDescent="0.25">
      <c r="U9" s="88">
        <v>42979</v>
      </c>
      <c r="V9" s="194">
        <v>38750</v>
      </c>
      <c r="W9" s="194">
        <v>43426.05</v>
      </c>
      <c r="X9" s="194"/>
      <c r="Y9" s="194">
        <v>25232.537500000002</v>
      </c>
      <c r="Z9" s="85">
        <v>-0.11184031919407666</v>
      </c>
      <c r="AA9" s="85">
        <v>1.0978651469189566</v>
      </c>
    </row>
    <row r="10" spans="21:27" x14ac:dyDescent="0.25">
      <c r="U10" s="88">
        <v>43009</v>
      </c>
      <c r="V10" s="194">
        <v>37500</v>
      </c>
      <c r="W10" s="194">
        <v>36885.199999999997</v>
      </c>
      <c r="X10" s="194">
        <v>45000</v>
      </c>
      <c r="Y10" s="194">
        <v>26190.3</v>
      </c>
      <c r="Z10" s="85">
        <v>5.0719472920790709E-2</v>
      </c>
      <c r="AA10" s="85">
        <v>1.0381958365645492</v>
      </c>
    </row>
    <row r="11" spans="21:27" x14ac:dyDescent="0.25">
      <c r="U11" s="88">
        <v>43040</v>
      </c>
      <c r="V11" s="194">
        <v>37500</v>
      </c>
      <c r="W11" s="194">
        <v>37362.699999999997</v>
      </c>
      <c r="X11" s="194">
        <v>45000</v>
      </c>
      <c r="Y11" s="194">
        <v>23350.2</v>
      </c>
      <c r="Z11" s="85">
        <v>0.17737577613882105</v>
      </c>
      <c r="AA11" s="85">
        <v>1.5426821928658692</v>
      </c>
    </row>
    <row r="12" spans="21:27" x14ac:dyDescent="0.25">
      <c r="U12" s="88">
        <v>43070</v>
      </c>
      <c r="V12" s="194">
        <v>37500</v>
      </c>
      <c r="W12" s="194">
        <v>42349.2</v>
      </c>
      <c r="X12" s="194">
        <v>46875</v>
      </c>
      <c r="Y12" s="194">
        <v>23345.4</v>
      </c>
      <c r="Z12" s="85">
        <v>0.31430568601394082</v>
      </c>
      <c r="AA12" s="85">
        <v>1.7527767932223064</v>
      </c>
    </row>
    <row r="13" spans="21:27" x14ac:dyDescent="0.25">
      <c r="U13" s="88">
        <v>43101</v>
      </c>
      <c r="V13" s="194">
        <v>36300</v>
      </c>
      <c r="W13" s="194">
        <v>35410.527000000002</v>
      </c>
      <c r="X13" s="194">
        <v>45000</v>
      </c>
      <c r="Y13" s="194">
        <v>20134.571800000002</v>
      </c>
      <c r="Z13" s="85">
        <v>0.35279122681587549</v>
      </c>
      <c r="AA13" s="85">
        <v>1.7906136372305537</v>
      </c>
    </row>
    <row r="14" spans="21:27" x14ac:dyDescent="0.25">
      <c r="U14" s="88">
        <v>43132</v>
      </c>
      <c r="V14" s="194">
        <v>41300</v>
      </c>
      <c r="W14" s="194">
        <v>32959.599999999999</v>
      </c>
      <c r="X14" s="194">
        <v>46300</v>
      </c>
      <c r="Y14" s="194">
        <v>21974</v>
      </c>
      <c r="Z14" s="85">
        <v>0.35705511562995929</v>
      </c>
      <c r="AA14" s="85">
        <v>1.9999281525778621</v>
      </c>
    </row>
    <row r="15" spans="21:27" x14ac:dyDescent="0.25">
      <c r="U15" s="88">
        <v>43160</v>
      </c>
      <c r="V15" s="194">
        <v>40000</v>
      </c>
      <c r="W15" s="194">
        <v>33097.9</v>
      </c>
      <c r="X15" s="194">
        <v>50000</v>
      </c>
      <c r="Y15" s="194">
        <v>20207.599999999999</v>
      </c>
      <c r="Z15" s="85">
        <v>0.38362457388175319</v>
      </c>
      <c r="AA15" s="85">
        <v>2.2034960460367348</v>
      </c>
    </row>
    <row r="16" spans="21:27" x14ac:dyDescent="0.25">
      <c r="U16" s="88">
        <v>43191</v>
      </c>
      <c r="V16" s="194">
        <v>40000</v>
      </c>
      <c r="W16" s="194">
        <v>31842.9</v>
      </c>
      <c r="X16" s="194">
        <v>50000</v>
      </c>
      <c r="Y16" s="194">
        <v>19226.099999999999</v>
      </c>
      <c r="Z16" s="85">
        <v>0.26159633605235566</v>
      </c>
      <c r="AA16" s="85">
        <v>2.1725909847046441</v>
      </c>
    </row>
    <row r="17" spans="21:27" x14ac:dyDescent="0.25">
      <c r="U17" s="88">
        <v>43221</v>
      </c>
      <c r="V17" s="194">
        <v>37500</v>
      </c>
      <c r="W17" s="194">
        <v>28778.6</v>
      </c>
      <c r="X17" s="194">
        <v>47500</v>
      </c>
      <c r="Y17" s="194">
        <v>17684.8</v>
      </c>
      <c r="Z17" s="85">
        <v>0.44914003244172385</v>
      </c>
      <c r="AA17" s="85">
        <v>2.3310955477589559</v>
      </c>
    </row>
    <row r="18" spans="21:27" x14ac:dyDescent="0.25">
      <c r="U18" s="88">
        <v>43252</v>
      </c>
      <c r="V18" s="194">
        <v>35000</v>
      </c>
      <c r="W18" s="194">
        <v>26036.5</v>
      </c>
      <c r="X18" s="194">
        <v>45000</v>
      </c>
      <c r="Y18" s="194">
        <v>16989.900000000001</v>
      </c>
      <c r="Z18" s="85">
        <v>0.36793493890717333</v>
      </c>
      <c r="AA18" s="85">
        <v>2.223311358083401</v>
      </c>
    </row>
    <row r="19" spans="21:27" x14ac:dyDescent="0.25">
      <c r="U19" s="88">
        <v>43282</v>
      </c>
      <c r="V19" s="194">
        <v>36250</v>
      </c>
      <c r="W19" s="194">
        <v>24378</v>
      </c>
      <c r="X19" s="194">
        <v>43750</v>
      </c>
      <c r="Y19" s="194">
        <v>15691.7</v>
      </c>
      <c r="Z19" s="85">
        <v>0.49639758191223171</v>
      </c>
      <c r="AA19" s="85">
        <v>2.6110921724345189</v>
      </c>
    </row>
    <row r="20" spans="21:27" x14ac:dyDescent="0.25">
      <c r="U20" s="88">
        <v>43313</v>
      </c>
      <c r="V20" s="194">
        <v>37500</v>
      </c>
      <c r="W20" s="194">
        <v>21549</v>
      </c>
      <c r="X20" s="194">
        <v>43750</v>
      </c>
      <c r="Y20" s="194">
        <v>13418.5</v>
      </c>
      <c r="Z20" s="85">
        <v>0.49623846344469724</v>
      </c>
      <c r="AA20" s="85">
        <v>2.494688538494831</v>
      </c>
    </row>
    <row r="21" spans="21:27" x14ac:dyDescent="0.25">
      <c r="U21" s="88">
        <v>43344</v>
      </c>
      <c r="V21" s="194">
        <v>33750</v>
      </c>
      <c r="W21" s="194">
        <v>16574.2</v>
      </c>
      <c r="X21" s="194">
        <v>38750</v>
      </c>
      <c r="Y21" s="194">
        <v>10940.1</v>
      </c>
      <c r="Z21" s="85">
        <v>0.48255057996936568</v>
      </c>
      <c r="AA21" s="85">
        <v>1.5331878086333783</v>
      </c>
    </row>
    <row r="22" spans="21:27" x14ac:dyDescent="0.25">
      <c r="U22" s="88">
        <v>43374</v>
      </c>
      <c r="V22" s="194">
        <v>25000</v>
      </c>
      <c r="W22" s="194">
        <v>17075.5</v>
      </c>
      <c r="X22" s="194">
        <v>35000</v>
      </c>
      <c r="Y22" s="194">
        <v>11494.6</v>
      </c>
      <c r="Z22" s="85">
        <v>0.29158153309088064</v>
      </c>
      <c r="AA22" s="85">
        <v>1.8700294651575113</v>
      </c>
    </row>
    <row r="23" spans="21:27" x14ac:dyDescent="0.25">
      <c r="U23" s="88">
        <v>43405</v>
      </c>
      <c r="V23" s="194">
        <v>27500</v>
      </c>
      <c r="W23" s="194">
        <v>15981.2</v>
      </c>
      <c r="X23" s="194">
        <v>35000</v>
      </c>
      <c r="Y23" s="194">
        <v>12682</v>
      </c>
      <c r="Z23" s="85">
        <v>0.27643685153040365</v>
      </c>
      <c r="AA23" s="85">
        <v>1.7527100095786614</v>
      </c>
    </row>
    <row r="24" spans="21:27" x14ac:dyDescent="0.25">
      <c r="U24" s="88">
        <v>43435</v>
      </c>
      <c r="V24" s="194">
        <v>25000</v>
      </c>
      <c r="W24" s="194">
        <v>17237.2</v>
      </c>
      <c r="X24" s="194">
        <v>30625</v>
      </c>
      <c r="Y24" s="194">
        <v>12669.5</v>
      </c>
      <c r="Z24" s="85">
        <v>2.2528652270935368E-2</v>
      </c>
      <c r="AA24" s="85">
        <v>1.5070014581675442</v>
      </c>
    </row>
    <row r="25" spans="21:27" x14ac:dyDescent="0.25">
      <c r="U25" s="88">
        <v>43466</v>
      </c>
      <c r="V25" s="194">
        <v>26250</v>
      </c>
      <c r="W25" s="194">
        <v>16241</v>
      </c>
      <c r="X25" s="194">
        <v>32500</v>
      </c>
      <c r="Y25" s="194">
        <v>11843</v>
      </c>
      <c r="Z25" s="85">
        <v>7.8957483575454956E-2</v>
      </c>
      <c r="AA25" s="85">
        <v>1.2175347651785873</v>
      </c>
    </row>
    <row r="26" spans="21:27" x14ac:dyDescent="0.25">
      <c r="U26" s="88">
        <v>43497</v>
      </c>
      <c r="V26" s="194">
        <v>25000</v>
      </c>
      <c r="W26" s="194">
        <v>15749.8</v>
      </c>
      <c r="X26" s="194">
        <v>30000</v>
      </c>
      <c r="Y26" s="194">
        <v>10835.7</v>
      </c>
      <c r="Z26" s="85">
        <v>0.12184757313427586</v>
      </c>
      <c r="AA26" s="85">
        <v>1.2177146905012077</v>
      </c>
    </row>
    <row r="27" spans="21:27" x14ac:dyDescent="0.25">
      <c r="U27" s="88">
        <v>43525</v>
      </c>
      <c r="V27" s="194">
        <v>30000</v>
      </c>
      <c r="W27" s="195">
        <v>13142</v>
      </c>
      <c r="X27" s="194">
        <v>31250</v>
      </c>
      <c r="Y27" s="194">
        <v>10658.1</v>
      </c>
      <c r="Z27" s="85">
        <v>0.11137189832366889</v>
      </c>
      <c r="AA27" s="85">
        <v>1.1473782136656223</v>
      </c>
    </row>
    <row r="28" spans="21:27" x14ac:dyDescent="0.25">
      <c r="U28" s="88">
        <v>43556</v>
      </c>
      <c r="V28" s="194">
        <v>27500</v>
      </c>
      <c r="W28" s="195">
        <v>11341.8</v>
      </c>
      <c r="X28" s="194">
        <v>30000</v>
      </c>
      <c r="Y28" s="194">
        <v>9681.6</v>
      </c>
      <c r="Z28" s="85">
        <v>0.23239181541438048</v>
      </c>
      <c r="AA28" s="85">
        <v>1.609315664849694</v>
      </c>
    </row>
    <row r="29" spans="21:27" x14ac:dyDescent="0.25">
      <c r="U29" s="88">
        <v>43586</v>
      </c>
      <c r="V29" s="194">
        <v>27500</v>
      </c>
      <c r="W29" s="194">
        <v>10455.5</v>
      </c>
      <c r="X29" s="194">
        <v>30000</v>
      </c>
      <c r="Y29" s="194">
        <v>8767</v>
      </c>
      <c r="Z29" s="85">
        <v>0.45805398153089816</v>
      </c>
      <c r="AA29" s="85">
        <v>1.8370682340909372</v>
      </c>
    </row>
    <row r="30" spans="21:27" x14ac:dyDescent="0.25">
      <c r="U30" s="88">
        <v>43617</v>
      </c>
      <c r="V30" s="109">
        <v>26250</v>
      </c>
      <c r="W30" s="194">
        <v>12008.2</v>
      </c>
      <c r="X30" s="109">
        <v>30000</v>
      </c>
      <c r="Y30" s="194">
        <v>10086</v>
      </c>
      <c r="Z30" s="85">
        <v>0.44332530861466868</v>
      </c>
      <c r="AA30" s="85">
        <v>1.5726813616715374</v>
      </c>
    </row>
    <row r="31" spans="21:27" x14ac:dyDescent="0.25">
      <c r="U31" s="88">
        <v>43647</v>
      </c>
      <c r="V31" s="109">
        <v>27500</v>
      </c>
      <c r="W31" s="194">
        <v>11260.3</v>
      </c>
      <c r="X31" s="109">
        <v>28750</v>
      </c>
      <c r="Y31" s="194">
        <v>10623.4</v>
      </c>
      <c r="Z31" s="85">
        <v>0.36327869879432506</v>
      </c>
      <c r="AA31" s="85">
        <v>1.1264297641193992</v>
      </c>
    </row>
    <row r="32" spans="21:27" x14ac:dyDescent="0.25">
      <c r="U32" s="88">
        <v>43678</v>
      </c>
      <c r="V32" s="109">
        <v>25000</v>
      </c>
      <c r="W32" s="194">
        <v>9868.7000000000007</v>
      </c>
      <c r="X32" s="109">
        <v>28750</v>
      </c>
      <c r="Y32" s="194">
        <v>8526.7999999999993</v>
      </c>
      <c r="Z32" s="85">
        <v>0.28954712135507021</v>
      </c>
      <c r="AA32" s="85">
        <v>0.96805810020067717</v>
      </c>
    </row>
    <row r="33" spans="11:27" x14ac:dyDescent="0.25">
      <c r="U33" s="88">
        <v>43709</v>
      </c>
      <c r="V33" s="109">
        <v>25000</v>
      </c>
      <c r="W33" s="194">
        <v>9904.4</v>
      </c>
      <c r="X33" s="109">
        <v>22500</v>
      </c>
      <c r="Y33" s="194">
        <v>8096.9</v>
      </c>
      <c r="Z33" s="85">
        <v>0.21650514135391097</v>
      </c>
      <c r="AA33" s="85">
        <v>0.7484245231032689</v>
      </c>
    </row>
    <row r="34" spans="11:27" x14ac:dyDescent="0.25">
      <c r="U34" s="88">
        <v>43739</v>
      </c>
      <c r="V34" s="109">
        <v>25000</v>
      </c>
      <c r="W34" s="194">
        <v>9776</v>
      </c>
      <c r="X34" s="109">
        <v>30000</v>
      </c>
      <c r="Y34" s="194">
        <v>7651.5</v>
      </c>
      <c r="Z34" s="85">
        <v>0.12969622572422335</v>
      </c>
      <c r="AA34" s="85">
        <v>0.5942162430556206</v>
      </c>
    </row>
    <row r="35" spans="11:27" x14ac:dyDescent="0.25">
      <c r="U35" s="88">
        <v>43770</v>
      </c>
      <c r="V35" s="109">
        <v>25000</v>
      </c>
      <c r="W35" s="194">
        <v>12340.8</v>
      </c>
      <c r="X35" s="109">
        <v>27500</v>
      </c>
      <c r="Y35" s="194">
        <v>9096.9</v>
      </c>
      <c r="Z35" s="85">
        <v>-4.4669085008714471E-2</v>
      </c>
      <c r="AA35" s="85">
        <v>0.92281779735769076</v>
      </c>
    </row>
    <row r="36" spans="11:27" x14ac:dyDescent="0.25">
      <c r="U36" s="88">
        <v>43800</v>
      </c>
      <c r="V36" s="109">
        <v>25000</v>
      </c>
      <c r="W36" s="196">
        <v>10155.6</v>
      </c>
      <c r="X36" s="109">
        <v>27500</v>
      </c>
      <c r="Y36" s="196">
        <v>9119.4</v>
      </c>
      <c r="Z36" s="85">
        <v>6.8407673634106381E-2</v>
      </c>
      <c r="AA36" s="85">
        <v>0.98581087069182605</v>
      </c>
    </row>
    <row r="37" spans="11:27" x14ac:dyDescent="0.25">
      <c r="T37" s="109"/>
      <c r="U37" s="88">
        <v>43831</v>
      </c>
      <c r="V37" s="109">
        <v>25000</v>
      </c>
      <c r="W37" s="196">
        <v>11188.7</v>
      </c>
      <c r="X37" s="109">
        <v>25000</v>
      </c>
      <c r="Y37" s="196">
        <v>9168.1</v>
      </c>
      <c r="Z37" s="85">
        <v>7.2907074162152252E-2</v>
      </c>
      <c r="AA37" s="85">
        <v>0.84879947124444688</v>
      </c>
    </row>
    <row r="38" spans="11:27" x14ac:dyDescent="0.25">
      <c r="T38" s="109"/>
      <c r="U38" s="88">
        <v>43862</v>
      </c>
      <c r="V38" s="109">
        <v>23750</v>
      </c>
      <c r="W38" s="196">
        <v>13103.5</v>
      </c>
      <c r="X38" s="109">
        <v>30000</v>
      </c>
      <c r="Y38" s="196">
        <v>10006.200000000001</v>
      </c>
      <c r="Z38" s="85">
        <v>-3.6397971062288592E-2</v>
      </c>
      <c r="AA38" s="85">
        <v>0.81688227631070309</v>
      </c>
    </row>
    <row r="39" spans="11:27" x14ac:dyDescent="0.25">
      <c r="T39" s="109"/>
      <c r="U39" s="88">
        <v>43891</v>
      </c>
      <c r="V39" s="109">
        <v>23750</v>
      </c>
      <c r="W39" s="196">
        <v>12589.6</v>
      </c>
      <c r="X39" s="109">
        <v>30000</v>
      </c>
      <c r="Y39" s="196">
        <v>10822.6</v>
      </c>
      <c r="Z39" s="85">
        <v>-4.8949720939023056E-2</v>
      </c>
      <c r="AA39" s="85">
        <v>0.63964711318072465</v>
      </c>
    </row>
    <row r="40" spans="11:27" x14ac:dyDescent="0.25">
      <c r="T40" s="109"/>
      <c r="U40" s="88">
        <v>43922</v>
      </c>
      <c r="V40" s="109">
        <v>23750</v>
      </c>
      <c r="W40" s="196">
        <v>11803.6</v>
      </c>
      <c r="X40" s="109">
        <v>31250</v>
      </c>
      <c r="Y40" s="196">
        <v>7921.5</v>
      </c>
      <c r="Z40" s="85">
        <v>1.9733058358915256E-2</v>
      </c>
      <c r="AA40" s="85">
        <v>0.70776338688531393</v>
      </c>
    </row>
    <row r="41" spans="11:27" x14ac:dyDescent="0.25">
      <c r="K41" s="31"/>
      <c r="T41" s="109"/>
      <c r="U41" s="88">
        <v>43952</v>
      </c>
      <c r="V41" s="109">
        <v>25000</v>
      </c>
      <c r="W41" s="196">
        <v>10964.8</v>
      </c>
      <c r="X41" s="109">
        <v>31250</v>
      </c>
      <c r="Y41" s="196">
        <v>13163.8</v>
      </c>
      <c r="Z41" s="85">
        <v>2.0426905800310813E-2</v>
      </c>
      <c r="AA41" s="85">
        <v>0.62326436515916273</v>
      </c>
    </row>
    <row r="42" spans="11:27" x14ac:dyDescent="0.25">
      <c r="L42" s="176"/>
      <c r="T42" s="109"/>
      <c r="U42" s="88">
        <v>43983</v>
      </c>
      <c r="V42" s="109">
        <v>25000</v>
      </c>
      <c r="W42" s="196">
        <v>11447.4</v>
      </c>
      <c r="X42" s="109">
        <v>30000</v>
      </c>
      <c r="Y42" s="196">
        <v>12848.5</v>
      </c>
      <c r="Z42" s="84"/>
      <c r="AA42" s="84"/>
    </row>
    <row r="43" spans="11:27" x14ac:dyDescent="0.25">
      <c r="T43" s="109"/>
      <c r="U43" s="88">
        <v>44013</v>
      </c>
      <c r="V43" s="109">
        <v>22500</v>
      </c>
      <c r="W43" s="196">
        <v>12079.4</v>
      </c>
      <c r="X43" s="109">
        <v>30000</v>
      </c>
      <c r="Y43" s="196">
        <v>11462.2</v>
      </c>
      <c r="Z43" s="81"/>
      <c r="AA43" s="81"/>
    </row>
    <row r="44" spans="11:27" x14ac:dyDescent="0.25">
      <c r="L44" s="172"/>
      <c r="T44" s="109"/>
      <c r="U44" s="88">
        <v>44044</v>
      </c>
      <c r="V44" s="109">
        <v>28750</v>
      </c>
      <c r="W44" s="196">
        <v>14715.9</v>
      </c>
      <c r="X44" s="109">
        <v>40000</v>
      </c>
      <c r="Y44" s="196">
        <v>11739.5</v>
      </c>
      <c r="Z44" s="81"/>
      <c r="AA44" s="81"/>
    </row>
    <row r="45" spans="11:27" x14ac:dyDescent="0.25">
      <c r="L45" s="172"/>
      <c r="T45" s="109"/>
      <c r="U45" s="88">
        <v>44075</v>
      </c>
      <c r="V45" s="109">
        <v>28750</v>
      </c>
      <c r="W45" s="196">
        <v>12508</v>
      </c>
      <c r="X45" s="109">
        <v>40000</v>
      </c>
      <c r="Y45" s="196">
        <v>14796.5</v>
      </c>
      <c r="Z45" s="81"/>
      <c r="AA45" s="89"/>
    </row>
    <row r="46" spans="11:27" x14ac:dyDescent="0.25">
      <c r="L46" s="172"/>
      <c r="T46" s="109"/>
      <c r="U46" s="88">
        <v>44105</v>
      </c>
      <c r="V46" s="109">
        <v>27500</v>
      </c>
      <c r="W46" s="196">
        <v>12922</v>
      </c>
      <c r="X46" s="109">
        <v>35000</v>
      </c>
      <c r="Y46" s="196">
        <v>15487.1</v>
      </c>
      <c r="Z46" s="81"/>
      <c r="AA46" s="89"/>
    </row>
    <row r="47" spans="11:27" x14ac:dyDescent="0.25">
      <c r="L47" s="172"/>
      <c r="M47" s="176"/>
      <c r="N47" s="507"/>
      <c r="O47" s="507"/>
      <c r="P47" s="507"/>
      <c r="Q47" s="507"/>
      <c r="T47" s="109"/>
      <c r="U47" s="88">
        <v>44136</v>
      </c>
      <c r="V47" s="109">
        <v>25000</v>
      </c>
      <c r="W47" s="196">
        <v>17821</v>
      </c>
      <c r="X47" s="109">
        <v>37500</v>
      </c>
      <c r="Y47" s="196">
        <v>14101.8</v>
      </c>
      <c r="Z47" s="81"/>
      <c r="AA47" s="89"/>
    </row>
    <row r="48" spans="11:27" x14ac:dyDescent="0.25">
      <c r="L48" s="172"/>
      <c r="N48" s="31"/>
      <c r="O48" s="31"/>
      <c r="P48" s="31"/>
      <c r="Q48" s="31"/>
      <c r="T48" s="109"/>
      <c r="U48" s="88">
        <v>44166</v>
      </c>
      <c r="V48" s="109">
        <v>25000</v>
      </c>
      <c r="W48" s="196">
        <v>15522</v>
      </c>
      <c r="X48" s="109">
        <v>47500</v>
      </c>
      <c r="Y48" s="196">
        <v>12936.4</v>
      </c>
      <c r="Z48" s="81"/>
      <c r="AA48" s="89"/>
    </row>
    <row r="49" spans="12:27" x14ac:dyDescent="0.25">
      <c r="L49" s="172"/>
      <c r="M49" s="172"/>
      <c r="N49" s="96"/>
      <c r="O49" s="96"/>
      <c r="P49" s="96"/>
      <c r="Q49" s="96"/>
      <c r="U49" s="88">
        <v>44197</v>
      </c>
      <c r="V49" s="109">
        <v>23750</v>
      </c>
      <c r="W49" s="196">
        <v>18186.425790000005</v>
      </c>
      <c r="X49" s="109">
        <v>36250</v>
      </c>
      <c r="Y49" s="196">
        <v>15150.169760000002</v>
      </c>
      <c r="Z49" s="81"/>
      <c r="AA49" s="89"/>
    </row>
    <row r="50" spans="12:27" x14ac:dyDescent="0.25">
      <c r="L50" s="172"/>
      <c r="M50" s="172"/>
      <c r="N50" s="96"/>
      <c r="O50" s="96"/>
      <c r="P50" s="96"/>
      <c r="Q50" s="96"/>
      <c r="U50" s="88">
        <v>44228</v>
      </c>
      <c r="V50" s="194">
        <v>23750</v>
      </c>
      <c r="W50" s="196">
        <v>19476.741329999997</v>
      </c>
      <c r="X50" s="194">
        <v>40000</v>
      </c>
      <c r="Y50" s="196">
        <v>17464.518659999998</v>
      </c>
      <c r="Z50" s="81"/>
      <c r="AA50" s="89"/>
    </row>
    <row r="51" spans="12:27" x14ac:dyDescent="0.25">
      <c r="L51" s="172"/>
      <c r="M51" s="172"/>
      <c r="N51" s="96"/>
      <c r="O51" s="96"/>
      <c r="P51" s="96"/>
      <c r="Q51" s="96"/>
      <c r="U51" s="88">
        <v>44256</v>
      </c>
      <c r="V51" s="194">
        <v>25000</v>
      </c>
      <c r="W51" s="196">
        <v>20807.292382608695</v>
      </c>
      <c r="X51" s="194">
        <v>40000</v>
      </c>
      <c r="Y51" s="196">
        <v>14955.480865217391</v>
      </c>
      <c r="Z51" s="81"/>
      <c r="AA51" s="89"/>
    </row>
    <row r="52" spans="12:27" x14ac:dyDescent="0.25">
      <c r="L52" s="172"/>
      <c r="M52" s="172"/>
      <c r="N52" s="96"/>
      <c r="O52" s="96"/>
      <c r="P52" s="96"/>
      <c r="Q52" s="96"/>
      <c r="U52" s="88">
        <v>44287</v>
      </c>
      <c r="V52" s="194">
        <v>25000</v>
      </c>
      <c r="W52" s="196">
        <v>24433.689333333336</v>
      </c>
      <c r="X52" s="194">
        <v>40000</v>
      </c>
      <c r="Y52" s="196">
        <v>23705.087666666666</v>
      </c>
      <c r="Z52" s="81"/>
      <c r="AA52" s="81"/>
    </row>
    <row r="53" spans="12:27" x14ac:dyDescent="0.25">
      <c r="L53" s="172"/>
      <c r="M53" s="172"/>
      <c r="N53" s="96"/>
      <c r="O53" s="96"/>
      <c r="P53" s="96"/>
      <c r="Q53" s="96"/>
      <c r="U53" s="88">
        <v>44317</v>
      </c>
      <c r="V53" s="194">
        <v>25000</v>
      </c>
      <c r="W53" s="196">
        <v>25661.867799999996</v>
      </c>
      <c r="X53" s="194">
        <v>47500</v>
      </c>
      <c r="Y53" s="196">
        <v>29429.283839999993</v>
      </c>
      <c r="Z53" s="81"/>
      <c r="AA53" s="81"/>
    </row>
    <row r="54" spans="12:27" x14ac:dyDescent="0.25">
      <c r="L54" s="172"/>
      <c r="M54" s="172"/>
      <c r="N54" s="96"/>
      <c r="O54" s="96"/>
      <c r="P54" s="96"/>
      <c r="Q54" s="96"/>
      <c r="U54" s="88">
        <v>44348</v>
      </c>
      <c r="V54" s="194">
        <v>25000</v>
      </c>
      <c r="W54" s="196">
        <v>28217.706879999994</v>
      </c>
      <c r="X54" s="194">
        <v>47500</v>
      </c>
      <c r="Y54" s="196">
        <v>28179.384199999997</v>
      </c>
      <c r="Z54" s="81"/>
      <c r="AA54" s="81"/>
    </row>
    <row r="55" spans="12:27" x14ac:dyDescent="0.25">
      <c r="L55" s="172"/>
      <c r="M55" s="172"/>
      <c r="N55" s="96"/>
      <c r="O55" s="96"/>
      <c r="P55" s="96"/>
      <c r="Q55" s="96"/>
      <c r="U55" s="88">
        <v>44378</v>
      </c>
      <c r="V55" s="109">
        <v>25000</v>
      </c>
      <c r="W55" s="196">
        <v>29519.528095238089</v>
      </c>
      <c r="X55" s="109">
        <v>47500</v>
      </c>
      <c r="Y55" s="196">
        <v>25050.636380952375</v>
      </c>
      <c r="Z55" s="81"/>
      <c r="AA55" s="81"/>
    </row>
    <row r="56" spans="12:27" x14ac:dyDescent="0.25">
      <c r="L56" s="172"/>
      <c r="M56" s="172"/>
      <c r="N56" s="96"/>
      <c r="O56" s="96"/>
      <c r="P56" s="96"/>
      <c r="Q56" s="96"/>
      <c r="U56" s="88">
        <v>44409</v>
      </c>
      <c r="V56" s="109">
        <v>30000</v>
      </c>
      <c r="W56" s="194">
        <v>29300.776018181819</v>
      </c>
      <c r="X56" s="109">
        <v>47500</v>
      </c>
      <c r="Y56" s="194">
        <v>26921.707377272727</v>
      </c>
      <c r="Z56" s="81"/>
      <c r="AA56" s="81"/>
    </row>
    <row r="57" spans="12:27" x14ac:dyDescent="0.25">
      <c r="M57" s="172"/>
      <c r="N57" s="96"/>
      <c r="O57" s="96"/>
      <c r="P57" s="96"/>
      <c r="Q57" s="96"/>
      <c r="U57" s="88">
        <v>44440</v>
      </c>
      <c r="V57" s="109">
        <v>30000</v>
      </c>
      <c r="W57" s="194">
        <v>27026.940833333334</v>
      </c>
      <c r="X57" s="109">
        <v>45000</v>
      </c>
      <c r="Y57" s="194">
        <v>23728.429633333333</v>
      </c>
      <c r="Z57" s="81"/>
      <c r="AA57" s="81"/>
    </row>
    <row r="58" spans="12:27" x14ac:dyDescent="0.25">
      <c r="M58" s="172"/>
      <c r="N58" s="96"/>
      <c r="O58" s="96"/>
      <c r="P58" s="96"/>
      <c r="Q58" s="96"/>
      <c r="U58" s="88">
        <v>44470</v>
      </c>
      <c r="V58" s="96">
        <v>30000</v>
      </c>
      <c r="W58" s="109">
        <v>30980.685800000003</v>
      </c>
      <c r="X58" s="96">
        <v>50000</v>
      </c>
      <c r="Y58" s="109">
        <v>23608.37227</v>
      </c>
      <c r="Z58" s="81"/>
      <c r="AA58" s="81"/>
    </row>
    <row r="59" spans="12:27" x14ac:dyDescent="0.25">
      <c r="L59" s="176"/>
      <c r="M59" s="172"/>
      <c r="N59" s="96"/>
      <c r="O59" s="96"/>
      <c r="P59" s="96"/>
      <c r="Q59" s="96"/>
      <c r="U59" s="88">
        <v>44501</v>
      </c>
      <c r="V59" s="96">
        <v>31250</v>
      </c>
      <c r="W59" s="109">
        <v>27442.894371428574</v>
      </c>
      <c r="X59" s="96">
        <v>60000</v>
      </c>
      <c r="Y59" s="109">
        <v>20483.501100000001</v>
      </c>
      <c r="Z59" s="81"/>
      <c r="AA59" s="81"/>
    </row>
    <row r="60" spans="12:27" x14ac:dyDescent="0.25">
      <c r="L60" s="31"/>
      <c r="M60" s="172"/>
      <c r="N60" s="96"/>
      <c r="O60" s="96"/>
      <c r="P60" s="96"/>
      <c r="Q60" s="96"/>
      <c r="U60" s="251">
        <v>44531</v>
      </c>
      <c r="V60" s="96">
        <v>30000</v>
      </c>
      <c r="W60" s="109">
        <v>26536.197971428574</v>
      </c>
      <c r="X60" s="96">
        <v>60000</v>
      </c>
      <c r="Y60" s="109">
        <v>22040.44408095238</v>
      </c>
      <c r="Z60" s="81"/>
      <c r="AA60" s="81"/>
    </row>
    <row r="61" spans="12:27" x14ac:dyDescent="0.25">
      <c r="L61" s="172"/>
      <c r="M61" s="172"/>
      <c r="N61" s="96"/>
      <c r="O61" s="96"/>
      <c r="P61" s="96"/>
      <c r="Q61" s="96"/>
      <c r="U61" s="251">
        <v>44562</v>
      </c>
      <c r="V61" s="96">
        <v>30000</v>
      </c>
      <c r="W61" s="109">
        <v>36897.284647619046</v>
      </c>
      <c r="X61" s="96">
        <v>60000</v>
      </c>
      <c r="Y61" s="109">
        <v>29191.110704761908</v>
      </c>
      <c r="Z61" s="81"/>
      <c r="AA61" s="81"/>
    </row>
    <row r="62" spans="12:27" x14ac:dyDescent="0.25">
      <c r="L62" s="172"/>
      <c r="U62" s="251">
        <v>44593</v>
      </c>
      <c r="V62" s="109"/>
      <c r="W62" s="109">
        <v>28904.387580000002</v>
      </c>
      <c r="X62" s="246"/>
      <c r="Y62" s="109">
        <v>27221.658520000001</v>
      </c>
      <c r="Z62" s="81"/>
      <c r="AA62" s="81"/>
    </row>
    <row r="63" spans="12:27" x14ac:dyDescent="0.25">
      <c r="L63" s="172"/>
      <c r="U63" s="251">
        <v>44621</v>
      </c>
      <c r="Z63" s="81"/>
      <c r="AA63" s="81"/>
    </row>
    <row r="64" spans="12:27" x14ac:dyDescent="0.25">
      <c r="L64" s="172"/>
      <c r="M64" s="176"/>
      <c r="N64" s="507"/>
      <c r="O64" s="507"/>
      <c r="P64" s="507"/>
      <c r="Q64" s="507"/>
      <c r="U64" s="88"/>
      <c r="V64" s="31"/>
      <c r="W64" s="94"/>
      <c r="X64" s="31"/>
      <c r="Y64" s="94"/>
      <c r="Z64" s="81"/>
      <c r="AA64" s="81"/>
    </row>
    <row r="65" spans="12:27" x14ac:dyDescent="0.25">
      <c r="L65" s="172"/>
      <c r="M65" s="31"/>
      <c r="N65" s="31"/>
      <c r="O65" s="31"/>
      <c r="P65" s="31"/>
      <c r="Q65" s="31"/>
      <c r="U65" s="88"/>
      <c r="V65" s="31"/>
      <c r="W65" s="94"/>
      <c r="X65" s="31"/>
      <c r="Y65" s="94"/>
      <c r="Z65" s="81"/>
      <c r="AA65" s="81"/>
    </row>
    <row r="66" spans="12:27" x14ac:dyDescent="0.25">
      <c r="L66" s="172"/>
      <c r="M66" s="172"/>
      <c r="N66" s="96"/>
      <c r="O66" s="96"/>
      <c r="P66" s="96"/>
      <c r="Q66" s="96"/>
      <c r="U66" s="88"/>
      <c r="V66" s="31"/>
      <c r="W66" s="94"/>
      <c r="X66" s="31"/>
      <c r="Y66" s="94"/>
      <c r="Z66" s="94"/>
      <c r="AA66" s="81"/>
    </row>
    <row r="67" spans="12:27" x14ac:dyDescent="0.25">
      <c r="L67" s="172"/>
      <c r="M67" s="172"/>
      <c r="N67" s="96"/>
      <c r="O67" s="96"/>
      <c r="P67" s="96"/>
      <c r="Q67" s="96"/>
      <c r="U67" s="88"/>
      <c r="V67" s="31"/>
      <c r="W67" s="94"/>
      <c r="X67" s="31"/>
      <c r="Y67" s="94"/>
      <c r="Z67" s="94"/>
      <c r="AA67" s="81"/>
    </row>
    <row r="68" spans="12:27" x14ac:dyDescent="0.25">
      <c r="L68" s="172"/>
      <c r="M68" s="172"/>
      <c r="N68" s="96"/>
      <c r="O68" s="96"/>
      <c r="P68" s="96"/>
      <c r="Q68" s="96"/>
      <c r="U68" s="88"/>
      <c r="V68" s="31"/>
      <c r="W68" s="94"/>
      <c r="X68" s="31"/>
      <c r="Y68" s="94"/>
      <c r="Z68" s="94"/>
      <c r="AA68" s="81"/>
    </row>
    <row r="69" spans="12:27" x14ac:dyDescent="0.25">
      <c r="L69" s="172"/>
      <c r="M69" s="172"/>
      <c r="N69" s="96"/>
      <c r="O69" s="96"/>
      <c r="P69" s="96"/>
      <c r="Q69" s="96"/>
      <c r="U69" s="88"/>
      <c r="V69" s="31"/>
      <c r="W69" s="94"/>
      <c r="X69" s="31"/>
      <c r="Y69" s="94"/>
      <c r="Z69" s="94"/>
      <c r="AA69" s="81"/>
    </row>
    <row r="70" spans="12:27" x14ac:dyDescent="0.25">
      <c r="L70" s="172"/>
      <c r="M70" s="172"/>
      <c r="N70" s="96"/>
      <c r="O70" s="96"/>
      <c r="P70" s="96"/>
      <c r="Q70" s="96"/>
      <c r="U70" s="88"/>
      <c r="V70" s="31"/>
      <c r="W70" s="94"/>
      <c r="X70" s="31"/>
      <c r="Y70" s="94"/>
      <c r="Z70" s="94"/>
      <c r="AA70" s="81"/>
    </row>
    <row r="71" spans="12:27" x14ac:dyDescent="0.25">
      <c r="L71" s="172"/>
      <c r="M71" s="172"/>
      <c r="N71" s="96"/>
      <c r="O71" s="96"/>
      <c r="P71" s="96"/>
      <c r="Q71" s="96"/>
      <c r="U71" s="88"/>
      <c r="V71" s="31"/>
      <c r="W71" s="94"/>
      <c r="X71" s="31"/>
      <c r="Y71" s="94"/>
      <c r="Z71" s="95"/>
      <c r="AA71" s="81"/>
    </row>
    <row r="72" spans="12:27" x14ac:dyDescent="0.25">
      <c r="L72" s="172"/>
      <c r="M72" s="172"/>
      <c r="N72" s="96"/>
      <c r="O72" s="96"/>
      <c r="P72" s="96"/>
      <c r="Q72" s="96"/>
      <c r="U72" s="88"/>
      <c r="V72" s="31"/>
      <c r="W72" s="94"/>
      <c r="X72" s="31"/>
      <c r="Y72" s="94"/>
      <c r="Z72" s="95"/>
      <c r="AA72" s="81"/>
    </row>
    <row r="73" spans="12:27" x14ac:dyDescent="0.25">
      <c r="L73" s="172"/>
      <c r="M73" s="172"/>
      <c r="N73" s="96"/>
      <c r="O73" s="96"/>
      <c r="P73" s="96"/>
      <c r="Q73" s="96"/>
      <c r="U73" s="88"/>
      <c r="V73" s="31"/>
      <c r="W73" s="94"/>
      <c r="X73" s="31"/>
      <c r="Y73" s="94"/>
      <c r="Z73" s="95"/>
      <c r="AA73" s="81"/>
    </row>
    <row r="74" spans="12:27" x14ac:dyDescent="0.25">
      <c r="M74" s="172"/>
      <c r="N74" s="96"/>
      <c r="O74" s="96"/>
      <c r="P74" s="96"/>
      <c r="Q74" s="96"/>
      <c r="U74" s="88"/>
      <c r="V74" s="31"/>
      <c r="W74" s="31"/>
      <c r="X74" s="31"/>
      <c r="Y74" s="31"/>
      <c r="Z74" s="95"/>
      <c r="AA74" s="81"/>
    </row>
    <row r="75" spans="12:27" x14ac:dyDescent="0.25">
      <c r="M75" s="172"/>
      <c r="N75" s="96"/>
      <c r="O75" s="96"/>
      <c r="P75" s="96"/>
      <c r="Q75" s="96"/>
      <c r="U75" s="31"/>
      <c r="V75" s="82"/>
      <c r="W75" s="82"/>
      <c r="X75" s="82"/>
      <c r="Y75" s="82"/>
      <c r="Z75" s="94"/>
      <c r="AA75" s="81"/>
    </row>
    <row r="76" spans="12:27" x14ac:dyDescent="0.25">
      <c r="M76" s="172"/>
      <c r="N76" s="96"/>
      <c r="O76" s="96"/>
      <c r="P76" s="96"/>
      <c r="Q76" s="96"/>
      <c r="U76" s="31"/>
      <c r="V76" s="31"/>
      <c r="W76" s="31"/>
      <c r="X76" s="31"/>
      <c r="Y76" s="31"/>
      <c r="Z76" s="94"/>
      <c r="AA76" s="81"/>
    </row>
    <row r="77" spans="12:27" x14ac:dyDescent="0.25">
      <c r="M77" s="172"/>
      <c r="N77" s="96"/>
      <c r="O77" s="96"/>
      <c r="P77" s="96"/>
      <c r="Q77" s="96"/>
      <c r="U77" s="31"/>
      <c r="V77" s="31"/>
      <c r="W77" s="31"/>
      <c r="X77" s="31"/>
      <c r="Y77" s="31"/>
      <c r="Z77" s="81"/>
      <c r="AA77" s="81"/>
    </row>
    <row r="78" spans="12:27" x14ac:dyDescent="0.25">
      <c r="M78" s="172"/>
      <c r="N78" s="96"/>
      <c r="O78" s="96"/>
      <c r="P78" s="96"/>
      <c r="Q78" s="96"/>
      <c r="U78" s="31"/>
      <c r="V78" s="31"/>
      <c r="W78" s="31"/>
      <c r="X78" s="31"/>
      <c r="Y78" s="31"/>
      <c r="Z78" s="81"/>
      <c r="AA78" s="81"/>
    </row>
    <row r="79" spans="12:27" x14ac:dyDescent="0.25">
      <c r="U79" s="31"/>
      <c r="V79" s="31"/>
      <c r="W79" s="31"/>
      <c r="X79" s="31"/>
      <c r="Y79" s="31"/>
      <c r="Z79" s="86"/>
      <c r="AA79" s="86"/>
    </row>
    <row r="80" spans="12:27" x14ac:dyDescent="0.25">
      <c r="U80" s="31"/>
      <c r="V80" s="31"/>
      <c r="W80" s="31"/>
      <c r="X80" s="31"/>
      <c r="Y80" s="31"/>
      <c r="Z80" s="81"/>
      <c r="AA80" s="81"/>
    </row>
    <row r="97" spans="21:27" x14ac:dyDescent="0.25">
      <c r="U97" s="31"/>
      <c r="V97" s="31"/>
      <c r="W97" s="31"/>
      <c r="X97" s="31"/>
      <c r="Y97" s="31"/>
      <c r="Z97" s="81"/>
      <c r="AA97" s="81"/>
    </row>
    <row r="98" spans="21:27" x14ac:dyDescent="0.25">
      <c r="U98" s="31"/>
      <c r="V98" s="31"/>
      <c r="W98" s="31"/>
      <c r="X98" s="31"/>
      <c r="Y98" s="31"/>
      <c r="Z98" s="81"/>
      <c r="AA98" s="81"/>
    </row>
    <row r="99" spans="21:27" x14ac:dyDescent="0.25">
      <c r="U99" s="31"/>
      <c r="V99" s="31"/>
      <c r="W99" s="31"/>
      <c r="X99" s="31"/>
      <c r="Y99" s="31"/>
      <c r="Z99" s="81"/>
      <c r="AA99" s="81"/>
    </row>
    <row r="100" spans="21:27" x14ac:dyDescent="0.25">
      <c r="U100" s="31"/>
      <c r="V100" s="31"/>
      <c r="W100" s="31"/>
      <c r="X100" s="31"/>
      <c r="Y100" s="31"/>
      <c r="Z100" s="81"/>
      <c r="AA100" s="81"/>
    </row>
    <row r="101" spans="21:27" x14ac:dyDescent="0.25">
      <c r="U101" s="31"/>
      <c r="V101" s="31"/>
      <c r="W101" s="31"/>
      <c r="X101" s="31"/>
      <c r="Y101" s="31"/>
      <c r="Z101" s="87"/>
      <c r="AA101" s="87"/>
    </row>
    <row r="102" spans="21:27" x14ac:dyDescent="0.25">
      <c r="U102" s="31"/>
      <c r="V102" s="31"/>
      <c r="W102" s="31"/>
      <c r="X102" s="31"/>
      <c r="Y102" s="31"/>
      <c r="Z102" s="81"/>
      <c r="AA102" s="81"/>
    </row>
    <row r="103" spans="21:27" x14ac:dyDescent="0.25">
      <c r="U103" s="31"/>
      <c r="V103" s="31"/>
      <c r="W103" s="31"/>
      <c r="X103" s="31"/>
      <c r="Y103" s="31"/>
      <c r="Z103" s="81"/>
      <c r="AA103" s="81"/>
    </row>
    <row r="104" spans="21:27" x14ac:dyDescent="0.25">
      <c r="U104" s="31"/>
      <c r="V104" s="31"/>
      <c r="W104" s="31"/>
      <c r="X104" s="31"/>
      <c r="Y104" s="31"/>
      <c r="Z104" s="81"/>
      <c r="AA104" s="81"/>
    </row>
    <row r="105" spans="21:27" x14ac:dyDescent="0.25">
      <c r="U105" s="31"/>
      <c r="V105" s="31"/>
      <c r="W105" s="31"/>
      <c r="X105" s="31"/>
      <c r="Y105" s="31"/>
      <c r="Z105" s="81"/>
      <c r="AA105" s="81"/>
    </row>
    <row r="106" spans="21:27" x14ac:dyDescent="0.25">
      <c r="U106" s="31"/>
      <c r="V106" s="31"/>
      <c r="W106" s="31"/>
      <c r="X106" s="31"/>
      <c r="Y106" s="31"/>
      <c r="Z106" s="81"/>
      <c r="AA106" s="81"/>
    </row>
    <row r="107" spans="21:27" x14ac:dyDescent="0.25">
      <c r="U107" s="31"/>
      <c r="V107" s="31"/>
      <c r="W107" s="31"/>
      <c r="X107" s="31"/>
      <c r="Y107" s="31"/>
      <c r="Z107" s="81"/>
      <c r="AA107" s="81"/>
    </row>
    <row r="108" spans="21:27" x14ac:dyDescent="0.25">
      <c r="U108" s="31"/>
      <c r="V108" s="31"/>
      <c r="W108" s="31"/>
      <c r="X108" s="31"/>
      <c r="Y108" s="31"/>
      <c r="Z108" s="81"/>
      <c r="AA108" s="81"/>
    </row>
    <row r="109" spans="21:27" x14ac:dyDescent="0.25">
      <c r="U109" s="88"/>
      <c r="V109" s="81"/>
      <c r="W109" s="81"/>
      <c r="X109" s="81"/>
      <c r="Y109" s="81"/>
      <c r="Z109" s="81"/>
      <c r="AA109" s="81"/>
    </row>
    <row r="110" spans="21:27" x14ac:dyDescent="0.25">
      <c r="U110" s="81"/>
      <c r="V110" s="83" t="s">
        <v>291</v>
      </c>
      <c r="W110" s="84"/>
      <c r="X110" s="83" t="s">
        <v>292</v>
      </c>
      <c r="Y110" s="84"/>
      <c r="Z110" s="81"/>
      <c r="AA110" s="81"/>
    </row>
    <row r="111" spans="21:27" x14ac:dyDescent="0.25">
      <c r="U111" s="81"/>
      <c r="V111" s="82" t="s">
        <v>295</v>
      </c>
      <c r="W111" s="82" t="s">
        <v>296</v>
      </c>
      <c r="X111" s="82" t="s">
        <v>297</v>
      </c>
      <c r="Y111" s="82" t="s">
        <v>298</v>
      </c>
      <c r="Z111" s="81"/>
      <c r="AA111" s="81"/>
    </row>
    <row r="112" spans="21:27" x14ac:dyDescent="0.25">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3"/>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A2" s="31"/>
      <c r="B2" s="31"/>
      <c r="C2" s="31"/>
      <c r="D2" s="3" t="s">
        <v>10</v>
      </c>
      <c r="E2" s="31"/>
      <c r="F2" s="31"/>
      <c r="G2" s="31"/>
    </row>
    <row r="4" spans="1:7" x14ac:dyDescent="0.25">
      <c r="A4" s="102" t="s">
        <v>11</v>
      </c>
      <c r="B4" s="102" t="s">
        <v>12</v>
      </c>
      <c r="C4" s="102"/>
      <c r="D4" s="102"/>
      <c r="E4" s="102"/>
      <c r="F4" s="102"/>
      <c r="G4" s="102" t="s">
        <v>13</v>
      </c>
    </row>
    <row r="5" spans="1:7" x14ac:dyDescent="0.25">
      <c r="A5" s="31"/>
      <c r="B5" s="13" t="s">
        <v>14</v>
      </c>
      <c r="C5" s="31"/>
      <c r="D5" s="31"/>
      <c r="E5" s="31"/>
      <c r="F5" s="31"/>
      <c r="G5" s="3">
        <v>5</v>
      </c>
    </row>
    <row r="7" spans="1:7" x14ac:dyDescent="0.25">
      <c r="A7" s="102" t="s">
        <v>15</v>
      </c>
      <c r="B7" s="102" t="s">
        <v>12</v>
      </c>
      <c r="C7" s="102"/>
      <c r="D7" s="102"/>
      <c r="E7" s="102"/>
      <c r="F7" s="102"/>
      <c r="G7" s="102" t="s">
        <v>13</v>
      </c>
    </row>
    <row r="8" spans="1:7" x14ac:dyDescent="0.25">
      <c r="A8" s="12"/>
      <c r="B8" s="12"/>
      <c r="C8" s="12"/>
      <c r="D8" s="12"/>
      <c r="E8" s="12"/>
      <c r="F8" s="12"/>
      <c r="G8" s="12"/>
    </row>
    <row r="9" spans="1:7" x14ac:dyDescent="0.25">
      <c r="A9" s="3">
        <v>1</v>
      </c>
      <c r="B9" s="10" t="s">
        <v>322</v>
      </c>
      <c r="C9" s="31"/>
      <c r="D9" s="31"/>
      <c r="E9" s="31"/>
      <c r="F9" s="31"/>
      <c r="G9" s="3">
        <v>6</v>
      </c>
    </row>
    <row r="10" spans="1:7" x14ac:dyDescent="0.25">
      <c r="A10" s="3">
        <v>2</v>
      </c>
      <c r="B10" s="10" t="s">
        <v>16</v>
      </c>
      <c r="C10" s="31"/>
      <c r="D10" s="31"/>
      <c r="E10" s="31"/>
      <c r="F10" s="31"/>
      <c r="G10" s="3">
        <v>10</v>
      </c>
    </row>
    <row r="11" spans="1:7" x14ac:dyDescent="0.25">
      <c r="A11" s="3">
        <v>3</v>
      </c>
      <c r="B11" s="10" t="s">
        <v>17</v>
      </c>
      <c r="C11" s="31"/>
      <c r="D11" s="31"/>
      <c r="E11" s="31"/>
      <c r="F11" s="31"/>
      <c r="G11" s="3">
        <v>11</v>
      </c>
    </row>
    <row r="12" spans="1:7" x14ac:dyDescent="0.25">
      <c r="A12" s="3">
        <v>4</v>
      </c>
      <c r="B12" s="10" t="s">
        <v>459</v>
      </c>
      <c r="C12" s="31"/>
      <c r="D12" s="31"/>
      <c r="E12" s="31"/>
      <c r="F12" s="31"/>
      <c r="G12" s="3">
        <v>13</v>
      </c>
    </row>
    <row r="13" spans="1:7" x14ac:dyDescent="0.25">
      <c r="A13" s="3">
        <v>5</v>
      </c>
      <c r="B13" s="10" t="s">
        <v>460</v>
      </c>
      <c r="C13" s="31"/>
      <c r="D13" s="31"/>
      <c r="E13" s="31"/>
      <c r="F13" s="31"/>
      <c r="G13" s="3">
        <v>13</v>
      </c>
    </row>
    <row r="14" spans="1:7" x14ac:dyDescent="0.25">
      <c r="A14" s="3">
        <v>6</v>
      </c>
      <c r="B14" s="10" t="s">
        <v>461</v>
      </c>
      <c r="C14" s="31"/>
      <c r="D14" s="31"/>
      <c r="E14" s="31"/>
      <c r="F14" s="31"/>
      <c r="G14" s="3">
        <v>14</v>
      </c>
    </row>
    <row r="15" spans="1:7" x14ac:dyDescent="0.25">
      <c r="A15" s="3">
        <v>7</v>
      </c>
      <c r="B15" s="10" t="s">
        <v>462</v>
      </c>
      <c r="C15" s="31"/>
      <c r="D15" s="31"/>
      <c r="E15" s="31"/>
      <c r="F15" s="31"/>
      <c r="G15" s="3">
        <v>14</v>
      </c>
    </row>
    <row r="16" spans="1:7" x14ac:dyDescent="0.25">
      <c r="A16" s="3">
        <v>8</v>
      </c>
      <c r="B16" s="10" t="s">
        <v>463</v>
      </c>
      <c r="C16" s="31"/>
      <c r="D16" s="31"/>
      <c r="E16" s="31"/>
      <c r="F16" s="31"/>
      <c r="G16" s="3">
        <v>15</v>
      </c>
    </row>
    <row r="17" spans="1:7" x14ac:dyDescent="0.25">
      <c r="A17" s="3">
        <v>9</v>
      </c>
      <c r="B17" s="10" t="s">
        <v>470</v>
      </c>
      <c r="C17" s="31"/>
      <c r="D17" s="31"/>
      <c r="E17" s="31"/>
      <c r="F17" s="31"/>
      <c r="G17" s="3" t="s">
        <v>601</v>
      </c>
    </row>
    <row r="18" spans="1:7" s="31" customFormat="1" x14ac:dyDescent="0.25">
      <c r="A18" s="3">
        <v>10</v>
      </c>
      <c r="B18" s="10" t="s">
        <v>471</v>
      </c>
      <c r="G18" s="3">
        <v>17</v>
      </c>
    </row>
    <row r="19" spans="1:7" x14ac:dyDescent="0.25">
      <c r="A19" s="3">
        <v>11</v>
      </c>
      <c r="B19" s="10" t="s">
        <v>472</v>
      </c>
      <c r="C19" s="31"/>
      <c r="D19" s="31"/>
      <c r="E19" s="31"/>
      <c r="F19" s="31"/>
      <c r="G19" s="3" t="s">
        <v>602</v>
      </c>
    </row>
    <row r="20" spans="1:7" x14ac:dyDescent="0.25">
      <c r="A20" s="3">
        <v>12</v>
      </c>
      <c r="B20" s="10" t="s">
        <v>473</v>
      </c>
      <c r="C20" s="31"/>
      <c r="D20" s="31"/>
      <c r="E20" s="31"/>
      <c r="F20" s="31"/>
      <c r="G20" s="3" t="s">
        <v>603</v>
      </c>
    </row>
    <row r="21" spans="1:7" x14ac:dyDescent="0.25">
      <c r="A21" s="3">
        <v>13</v>
      </c>
      <c r="B21" s="10" t="s">
        <v>474</v>
      </c>
      <c r="C21" s="31"/>
      <c r="D21" s="31"/>
      <c r="E21" s="31"/>
      <c r="F21" s="31"/>
      <c r="G21" s="361">
        <v>25</v>
      </c>
    </row>
    <row r="22" spans="1:7" s="31" customFormat="1" x14ac:dyDescent="0.25">
      <c r="A22" s="173">
        <v>14</v>
      </c>
      <c r="B22" s="10" t="s">
        <v>18</v>
      </c>
      <c r="G22" s="173">
        <v>26</v>
      </c>
    </row>
    <row r="23" spans="1:7" x14ac:dyDescent="0.25">
      <c r="A23" s="3">
        <v>15</v>
      </c>
      <c r="B23" s="10" t="s">
        <v>19</v>
      </c>
      <c r="C23" s="31"/>
      <c r="D23" s="31"/>
      <c r="E23" s="31"/>
      <c r="F23" s="31"/>
      <c r="G23" s="3">
        <v>27</v>
      </c>
    </row>
    <row r="24" spans="1:7" x14ac:dyDescent="0.25">
      <c r="A24" s="3">
        <v>16</v>
      </c>
      <c r="B24" s="10" t="s">
        <v>20</v>
      </c>
      <c r="C24" s="31"/>
      <c r="D24" s="31"/>
      <c r="E24" s="31"/>
      <c r="F24" s="31"/>
      <c r="G24" s="173">
        <v>28</v>
      </c>
    </row>
    <row r="25" spans="1:7" x14ac:dyDescent="0.25">
      <c r="A25" s="3">
        <v>17</v>
      </c>
      <c r="B25" s="10" t="s">
        <v>21</v>
      </c>
      <c r="C25" s="31"/>
      <c r="D25" s="31"/>
      <c r="E25" s="31"/>
      <c r="F25" s="31"/>
      <c r="G25" s="173">
        <v>29</v>
      </c>
    </row>
    <row r="26" spans="1:7" x14ac:dyDescent="0.25">
      <c r="A26" s="309">
        <v>18</v>
      </c>
      <c r="B26" s="10" t="s">
        <v>22</v>
      </c>
      <c r="C26" s="31"/>
      <c r="D26" s="31"/>
      <c r="E26" s="31"/>
      <c r="F26" s="31"/>
      <c r="G26" s="3">
        <v>30</v>
      </c>
    </row>
    <row r="27" spans="1:7" x14ac:dyDescent="0.25">
      <c r="A27" s="309">
        <v>19</v>
      </c>
      <c r="B27" s="10" t="s">
        <v>23</v>
      </c>
      <c r="C27" s="31"/>
      <c r="D27" s="31"/>
      <c r="E27" s="31"/>
      <c r="F27" s="31"/>
      <c r="G27" s="3">
        <v>35</v>
      </c>
    </row>
    <row r="28" spans="1:7" x14ac:dyDescent="0.25">
      <c r="A28" s="309">
        <v>20</v>
      </c>
      <c r="B28" s="11" t="s">
        <v>24</v>
      </c>
      <c r="C28" s="31"/>
      <c r="D28" s="31"/>
      <c r="E28" s="31"/>
      <c r="F28" s="31"/>
      <c r="G28" s="3">
        <v>36</v>
      </c>
    </row>
    <row r="29" spans="1:7" x14ac:dyDescent="0.25">
      <c r="A29" s="309">
        <v>21</v>
      </c>
      <c r="B29" s="11" t="s">
        <v>25</v>
      </c>
      <c r="C29" s="31"/>
      <c r="D29" s="31"/>
      <c r="E29" s="31"/>
      <c r="F29" s="31"/>
      <c r="G29" s="3">
        <v>37</v>
      </c>
    </row>
    <row r="30" spans="1:7" x14ac:dyDescent="0.25">
      <c r="A30" s="309">
        <v>22</v>
      </c>
      <c r="B30" s="10" t="s">
        <v>26</v>
      </c>
      <c r="C30" s="31"/>
      <c r="D30" s="31"/>
      <c r="E30" s="31"/>
      <c r="F30" s="31"/>
      <c r="G30" s="3">
        <v>38</v>
      </c>
    </row>
    <row r="31" spans="1:7" x14ac:dyDescent="0.25">
      <c r="A31" s="309">
        <v>23</v>
      </c>
      <c r="B31" s="11" t="s">
        <v>27</v>
      </c>
      <c r="C31" s="31"/>
      <c r="D31" s="31"/>
      <c r="E31" s="31"/>
      <c r="F31" s="31"/>
      <c r="G31" s="3">
        <v>39</v>
      </c>
    </row>
    <row r="32" spans="1:7" x14ac:dyDescent="0.25">
      <c r="A32" s="309">
        <v>24</v>
      </c>
      <c r="B32" s="11" t="s">
        <v>302</v>
      </c>
      <c r="G32" s="309">
        <v>40</v>
      </c>
    </row>
    <row r="33" spans="1:7" x14ac:dyDescent="0.25">
      <c r="A33" s="309">
        <v>25</v>
      </c>
      <c r="B33" s="11" t="s">
        <v>28</v>
      </c>
      <c r="G33" s="309">
        <v>42</v>
      </c>
    </row>
    <row r="34" spans="1:7" x14ac:dyDescent="0.25">
      <c r="A34" s="309">
        <v>26</v>
      </c>
      <c r="B34" s="11" t="s">
        <v>29</v>
      </c>
      <c r="G34" s="309">
        <v>43</v>
      </c>
    </row>
    <row r="35" spans="1:7" x14ac:dyDescent="0.25">
      <c r="A35" s="309">
        <v>27</v>
      </c>
      <c r="B35" s="11" t="s">
        <v>30</v>
      </c>
      <c r="G35" s="309">
        <v>44</v>
      </c>
    </row>
    <row r="40" spans="1:7" s="31" customFormat="1" x14ac:dyDescent="0.25"/>
    <row r="42" spans="1:7" s="31" customFormat="1" x14ac:dyDescent="0.25"/>
    <row r="43" spans="1:7" s="31" customFormat="1" x14ac:dyDescent="0.25"/>
    <row r="44" spans="1:7" s="31" customFormat="1" x14ac:dyDescent="0.25"/>
    <row r="45" spans="1:7" s="31" customFormat="1" x14ac:dyDescent="0.25"/>
    <row r="46" spans="1:7" s="31" customFormat="1" x14ac:dyDescent="0.25"/>
    <row r="48" spans="1:7" s="246" customFormat="1" x14ac:dyDescent="0.25"/>
    <row r="51" spans="1:7" x14ac:dyDescent="0.25">
      <c r="D51" s="3" t="s">
        <v>10</v>
      </c>
    </row>
    <row r="53" spans="1:7" x14ac:dyDescent="0.25">
      <c r="A53" s="102" t="s">
        <v>31</v>
      </c>
      <c r="B53" s="103" t="s">
        <v>12</v>
      </c>
      <c r="C53" s="102"/>
      <c r="D53" s="102"/>
      <c r="E53" s="102"/>
      <c r="F53" s="102"/>
      <c r="G53" s="102" t="s">
        <v>13</v>
      </c>
    </row>
    <row r="54" spans="1:7" x14ac:dyDescent="0.25">
      <c r="A54" s="12"/>
      <c r="B54" s="14"/>
      <c r="C54" s="12"/>
      <c r="D54" s="12"/>
      <c r="E54" s="12"/>
      <c r="F54" s="12"/>
      <c r="G54" s="12"/>
    </row>
    <row r="55" spans="1:7" x14ac:dyDescent="0.25">
      <c r="A55" s="3">
        <v>1</v>
      </c>
      <c r="B55" s="10" t="s">
        <v>32</v>
      </c>
      <c r="C55" s="31"/>
      <c r="D55" s="31"/>
      <c r="E55" s="31"/>
      <c r="F55" s="31"/>
      <c r="G55" s="3">
        <v>7</v>
      </c>
    </row>
    <row r="56" spans="1:7" x14ac:dyDescent="0.25">
      <c r="A56" s="3">
        <v>2</v>
      </c>
      <c r="B56" s="10" t="s">
        <v>33</v>
      </c>
      <c r="C56" s="31"/>
      <c r="D56" s="31"/>
      <c r="E56" s="31"/>
      <c r="F56" s="31"/>
      <c r="G56" s="3">
        <v>7</v>
      </c>
    </row>
    <row r="57" spans="1:7" x14ac:dyDescent="0.25">
      <c r="A57" s="3">
        <v>3</v>
      </c>
      <c r="B57" s="10" t="s">
        <v>34</v>
      </c>
      <c r="C57" s="31"/>
      <c r="D57" s="31"/>
      <c r="E57" s="31"/>
      <c r="F57" s="31"/>
      <c r="G57" s="3">
        <v>7</v>
      </c>
    </row>
    <row r="58" spans="1:7" x14ac:dyDescent="0.25">
      <c r="A58" s="3">
        <v>4</v>
      </c>
      <c r="B58" s="10" t="s">
        <v>35</v>
      </c>
      <c r="C58" s="31"/>
      <c r="D58" s="31"/>
      <c r="E58" s="31"/>
      <c r="F58" s="31"/>
      <c r="G58" s="3">
        <v>8</v>
      </c>
    </row>
    <row r="59" spans="1:7" x14ac:dyDescent="0.25">
      <c r="A59" s="3">
        <v>5</v>
      </c>
      <c r="B59" s="10" t="s">
        <v>36</v>
      </c>
      <c r="C59" s="31"/>
      <c r="D59" s="31"/>
      <c r="E59" s="31"/>
      <c r="F59" s="31"/>
      <c r="G59" s="3">
        <v>8</v>
      </c>
    </row>
    <row r="60" spans="1:7" x14ac:dyDescent="0.25">
      <c r="A60" s="3">
        <v>6</v>
      </c>
      <c r="B60" s="10" t="s">
        <v>37</v>
      </c>
      <c r="C60" s="31"/>
      <c r="D60" s="31"/>
      <c r="E60" s="31"/>
      <c r="F60" s="31"/>
      <c r="G60" s="3">
        <v>8</v>
      </c>
    </row>
    <row r="61" spans="1:7" s="31" customFormat="1" x14ac:dyDescent="0.25">
      <c r="A61" s="3">
        <v>7</v>
      </c>
      <c r="B61" s="10" t="s">
        <v>38</v>
      </c>
      <c r="G61" s="3">
        <v>9</v>
      </c>
    </row>
    <row r="62" spans="1:7" x14ac:dyDescent="0.25">
      <c r="A62" s="3">
        <v>8</v>
      </c>
      <c r="B62" s="11" t="s">
        <v>39</v>
      </c>
      <c r="C62" s="31"/>
      <c r="D62" s="31"/>
      <c r="E62" s="31"/>
      <c r="F62" s="31"/>
      <c r="G62" s="3">
        <v>10</v>
      </c>
    </row>
    <row r="63" spans="1:7" x14ac:dyDescent="0.25">
      <c r="A63" s="3">
        <v>9</v>
      </c>
      <c r="B63" s="11" t="s">
        <v>40</v>
      </c>
      <c r="C63" s="31"/>
      <c r="D63" s="31"/>
      <c r="E63" s="31"/>
      <c r="F63" s="31"/>
      <c r="G63" s="3">
        <v>11</v>
      </c>
    </row>
    <row r="64" spans="1:7" x14ac:dyDescent="0.25">
      <c r="A64" s="3">
        <v>10</v>
      </c>
      <c r="B64" s="11" t="s">
        <v>457</v>
      </c>
      <c r="C64" s="31"/>
      <c r="D64" s="31"/>
      <c r="E64" s="31"/>
      <c r="F64" s="31"/>
      <c r="G64" s="3">
        <v>12</v>
      </c>
    </row>
    <row r="65" spans="1:7" x14ac:dyDescent="0.25">
      <c r="A65" s="3">
        <v>11</v>
      </c>
      <c r="B65" s="11" t="s">
        <v>458</v>
      </c>
      <c r="C65" s="31"/>
      <c r="D65" s="31"/>
      <c r="E65" s="31"/>
      <c r="F65" s="31"/>
      <c r="G65" s="3">
        <v>12</v>
      </c>
    </row>
    <row r="66" spans="1:7" x14ac:dyDescent="0.25">
      <c r="A66" s="3">
        <v>12</v>
      </c>
      <c r="B66" s="10" t="s">
        <v>41</v>
      </c>
      <c r="C66" s="31"/>
      <c r="D66" s="31"/>
      <c r="E66" s="31"/>
      <c r="F66" s="31"/>
      <c r="G66" s="3">
        <v>31</v>
      </c>
    </row>
    <row r="67" spans="1:7" x14ac:dyDescent="0.25">
      <c r="A67" s="3">
        <v>13</v>
      </c>
      <c r="B67" s="10" t="s">
        <v>42</v>
      </c>
      <c r="C67" s="31"/>
      <c r="D67" s="31"/>
      <c r="E67" s="31"/>
      <c r="F67" s="31"/>
      <c r="G67" s="3">
        <v>31</v>
      </c>
    </row>
    <row r="68" spans="1:7" x14ac:dyDescent="0.25">
      <c r="A68" s="3">
        <v>14</v>
      </c>
      <c r="B68" s="10" t="s">
        <v>43</v>
      </c>
      <c r="C68" s="31"/>
      <c r="D68" s="31"/>
      <c r="E68" s="31"/>
      <c r="F68" s="31"/>
      <c r="G68" s="3">
        <v>31</v>
      </c>
    </row>
    <row r="69" spans="1:7" x14ac:dyDescent="0.25">
      <c r="A69" s="3">
        <v>15</v>
      </c>
      <c r="B69" s="10" t="s">
        <v>44</v>
      </c>
      <c r="C69" s="31"/>
      <c r="D69" s="31"/>
      <c r="E69" s="31"/>
      <c r="F69" s="31"/>
      <c r="G69" s="3">
        <v>32</v>
      </c>
    </row>
    <row r="70" spans="1:7" x14ac:dyDescent="0.25">
      <c r="A70" s="3">
        <v>16</v>
      </c>
      <c r="B70" s="10" t="s">
        <v>45</v>
      </c>
      <c r="C70" s="31"/>
      <c r="D70" s="31"/>
      <c r="E70" s="31"/>
      <c r="F70" s="31"/>
      <c r="G70" s="3">
        <v>32</v>
      </c>
    </row>
    <row r="71" spans="1:7" x14ac:dyDescent="0.25">
      <c r="A71" s="3">
        <v>17</v>
      </c>
      <c r="B71" s="10" t="s">
        <v>46</v>
      </c>
      <c r="C71" s="31"/>
      <c r="D71" s="31"/>
      <c r="E71" s="31"/>
      <c r="F71" s="31"/>
      <c r="G71" s="3">
        <v>32</v>
      </c>
    </row>
    <row r="72" spans="1:7" x14ac:dyDescent="0.25">
      <c r="A72" s="3">
        <v>18</v>
      </c>
      <c r="B72" s="10" t="s">
        <v>47</v>
      </c>
      <c r="C72" s="31"/>
      <c r="D72" s="31"/>
      <c r="E72" s="31"/>
      <c r="F72" s="31"/>
      <c r="G72" s="3">
        <v>33</v>
      </c>
    </row>
    <row r="73" spans="1:7" x14ac:dyDescent="0.25">
      <c r="A73" s="3">
        <v>19</v>
      </c>
      <c r="B73" s="10" t="s">
        <v>48</v>
      </c>
      <c r="C73" s="31"/>
      <c r="D73" s="31"/>
      <c r="E73" s="31"/>
      <c r="F73" s="31"/>
      <c r="G73" s="3">
        <v>33</v>
      </c>
    </row>
    <row r="74" spans="1:7" x14ac:dyDescent="0.25">
      <c r="A74" s="3">
        <v>20</v>
      </c>
      <c r="B74" s="10" t="s">
        <v>49</v>
      </c>
      <c r="C74" s="31"/>
      <c r="D74" s="31"/>
      <c r="E74" s="31"/>
      <c r="F74" s="31"/>
      <c r="G74" s="3">
        <v>33</v>
      </c>
    </row>
    <row r="75" spans="1:7" x14ac:dyDescent="0.25">
      <c r="A75" s="3">
        <v>21</v>
      </c>
      <c r="B75" s="10" t="s">
        <v>50</v>
      </c>
      <c r="C75" s="31"/>
      <c r="D75" s="31"/>
      <c r="E75" s="31"/>
      <c r="F75" s="31"/>
      <c r="G75" s="3">
        <v>34</v>
      </c>
    </row>
    <row r="76" spans="1:7" x14ac:dyDescent="0.25">
      <c r="A76" s="3">
        <v>22</v>
      </c>
      <c r="B76" s="10" t="s">
        <v>51</v>
      </c>
      <c r="C76" s="31"/>
      <c r="D76" s="31"/>
      <c r="E76" s="31"/>
      <c r="F76" s="31"/>
      <c r="G76" s="3">
        <v>34</v>
      </c>
    </row>
    <row r="77" spans="1:7" x14ac:dyDescent="0.25">
      <c r="A77" s="3">
        <v>23</v>
      </c>
      <c r="B77" s="10" t="s">
        <v>52</v>
      </c>
      <c r="C77" s="31"/>
      <c r="D77" s="31"/>
      <c r="E77" s="31"/>
      <c r="F77" s="31"/>
      <c r="G77" s="3">
        <v>34</v>
      </c>
    </row>
    <row r="78" spans="1:7" x14ac:dyDescent="0.25">
      <c r="A78" s="3">
        <v>24</v>
      </c>
      <c r="B78" s="11" t="s">
        <v>53</v>
      </c>
      <c r="C78" s="31"/>
      <c r="D78" s="31"/>
      <c r="E78" s="31"/>
      <c r="F78" s="31"/>
      <c r="G78" s="3">
        <v>37</v>
      </c>
    </row>
    <row r="79" spans="1:7" s="31" customFormat="1" x14ac:dyDescent="0.25">
      <c r="A79" s="173">
        <v>25</v>
      </c>
      <c r="B79" s="11" t="s">
        <v>302</v>
      </c>
      <c r="G79" s="173">
        <v>40</v>
      </c>
    </row>
    <row r="80" spans="1:7" x14ac:dyDescent="0.25">
      <c r="A80" s="173">
        <v>26</v>
      </c>
      <c r="B80" s="11" t="s">
        <v>304</v>
      </c>
      <c r="C80" s="31"/>
      <c r="D80" s="31"/>
      <c r="E80" s="31"/>
      <c r="F80" s="31"/>
      <c r="G80" s="3">
        <v>41</v>
      </c>
    </row>
    <row r="81" spans="1:7" x14ac:dyDescent="0.25">
      <c r="A81" s="173">
        <v>27</v>
      </c>
      <c r="B81" s="11" t="s">
        <v>54</v>
      </c>
      <c r="C81" s="31"/>
      <c r="D81" s="31"/>
      <c r="E81" s="31"/>
      <c r="F81" s="31"/>
      <c r="G81" s="3">
        <v>41</v>
      </c>
    </row>
    <row r="82" spans="1:7" x14ac:dyDescent="0.25">
      <c r="A82" s="3">
        <v>28</v>
      </c>
      <c r="B82" s="11" t="s">
        <v>55</v>
      </c>
      <c r="C82" s="31"/>
      <c r="D82" s="31"/>
      <c r="E82" s="31"/>
      <c r="F82" s="31"/>
      <c r="G82" s="3">
        <v>44</v>
      </c>
    </row>
    <row r="83" spans="1:7" x14ac:dyDescent="0.25">
      <c r="A83" s="3">
        <v>29</v>
      </c>
      <c r="B83" s="11" t="s">
        <v>56</v>
      </c>
      <c r="C83" s="31"/>
      <c r="D83" s="31"/>
      <c r="E83" s="31"/>
      <c r="F83" s="31"/>
      <c r="G83" s="3">
        <v>45</v>
      </c>
    </row>
  </sheetData>
  <phoneticPr fontId="59" type="noConversion"/>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heetViews>
  <sheetFormatPr baseColWidth="10" defaultColWidth="11.42578125" defaultRowHeight="15" x14ac:dyDescent="0.25"/>
  <sheetData>
    <row r="4" spans="10:10" ht="18" x14ac:dyDescent="0.25">
      <c r="J4" s="101"/>
    </row>
    <row r="5" spans="10:10" ht="18" x14ac:dyDescent="0.25">
      <c r="J5" s="101"/>
    </row>
    <row r="6" spans="10:10" ht="18" x14ac:dyDescent="0.25">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80" zoomScaleNormal="80" zoomScalePageLayoutView="80" workbookViewId="0">
      <selection sqref="A1:K1"/>
    </sheetView>
  </sheetViews>
  <sheetFormatPr baseColWidth="10" defaultColWidth="11.42578125" defaultRowHeight="15" x14ac:dyDescent="0.25"/>
  <cols>
    <col min="1" max="1" width="38" customWidth="1"/>
    <col min="2" max="4" width="12.28515625" customWidth="1"/>
    <col min="5" max="5" width="10" customWidth="1"/>
    <col min="6" max="7" width="10" style="31" customWidth="1"/>
    <col min="8" max="9" width="10" customWidth="1"/>
    <col min="10" max="10" width="10.140625" customWidth="1"/>
    <col min="11" max="11" width="9.5703125" customWidth="1"/>
    <col min="12" max="12" width="12" bestFit="1" customWidth="1"/>
  </cols>
  <sheetData>
    <row r="1" spans="1:12" ht="15" customHeight="1" thickBot="1" x14ac:dyDescent="0.3">
      <c r="A1" s="377" t="s">
        <v>314</v>
      </c>
      <c r="B1" s="378"/>
      <c r="C1" s="378"/>
      <c r="D1" s="378"/>
      <c r="E1" s="378"/>
      <c r="F1" s="378"/>
      <c r="G1" s="378"/>
      <c r="H1" s="378"/>
      <c r="I1" s="378"/>
      <c r="J1" s="378"/>
      <c r="K1" s="379"/>
    </row>
    <row r="2" spans="1:12" ht="15" customHeight="1" thickBot="1" x14ac:dyDescent="0.3">
      <c r="A2" s="380"/>
      <c r="B2" s="383" t="s">
        <v>57</v>
      </c>
      <c r="C2" s="384"/>
      <c r="D2" s="384"/>
      <c r="E2" s="384"/>
      <c r="F2" s="384"/>
      <c r="G2" s="384"/>
      <c r="H2" s="384"/>
      <c r="I2" s="384"/>
      <c r="J2" s="384"/>
      <c r="K2" s="385"/>
    </row>
    <row r="3" spans="1:12" ht="15" customHeight="1" x14ac:dyDescent="0.25">
      <c r="A3" s="381"/>
      <c r="B3" s="386" t="s">
        <v>310</v>
      </c>
      <c r="C3" s="388" t="s">
        <v>319</v>
      </c>
      <c r="D3" s="389"/>
      <c r="E3" s="390"/>
      <c r="F3" s="388" t="s">
        <v>58</v>
      </c>
      <c r="G3" s="389"/>
      <c r="H3" s="390"/>
      <c r="I3" s="388" t="s">
        <v>313</v>
      </c>
      <c r="J3" s="389"/>
      <c r="K3" s="390"/>
    </row>
    <row r="4" spans="1:12" ht="39" thickBot="1" x14ac:dyDescent="0.3">
      <c r="A4" s="382"/>
      <c r="B4" s="387"/>
      <c r="C4" s="240" t="s">
        <v>604</v>
      </c>
      <c r="D4" s="240" t="s">
        <v>605</v>
      </c>
      <c r="E4" s="242" t="s">
        <v>59</v>
      </c>
      <c r="F4" s="240">
        <v>44317</v>
      </c>
      <c r="G4" s="244">
        <v>44682</v>
      </c>
      <c r="H4" s="242" t="s">
        <v>59</v>
      </c>
      <c r="I4" s="240" t="s">
        <v>606</v>
      </c>
      <c r="J4" s="244" t="s">
        <v>607</v>
      </c>
      <c r="K4" s="242" t="s">
        <v>59</v>
      </c>
    </row>
    <row r="5" spans="1:12" ht="15" customHeight="1" x14ac:dyDescent="0.25">
      <c r="A5" s="258" t="s">
        <v>60</v>
      </c>
      <c r="B5" s="259">
        <v>448.1851345149999</v>
      </c>
      <c r="C5" s="197">
        <v>177.74742517350001</v>
      </c>
      <c r="D5" s="198">
        <v>171.08745997040003</v>
      </c>
      <c r="E5" s="260">
        <v>-3.7468701426190298E-2</v>
      </c>
      <c r="F5" s="197">
        <v>40.901139038300002</v>
      </c>
      <c r="G5" s="198">
        <v>41.70900140000002</v>
      </c>
      <c r="H5" s="260">
        <v>1.9751585914111969E-2</v>
      </c>
      <c r="I5" s="197">
        <v>452.70625776970002</v>
      </c>
      <c r="J5" s="198">
        <v>441.52516931189996</v>
      </c>
      <c r="K5" s="245">
        <v>-2.4698329801944308E-2</v>
      </c>
    </row>
    <row r="6" spans="1:12" ht="15" customHeight="1" x14ac:dyDescent="0.25">
      <c r="A6" s="261" t="s">
        <v>61</v>
      </c>
      <c r="B6" s="262">
        <v>353.08593121770002</v>
      </c>
      <c r="C6" s="199">
        <v>139.51681749000002</v>
      </c>
      <c r="D6" s="200">
        <v>149.3254</v>
      </c>
      <c r="E6" s="263">
        <v>7.0303943900548171E-2</v>
      </c>
      <c r="F6" s="199">
        <v>26.116364000000001</v>
      </c>
      <c r="G6" s="200">
        <v>31.955936999999999</v>
      </c>
      <c r="H6" s="263">
        <v>0.22359823901979614</v>
      </c>
      <c r="I6" s="199">
        <v>339.24868349000002</v>
      </c>
      <c r="J6" s="200">
        <v>362.89451372769997</v>
      </c>
      <c r="K6" s="201">
        <v>6.9700580690380098E-2</v>
      </c>
      <c r="L6" s="246"/>
    </row>
    <row r="7" spans="1:12" ht="15" customHeight="1" x14ac:dyDescent="0.25">
      <c r="A7" s="261" t="s">
        <v>62</v>
      </c>
      <c r="B7" s="262">
        <v>43.164754870000003</v>
      </c>
      <c r="C7" s="199">
        <v>14.117011120000001</v>
      </c>
      <c r="D7" s="200">
        <v>14.00504042</v>
      </c>
      <c r="E7" s="263">
        <v>-7.9316152015611596E-3</v>
      </c>
      <c r="F7" s="199">
        <v>3.2975349999999999</v>
      </c>
      <c r="G7" s="200">
        <v>4.1297439999999996</v>
      </c>
      <c r="H7" s="263">
        <v>0.25237306048305763</v>
      </c>
      <c r="I7" s="199">
        <v>35.064470679999999</v>
      </c>
      <c r="J7" s="200">
        <v>43.05278417000001</v>
      </c>
      <c r="K7" s="201">
        <v>0.22781788331846586</v>
      </c>
      <c r="L7" s="246"/>
    </row>
    <row r="8" spans="1:12" ht="15" customHeight="1" x14ac:dyDescent="0.25">
      <c r="A8" s="261" t="s">
        <v>305</v>
      </c>
      <c r="B8" s="262">
        <v>39.216195233699999</v>
      </c>
      <c r="C8" s="199">
        <v>14.8344533837</v>
      </c>
      <c r="D8" s="200">
        <v>15.031131380100001</v>
      </c>
      <c r="E8" s="264">
        <v>1.3258189655718011E-2</v>
      </c>
      <c r="F8" s="199">
        <v>3.1174030337</v>
      </c>
      <c r="G8" s="200">
        <v>3.2608820000000001</v>
      </c>
      <c r="H8" s="264">
        <v>4.6025157719086218E-2</v>
      </c>
      <c r="I8" s="199">
        <v>37.687170203699999</v>
      </c>
      <c r="J8" s="200">
        <v>39.412873230099997</v>
      </c>
      <c r="K8" s="202">
        <v>4.5790199080284699E-2</v>
      </c>
      <c r="L8" s="246"/>
    </row>
    <row r="9" spans="1:12" x14ac:dyDescent="0.25">
      <c r="A9" s="261" t="s">
        <v>63</v>
      </c>
      <c r="B9" s="262">
        <v>21.014181499999999</v>
      </c>
      <c r="C9" s="199">
        <v>9.1747615000000007</v>
      </c>
      <c r="D9" s="200">
        <v>7.5212932500000003</v>
      </c>
      <c r="E9" s="264">
        <v>-0.18021920787804679</v>
      </c>
      <c r="F9" s="199">
        <v>2.0302069999999999</v>
      </c>
      <c r="G9" s="200">
        <v>1.50156325</v>
      </c>
      <c r="H9" s="264">
        <v>-0.26038908840330066</v>
      </c>
      <c r="I9" s="199">
        <v>23.490780576700001</v>
      </c>
      <c r="J9" s="200">
        <v>19.36071325</v>
      </c>
      <c r="K9" s="202">
        <v>-0.17581652143124293</v>
      </c>
      <c r="L9" s="246"/>
    </row>
    <row r="10" spans="1:12" x14ac:dyDescent="0.25">
      <c r="A10" s="261" t="s">
        <v>64</v>
      </c>
      <c r="B10" s="262">
        <v>3.5844562599999996</v>
      </c>
      <c r="C10" s="199">
        <v>1.2694304999999999</v>
      </c>
      <c r="D10" s="200">
        <v>1.2415066773999999</v>
      </c>
      <c r="E10" s="264">
        <v>-2.1997125955300456E-2</v>
      </c>
      <c r="F10" s="199">
        <v>0.29708099999999998</v>
      </c>
      <c r="G10" s="200">
        <v>0.257436</v>
      </c>
      <c r="H10" s="264">
        <v>-0.13344845345208878</v>
      </c>
      <c r="I10" s="199">
        <v>3.4783914999999999</v>
      </c>
      <c r="J10" s="200">
        <v>3.5565324374</v>
      </c>
      <c r="K10" s="202">
        <v>2.2464675813518964E-2</v>
      </c>
      <c r="L10" s="246"/>
    </row>
    <row r="11" spans="1:12" ht="15" customHeight="1" x14ac:dyDescent="0.25">
      <c r="A11" s="261" t="s">
        <v>65</v>
      </c>
      <c r="B11" s="265">
        <v>0.58249799999999996</v>
      </c>
      <c r="C11" s="209">
        <v>0.225798</v>
      </c>
      <c r="D11" s="210">
        <v>0.200715</v>
      </c>
      <c r="E11" s="264">
        <v>-0.11108601493370174</v>
      </c>
      <c r="F11" s="209">
        <v>6.5519999999999995E-2</v>
      </c>
      <c r="G11" s="210">
        <v>4.4748000000000003E-2</v>
      </c>
      <c r="H11" s="264">
        <v>-0.31703296703296691</v>
      </c>
      <c r="I11" s="209">
        <v>0.57574980000000009</v>
      </c>
      <c r="J11" s="210">
        <v>0.55741499999999999</v>
      </c>
      <c r="K11" s="202">
        <v>-3.1845082707801398E-2</v>
      </c>
      <c r="L11" s="246"/>
    </row>
    <row r="12" spans="1:12" x14ac:dyDescent="0.25">
      <c r="A12" s="266" t="s">
        <v>66</v>
      </c>
      <c r="B12" s="267">
        <v>865.66839672639992</v>
      </c>
      <c r="C12" s="267">
        <v>342.76868604720005</v>
      </c>
      <c r="D12" s="204">
        <v>344.40750627790004</v>
      </c>
      <c r="E12" s="268">
        <v>4.7811258653724931E-3</v>
      </c>
      <c r="F12" s="203">
        <v>72.527714071999995</v>
      </c>
      <c r="G12" s="204">
        <v>78.729567650000021</v>
      </c>
      <c r="H12" s="268">
        <v>8.5510120611871132E-2</v>
      </c>
      <c r="I12" s="203">
        <v>857.1870333400999</v>
      </c>
      <c r="J12" s="204">
        <v>867.30721695709997</v>
      </c>
      <c r="K12" s="205">
        <v>1.1806272404245144E-2</v>
      </c>
      <c r="L12" s="246"/>
    </row>
    <row r="13" spans="1:12" ht="15.75" thickBot="1" x14ac:dyDescent="0.3">
      <c r="A13" s="269" t="s">
        <v>67</v>
      </c>
      <c r="B13" s="267">
        <v>908.83315159639994</v>
      </c>
      <c r="C13" s="206">
        <v>356.88569716720002</v>
      </c>
      <c r="D13" s="207">
        <v>358.41254669790004</v>
      </c>
      <c r="E13" s="270">
        <v>4.2782592376759965E-3</v>
      </c>
      <c r="F13" s="206">
        <v>75.825249072000005</v>
      </c>
      <c r="G13" s="207">
        <v>82.859311650000024</v>
      </c>
      <c r="H13" s="270">
        <v>9.2766758620480338E-2</v>
      </c>
      <c r="I13" s="206">
        <v>892.25150402010001</v>
      </c>
      <c r="J13" s="207">
        <v>910.36000112709985</v>
      </c>
      <c r="K13" s="208">
        <v>2.0295283365072248E-2</v>
      </c>
    </row>
    <row r="14" spans="1:12" ht="15.75" thickBot="1" x14ac:dyDescent="0.3">
      <c r="A14" s="15"/>
      <c r="B14" s="372" t="s">
        <v>68</v>
      </c>
      <c r="C14" s="373"/>
      <c r="D14" s="373"/>
      <c r="E14" s="373"/>
      <c r="F14" s="374"/>
      <c r="G14" s="374"/>
      <c r="H14" s="374"/>
      <c r="I14" s="374"/>
      <c r="J14" s="374"/>
      <c r="K14" s="375"/>
    </row>
    <row r="15" spans="1:12" x14ac:dyDescent="0.25">
      <c r="A15" s="258" t="s">
        <v>60</v>
      </c>
      <c r="B15" s="271">
        <v>1505.5540304499993</v>
      </c>
      <c r="C15" s="197">
        <v>592.78486180999982</v>
      </c>
      <c r="D15" s="198">
        <v>569.05848575000005</v>
      </c>
      <c r="E15" s="272">
        <v>-4.0025273229066682E-2</v>
      </c>
      <c r="F15" s="197">
        <v>135.01716335999981</v>
      </c>
      <c r="G15" s="198">
        <v>139.31996219999968</v>
      </c>
      <c r="H15" s="272">
        <v>3.186853236226872E-2</v>
      </c>
      <c r="I15" s="197">
        <v>1457.02907465</v>
      </c>
      <c r="J15" s="198">
        <v>1481.8276543899997</v>
      </c>
      <c r="K15" s="272">
        <v>1.7019962176085368E-2</v>
      </c>
    </row>
    <row r="16" spans="1:12" x14ac:dyDescent="0.25">
      <c r="A16" s="261" t="s">
        <v>61</v>
      </c>
      <c r="B16" s="273">
        <v>308.76039628000001</v>
      </c>
      <c r="C16" s="199">
        <v>121.42171383</v>
      </c>
      <c r="D16" s="200">
        <v>137.32648389000005</v>
      </c>
      <c r="E16" s="272">
        <v>0.13098785677056068</v>
      </c>
      <c r="F16" s="199">
        <v>24.298061509999986</v>
      </c>
      <c r="G16" s="200">
        <v>27.211254080000014</v>
      </c>
      <c r="H16" s="272">
        <v>0.11989403223796646</v>
      </c>
      <c r="I16" s="199">
        <v>297.47008372000005</v>
      </c>
      <c r="J16" s="200">
        <v>324.66516634000004</v>
      </c>
      <c r="K16" s="272">
        <v>9.1421235641288678E-2</v>
      </c>
      <c r="L16" s="246"/>
    </row>
    <row r="17" spans="1:12" x14ac:dyDescent="0.25">
      <c r="A17" s="261" t="s">
        <v>69</v>
      </c>
      <c r="B17" s="273">
        <v>82.629518229999988</v>
      </c>
      <c r="C17" s="199">
        <v>25.789933399999999</v>
      </c>
      <c r="D17" s="200">
        <v>25.279314039999999</v>
      </c>
      <c r="E17" s="272">
        <v>-1.979917326967584E-2</v>
      </c>
      <c r="F17" s="199">
        <v>6.0552907400000002</v>
      </c>
      <c r="G17" s="200">
        <v>8.144520690000002</v>
      </c>
      <c r="H17" s="272">
        <v>0.34502553877371733</v>
      </c>
      <c r="I17" s="199">
        <v>63.700852490000003</v>
      </c>
      <c r="J17" s="200">
        <v>82.118898869999995</v>
      </c>
      <c r="K17" s="272">
        <v>0.28913343636792499</v>
      </c>
      <c r="L17" s="246"/>
    </row>
    <row r="18" spans="1:12" x14ac:dyDescent="0.25">
      <c r="A18" s="261" t="s">
        <v>305</v>
      </c>
      <c r="B18" s="273">
        <v>86.390422040000033</v>
      </c>
      <c r="C18" s="199">
        <v>31.619947019999998</v>
      </c>
      <c r="D18" s="200">
        <v>33.08080631</v>
      </c>
      <c r="E18" s="272">
        <v>4.620056096476044E-2</v>
      </c>
      <c r="F18" s="199">
        <v>6.3124388999999992</v>
      </c>
      <c r="G18" s="200">
        <v>7.0954745800000039</v>
      </c>
      <c r="H18" s="272">
        <v>0.12404645690907268</v>
      </c>
      <c r="I18" s="199">
        <v>81.735478150000006</v>
      </c>
      <c r="J18" s="200">
        <v>87.851281330000035</v>
      </c>
      <c r="K18" s="272">
        <v>7.4824339667731277E-2</v>
      </c>
      <c r="L18" s="246"/>
    </row>
    <row r="19" spans="1:12" x14ac:dyDescent="0.25">
      <c r="A19" s="261" t="s">
        <v>63</v>
      </c>
      <c r="B19" s="273">
        <v>40.270924819999998</v>
      </c>
      <c r="C19" s="199">
        <v>17.31886523</v>
      </c>
      <c r="D19" s="200">
        <v>13.8533708</v>
      </c>
      <c r="E19" s="272">
        <v>-0.20009939357903295</v>
      </c>
      <c r="F19" s="199">
        <v>3.8147966800000006</v>
      </c>
      <c r="G19" s="200">
        <v>2.7367747399999987</v>
      </c>
      <c r="H19" s="272">
        <v>-0.28258961890467038</v>
      </c>
      <c r="I19" s="199">
        <v>44.588886230000007</v>
      </c>
      <c r="J19" s="200">
        <v>36.805430389999998</v>
      </c>
      <c r="K19" s="272">
        <v>-0.17456044539554327</v>
      </c>
      <c r="L19" s="246"/>
    </row>
    <row r="20" spans="1:12" x14ac:dyDescent="0.25">
      <c r="A20" s="261" t="s">
        <v>64</v>
      </c>
      <c r="B20" s="273">
        <v>14.482406460000002</v>
      </c>
      <c r="C20" s="199">
        <v>5.0682903500000007</v>
      </c>
      <c r="D20" s="200">
        <v>4.8720408200000005</v>
      </c>
      <c r="E20" s="272">
        <v>-3.8721051172610932E-2</v>
      </c>
      <c r="F20" s="199">
        <v>1.0637030900000002</v>
      </c>
      <c r="G20" s="200">
        <v>0.92506337000000016</v>
      </c>
      <c r="H20" s="272">
        <v>-0.13033685932039552</v>
      </c>
      <c r="I20" s="199">
        <v>14.062192000000001</v>
      </c>
      <c r="J20" s="200">
        <v>14.286156929999999</v>
      </c>
      <c r="K20" s="272">
        <v>1.5926743853305281E-2</v>
      </c>
      <c r="L20" s="246"/>
    </row>
    <row r="21" spans="1:12" x14ac:dyDescent="0.25">
      <c r="A21" s="261" t="s">
        <v>65</v>
      </c>
      <c r="B21" s="273">
        <v>2.3697822099999994</v>
      </c>
      <c r="C21" s="199">
        <v>0.98816143999999995</v>
      </c>
      <c r="D21" s="200">
        <v>0.82835445000000008</v>
      </c>
      <c r="E21" s="272">
        <v>-0.16172154015643425</v>
      </c>
      <c r="F21" s="199">
        <v>0.28770349000000001</v>
      </c>
      <c r="G21" s="200">
        <v>0.19521563</v>
      </c>
      <c r="H21" s="272">
        <v>-0.32146937112233154</v>
      </c>
      <c r="I21" s="199">
        <v>2.4550424599999991</v>
      </c>
      <c r="J21" s="200">
        <v>2.2099752199999996</v>
      </c>
      <c r="K21" s="272">
        <v>-9.9821996561313964E-2</v>
      </c>
      <c r="L21" s="246"/>
    </row>
    <row r="22" spans="1:12" x14ac:dyDescent="0.25">
      <c r="A22" s="274" t="s">
        <v>66</v>
      </c>
      <c r="B22" s="275">
        <v>1957.8279622599994</v>
      </c>
      <c r="C22" s="276">
        <v>769.20183967999992</v>
      </c>
      <c r="D22" s="204">
        <v>759.01954202000013</v>
      </c>
      <c r="E22" s="277">
        <v>-1.3237484798834798E-2</v>
      </c>
      <c r="F22" s="276">
        <v>170.79386702999983</v>
      </c>
      <c r="G22" s="204">
        <v>177.48374459999974</v>
      </c>
      <c r="H22" s="277">
        <v>3.9169307928514918E-2</v>
      </c>
      <c r="I22" s="276">
        <v>1897.3407572100002</v>
      </c>
      <c r="J22" s="204">
        <v>1947.6456645999997</v>
      </c>
      <c r="K22" s="277">
        <v>2.6513375206239642E-2</v>
      </c>
      <c r="L22" s="246"/>
    </row>
    <row r="23" spans="1:12" ht="15.75" thickBot="1" x14ac:dyDescent="0.3">
      <c r="A23" s="278" t="s">
        <v>70</v>
      </c>
      <c r="B23" s="279">
        <v>2040.4574804899994</v>
      </c>
      <c r="C23" s="206">
        <v>794.99177307999992</v>
      </c>
      <c r="D23" s="207">
        <v>784.29885606000005</v>
      </c>
      <c r="E23" s="277">
        <v>-1.3450349276663331E-2</v>
      </c>
      <c r="F23" s="206">
        <v>176.84915776999983</v>
      </c>
      <c r="G23" s="211">
        <v>185.62826528999972</v>
      </c>
      <c r="H23" s="277">
        <v>4.9641783035333953E-2</v>
      </c>
      <c r="I23" s="206">
        <v>1961.0416097000002</v>
      </c>
      <c r="J23" s="211">
        <v>2029.7645634699995</v>
      </c>
      <c r="K23" s="277">
        <v>3.5044107901674115E-2</v>
      </c>
      <c r="L23" s="246"/>
    </row>
    <row r="24" spans="1:12" ht="15.75" thickBot="1" x14ac:dyDescent="0.3">
      <c r="A24" s="15"/>
      <c r="B24" s="372" t="s">
        <v>71</v>
      </c>
      <c r="C24" s="373"/>
      <c r="D24" s="373"/>
      <c r="E24" s="373"/>
      <c r="F24" s="373"/>
      <c r="G24" s="373"/>
      <c r="H24" s="373"/>
      <c r="I24" s="373"/>
      <c r="J24" s="373"/>
      <c r="K24" s="376"/>
    </row>
    <row r="25" spans="1:12" x14ac:dyDescent="0.25">
      <c r="A25" s="258" t="s">
        <v>60</v>
      </c>
      <c r="B25" s="280">
        <v>3.3592234871404716</v>
      </c>
      <c r="C25" s="212">
        <v>3.3349842408765138</v>
      </c>
      <c r="D25" s="213">
        <v>3.3261262154950062</v>
      </c>
      <c r="E25" s="214">
        <v>-2.6560921256946202E-3</v>
      </c>
      <c r="F25" s="212">
        <v>3.301061205986688</v>
      </c>
      <c r="G25" s="213">
        <v>3.3402852507516427</v>
      </c>
      <c r="H25" s="214">
        <v>1.1882253105098384E-2</v>
      </c>
      <c r="I25" s="212">
        <v>3.2184867110699793</v>
      </c>
      <c r="J25" s="213">
        <v>3.3561566981546518</v>
      </c>
      <c r="K25" s="214">
        <v>4.2774757034464983E-2</v>
      </c>
    </row>
    <row r="26" spans="1:12" x14ac:dyDescent="0.25">
      <c r="A26" s="261" t="s">
        <v>61</v>
      </c>
      <c r="B26" s="281">
        <v>0.8744624721103077</v>
      </c>
      <c r="C26" s="209">
        <v>0.87030163111843484</v>
      </c>
      <c r="D26" s="210">
        <v>0.91964584652041814</v>
      </c>
      <c r="E26" s="202">
        <v>5.6697831691491229E-2</v>
      </c>
      <c r="F26" s="209">
        <v>0.93037688975387178</v>
      </c>
      <c r="G26" s="210">
        <v>0.85152421223010966</v>
      </c>
      <c r="H26" s="202">
        <v>-8.4753478286226924E-2</v>
      </c>
      <c r="I26" s="209">
        <v>0.8768496333126331</v>
      </c>
      <c r="J26" s="210">
        <v>0.894654380428618</v>
      </c>
      <c r="K26" s="202">
        <v>2.0305359595944372E-2</v>
      </c>
    </row>
    <row r="27" spans="1:12" x14ac:dyDescent="0.25">
      <c r="A27" s="261" t="s">
        <v>62</v>
      </c>
      <c r="B27" s="281">
        <v>1.9142821146293234</v>
      </c>
      <c r="C27" s="209">
        <v>1.8268692417095722</v>
      </c>
      <c r="D27" s="210">
        <v>1.8050154288665736</v>
      </c>
      <c r="E27" s="202">
        <v>-1.1962439535381231E-2</v>
      </c>
      <c r="F27" s="209">
        <v>1.8363082544991942</v>
      </c>
      <c r="G27" s="210">
        <v>1.9721611533305703</v>
      </c>
      <c r="H27" s="202">
        <v>7.3981532511504522E-2</v>
      </c>
      <c r="I27" s="209">
        <v>1.8166780006844239</v>
      </c>
      <c r="J27" s="210">
        <v>1.9074004260849171</v>
      </c>
      <c r="K27" s="202">
        <v>4.9938638199127139E-2</v>
      </c>
    </row>
    <row r="28" spans="1:12" x14ac:dyDescent="0.25">
      <c r="A28" s="261" t="s">
        <v>305</v>
      </c>
      <c r="B28" s="281">
        <v>2.2029271714192555</v>
      </c>
      <c r="C28" s="209">
        <v>2.1315208725347299</v>
      </c>
      <c r="D28" s="210">
        <v>2.2008194508762196</v>
      </c>
      <c r="E28" s="202">
        <v>3.2511329930859256E-2</v>
      </c>
      <c r="F28" s="209">
        <v>2.0249030464655249</v>
      </c>
      <c r="G28" s="210">
        <v>2.175937240292658</v>
      </c>
      <c r="H28" s="202">
        <v>7.4588358238071528E-2</v>
      </c>
      <c r="I28" s="209">
        <v>2.1687878847952211</v>
      </c>
      <c r="J28" s="210">
        <v>2.2289996676240076</v>
      </c>
      <c r="K28" s="202">
        <v>2.7762873101106367E-2</v>
      </c>
    </row>
    <row r="29" spans="1:12" x14ac:dyDescent="0.25">
      <c r="A29" s="261" t="s">
        <v>63</v>
      </c>
      <c r="B29" s="281">
        <v>1.9163689444673351</v>
      </c>
      <c r="C29" s="209">
        <v>1.8876638079365877</v>
      </c>
      <c r="D29" s="210">
        <v>1.841886805836217</v>
      </c>
      <c r="E29" s="202">
        <v>-2.4250611739179195E-2</v>
      </c>
      <c r="F29" s="209">
        <v>1.8790185828341646</v>
      </c>
      <c r="G29" s="210">
        <v>1.8226170226262521</v>
      </c>
      <c r="H29" s="202">
        <v>-3.0016499423247134E-2</v>
      </c>
      <c r="I29" s="209">
        <v>1.8981440861197589</v>
      </c>
      <c r="J29" s="210">
        <v>1.9010369047225053</v>
      </c>
      <c r="K29" s="202">
        <v>1.5240247691943321E-3</v>
      </c>
    </row>
    <row r="30" spans="1:12" x14ac:dyDescent="0.25">
      <c r="A30" s="261" t="s">
        <v>64</v>
      </c>
      <c r="B30" s="281">
        <v>4.0403356630720895</v>
      </c>
      <c r="C30" s="209">
        <v>3.9925701722150215</v>
      </c>
      <c r="D30" s="210">
        <v>3.924296911719535</v>
      </c>
      <c r="E30" s="202">
        <v>-1.7100077782129408E-2</v>
      </c>
      <c r="F30" s="209">
        <v>3.580515381326979</v>
      </c>
      <c r="G30" s="210">
        <v>3.5933722167839779</v>
      </c>
      <c r="H30" s="202">
        <v>3.5907778874655349E-3</v>
      </c>
      <c r="I30" s="209">
        <v>4.042728370282644</v>
      </c>
      <c r="J30" s="210">
        <v>4.0168780072884367</v>
      </c>
      <c r="K30" s="202">
        <v>-6.3942863894167479E-3</v>
      </c>
    </row>
    <row r="31" spans="1:12" x14ac:dyDescent="0.25">
      <c r="A31" s="261" t="s">
        <v>65</v>
      </c>
      <c r="B31" s="281">
        <v>4.0683096079299839</v>
      </c>
      <c r="C31" s="209">
        <v>4.3763073189310795</v>
      </c>
      <c r="D31" s="210">
        <v>4.1270181600777223</v>
      </c>
      <c r="E31" s="202">
        <v>-5.6963357617729304E-2</v>
      </c>
      <c r="F31" s="209">
        <v>4.3910789072039078</v>
      </c>
      <c r="G31" s="210">
        <v>4.3625554214713507</v>
      </c>
      <c r="H31" s="202">
        <v>-6.4957807261815104E-3</v>
      </c>
      <c r="I31" s="209">
        <v>4.2640787022418394</v>
      </c>
      <c r="J31" s="210">
        <v>3.9646855933191603</v>
      </c>
      <c r="K31" s="202">
        <v>-7.021284779881598E-2</v>
      </c>
    </row>
    <row r="32" spans="1:12" x14ac:dyDescent="0.25">
      <c r="A32" s="266" t="s">
        <v>66</v>
      </c>
      <c r="B32" s="282">
        <v>2.2616373309499291</v>
      </c>
      <c r="C32" s="283">
        <v>2.2440843373133537</v>
      </c>
      <c r="D32" s="215">
        <v>2.2038414615956499</v>
      </c>
      <c r="E32" s="277">
        <v>-1.7932871349159329E-2</v>
      </c>
      <c r="F32" s="283">
        <v>2.3548772936707847</v>
      </c>
      <c r="G32" s="215">
        <v>2.2543467454187103</v>
      </c>
      <c r="H32" s="277">
        <v>-4.2690355256416512E-2</v>
      </c>
      <c r="I32" s="283">
        <v>2.2134501379668046</v>
      </c>
      <c r="J32" s="215">
        <v>2.2456237265420298</v>
      </c>
      <c r="K32" s="277">
        <v>1.4535492814298889E-2</v>
      </c>
    </row>
    <row r="33" spans="1:11" ht="15.75" thickBot="1" x14ac:dyDescent="0.3">
      <c r="A33" s="278" t="s">
        <v>67</v>
      </c>
      <c r="B33" s="284">
        <v>2.2451398003097252</v>
      </c>
      <c r="C33" s="216">
        <v>2.2275809296654114</v>
      </c>
      <c r="D33" s="217">
        <v>2.1882572562982077</v>
      </c>
      <c r="E33" s="208">
        <v>-1.765308404445276E-2</v>
      </c>
      <c r="F33" s="285">
        <v>2.3323254448141988</v>
      </c>
      <c r="G33" s="218">
        <v>2.2402824932229528</v>
      </c>
      <c r="H33" s="208">
        <v>-3.9464025827055438E-2</v>
      </c>
      <c r="I33" s="216">
        <v>2.1978574436292835</v>
      </c>
      <c r="J33" s="217">
        <v>2.2296284557284873</v>
      </c>
      <c r="K33" s="208">
        <v>1.4455447140712119E-2</v>
      </c>
    </row>
    <row r="34" spans="1:11" x14ac:dyDescent="0.25">
      <c r="A34" s="368" t="s">
        <v>72</v>
      </c>
      <c r="B34" s="369"/>
      <c r="C34" s="369"/>
      <c r="D34" s="369"/>
      <c r="E34" s="369"/>
      <c r="F34" s="369"/>
      <c r="G34" s="369"/>
      <c r="H34" s="369"/>
      <c r="I34" s="369"/>
      <c r="J34" s="226"/>
    </row>
    <row r="35" spans="1:11" ht="49.5" customHeight="1" x14ac:dyDescent="0.25">
      <c r="A35" s="370" t="s">
        <v>73</v>
      </c>
      <c r="B35" s="371"/>
      <c r="C35" s="371"/>
      <c r="D35" s="371"/>
      <c r="E35" s="371"/>
      <c r="F35" s="371"/>
      <c r="G35" s="371"/>
      <c r="H35" s="371"/>
      <c r="I35" s="371"/>
      <c r="J35" s="226"/>
    </row>
    <row r="36" spans="1:11" ht="15" customHeight="1" x14ac:dyDescent="0.25">
      <c r="A36" s="370" t="s">
        <v>74</v>
      </c>
      <c r="B36" s="371"/>
      <c r="C36" s="371"/>
      <c r="D36" s="371"/>
      <c r="E36" s="371"/>
      <c r="F36" s="371"/>
      <c r="G36" s="371"/>
      <c r="H36" s="371"/>
      <c r="I36" s="371"/>
      <c r="J36" s="226"/>
    </row>
  </sheetData>
  <mergeCells count="12">
    <mergeCell ref="A1:K1"/>
    <mergeCell ref="A2:A4"/>
    <mergeCell ref="B2:K2"/>
    <mergeCell ref="B3:B4"/>
    <mergeCell ref="C3:E3"/>
    <mergeCell ref="F3:H3"/>
    <mergeCell ref="I3:K3"/>
    <mergeCell ref="A34:I34"/>
    <mergeCell ref="A35:I35"/>
    <mergeCell ref="A36:I36"/>
    <mergeCell ref="B14:K14"/>
    <mergeCell ref="B24:K24"/>
  </mergeCells>
  <phoneticPr fontId="59" type="noConversion"/>
  <pageMargins left="0.98425196850393704" right="0.98425196850393704" top="0.98425196850393704" bottom="0.98425196850393704" header="0.51181102362204722" footer="0.51181102362204722"/>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1" bestFit="1" customWidth="1"/>
    <col min="38" max="38" width="5.28515625" style="31" customWidth="1"/>
    <col min="40" max="40" width="12" bestFit="1" customWidth="1"/>
  </cols>
  <sheetData>
    <row r="2" spans="15:42" x14ac:dyDescent="0.25">
      <c r="O2" s="16" t="s">
        <v>75</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25">
      <c r="O3" s="18" t="s">
        <v>76</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25">
      <c r="O5" s="23" t="s">
        <v>77</v>
      </c>
      <c r="P5" s="24" t="s">
        <v>78</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09"/>
    </row>
    <row r="6" spans="15:42" x14ac:dyDescent="0.25">
      <c r="O6" s="23" t="s">
        <v>79</v>
      </c>
      <c r="P6" s="24" t="s">
        <v>80</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09"/>
    </row>
    <row r="7" spans="15:42" x14ac:dyDescent="0.25">
      <c r="O7" s="25" t="s">
        <v>81</v>
      </c>
      <c r="P7" s="26" t="s">
        <v>82</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25">
      <c r="O8" s="18" t="s">
        <v>60</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09"/>
    </row>
    <row r="10" spans="15:42" x14ac:dyDescent="0.25">
      <c r="O10" s="23" t="s">
        <v>83</v>
      </c>
      <c r="P10" s="24" t="s">
        <v>78</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09"/>
    </row>
    <row r="11" spans="15:42" x14ac:dyDescent="0.25">
      <c r="O11" s="23" t="s">
        <v>84</v>
      </c>
      <c r="P11" s="24" t="s">
        <v>80</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09"/>
      <c r="AO11" s="109"/>
    </row>
    <row r="12" spans="15:42" x14ac:dyDescent="0.25">
      <c r="O12" s="25" t="s">
        <v>85</v>
      </c>
      <c r="P12" s="26" t="s">
        <v>82</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09"/>
      <c r="AO12" s="109"/>
    </row>
    <row r="13" spans="15:42" x14ac:dyDescent="0.25">
      <c r="O13" s="18" t="s">
        <v>61</v>
      </c>
      <c r="P13" s="19"/>
      <c r="Q13" s="20"/>
      <c r="R13" s="20"/>
      <c r="S13" s="20"/>
      <c r="T13" s="20"/>
      <c r="U13" s="20"/>
      <c r="V13" s="20"/>
      <c r="W13" s="20"/>
      <c r="X13" s="20"/>
      <c r="Y13" s="20"/>
      <c r="Z13" s="20"/>
      <c r="AA13" s="20"/>
      <c r="AB13" s="20"/>
      <c r="AC13" s="20"/>
      <c r="AD13" s="20"/>
      <c r="AE13" s="20"/>
      <c r="AF13" s="20"/>
      <c r="AG13" s="20"/>
      <c r="AH13" s="20"/>
      <c r="AI13" s="20"/>
      <c r="AJ13" s="20"/>
      <c r="AK13" s="20"/>
      <c r="AL13" s="20"/>
      <c r="AO13" s="109"/>
    </row>
    <row r="14" spans="15:42"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09"/>
    </row>
    <row r="15" spans="15:42" x14ac:dyDescent="0.25">
      <c r="O15" s="23" t="s">
        <v>86</v>
      </c>
      <c r="P15" s="24" t="s">
        <v>78</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09"/>
    </row>
    <row r="16" spans="15:42" x14ac:dyDescent="0.25">
      <c r="O16" s="23" t="s">
        <v>87</v>
      </c>
      <c r="P16" s="24" t="s">
        <v>80</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09"/>
    </row>
    <row r="17" spans="15:42" x14ac:dyDescent="0.25">
      <c r="O17" s="25" t="s">
        <v>88</v>
      </c>
      <c r="P17" s="26" t="s">
        <v>82</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09"/>
    </row>
    <row r="18" spans="15:42" x14ac:dyDescent="0.25">
      <c r="O18" s="18" t="s">
        <v>89</v>
      </c>
      <c r="P18" s="19"/>
      <c r="Q18" s="20"/>
      <c r="R18" s="20"/>
      <c r="S18" s="20"/>
      <c r="T18" s="20"/>
      <c r="U18" s="20"/>
      <c r="V18" s="20"/>
      <c r="W18" s="20"/>
      <c r="X18" s="20"/>
      <c r="Y18" s="20"/>
      <c r="Z18" s="20"/>
      <c r="AA18" s="20"/>
      <c r="AB18" s="20"/>
      <c r="AC18" s="20"/>
      <c r="AD18" s="20"/>
      <c r="AE18" s="20"/>
      <c r="AF18" s="20"/>
      <c r="AG18" s="20"/>
      <c r="AH18" s="20"/>
      <c r="AI18" s="20"/>
      <c r="AJ18" s="20"/>
      <c r="AK18" s="20"/>
      <c r="AL18" s="20"/>
      <c r="AP18" s="109"/>
    </row>
    <row r="19" spans="15:42"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09"/>
    </row>
    <row r="20" spans="15:42" x14ac:dyDescent="0.25">
      <c r="O20" s="23" t="s">
        <v>90</v>
      </c>
      <c r="P20" s="24" t="s">
        <v>78</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09"/>
    </row>
    <row r="21" spans="15:42" x14ac:dyDescent="0.25">
      <c r="O21" s="23" t="s">
        <v>91</v>
      </c>
      <c r="P21" s="24" t="s">
        <v>80</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09"/>
    </row>
    <row r="22" spans="15:42" x14ac:dyDescent="0.25">
      <c r="O22" s="25" t="s">
        <v>92</v>
      </c>
      <c r="P22" s="26" t="s">
        <v>82</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09"/>
    </row>
    <row r="23" spans="15:42" x14ac:dyDescent="0.25">
      <c r="O23" s="18" t="s">
        <v>93</v>
      </c>
      <c r="P23" s="19"/>
      <c r="Q23" s="20"/>
      <c r="R23" s="20"/>
      <c r="S23" s="20"/>
      <c r="T23" s="20"/>
      <c r="U23" s="20"/>
      <c r="V23" s="20"/>
      <c r="W23" s="20"/>
      <c r="X23" s="20"/>
      <c r="Y23" s="20"/>
      <c r="Z23" s="20"/>
      <c r="AA23" s="20"/>
      <c r="AB23" s="20"/>
      <c r="AC23" s="20"/>
      <c r="AD23" s="20"/>
      <c r="AE23" s="20"/>
      <c r="AF23" s="20"/>
      <c r="AG23" s="20"/>
      <c r="AH23" s="20"/>
      <c r="AI23" s="20"/>
      <c r="AJ23" s="20"/>
      <c r="AK23" s="20"/>
      <c r="AL23" s="20"/>
      <c r="AP23" s="109"/>
    </row>
    <row r="24" spans="15:42"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09"/>
    </row>
    <row r="25" spans="15:42" x14ac:dyDescent="0.25">
      <c r="O25" s="23" t="s">
        <v>94</v>
      </c>
      <c r="P25" s="24" t="s">
        <v>78</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09"/>
    </row>
    <row r="26" spans="15:42" x14ac:dyDescent="0.25">
      <c r="O26" s="23" t="s">
        <v>95</v>
      </c>
      <c r="P26" s="24" t="s">
        <v>80</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2"/>
    </row>
    <row r="27" spans="15:42" x14ac:dyDescent="0.25">
      <c r="O27" s="25" t="s">
        <v>96</v>
      </c>
      <c r="P27" s="26" t="s">
        <v>82</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09"/>
    </row>
    <row r="28" spans="15:42" x14ac:dyDescent="0.25">
      <c r="O28" s="18" t="s">
        <v>97</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30"/>
    </row>
    <row r="30" spans="15:42" x14ac:dyDescent="0.25">
      <c r="O30" s="23" t="s">
        <v>98</v>
      </c>
      <c r="P30" s="24" t="s">
        <v>78</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30"/>
    </row>
    <row r="31" spans="15:42" x14ac:dyDescent="0.25">
      <c r="O31" s="23" t="s">
        <v>99</v>
      </c>
      <c r="P31" s="24" t="s">
        <v>80</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30"/>
    </row>
    <row r="32" spans="15:42" x14ac:dyDescent="0.25">
      <c r="O32" s="25" t="s">
        <v>100</v>
      </c>
      <c r="P32" s="26" t="s">
        <v>82</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30"/>
    </row>
    <row r="33" spans="42:42" x14ac:dyDescent="0.25">
      <c r="AP33" s="230"/>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 min="15" max="15" width="11.42578125" style="31"/>
  </cols>
  <sheetData>
    <row r="1" spans="1:18" ht="29.25" customHeight="1" x14ac:dyDescent="0.25">
      <c r="A1" s="394" t="s">
        <v>600</v>
      </c>
      <c r="B1" s="395"/>
      <c r="C1" s="395"/>
      <c r="D1" s="395"/>
      <c r="E1" s="395"/>
      <c r="F1" s="395"/>
      <c r="G1" s="395"/>
      <c r="H1" s="395"/>
      <c r="I1" s="395"/>
      <c r="J1" s="395"/>
    </row>
    <row r="2" spans="1:18" x14ac:dyDescent="0.25">
      <c r="A2" s="111"/>
      <c r="B2" s="112" t="s">
        <v>101</v>
      </c>
      <c r="C2" s="112" t="s">
        <v>102</v>
      </c>
      <c r="D2" s="112" t="s">
        <v>103</v>
      </c>
      <c r="E2" s="231" t="s">
        <v>101</v>
      </c>
      <c r="F2" s="231" t="s">
        <v>102</v>
      </c>
      <c r="G2" s="231" t="s">
        <v>103</v>
      </c>
      <c r="H2" s="231" t="s">
        <v>101</v>
      </c>
      <c r="I2" s="231" t="s">
        <v>102</v>
      </c>
      <c r="J2" s="112" t="s">
        <v>103</v>
      </c>
    </row>
    <row r="3" spans="1:18" x14ac:dyDescent="0.25">
      <c r="A3" s="111"/>
      <c r="B3" s="235" t="s">
        <v>104</v>
      </c>
      <c r="C3" s="235" t="s">
        <v>105</v>
      </c>
      <c r="D3" s="112" t="s">
        <v>104</v>
      </c>
      <c r="E3" s="231" t="s">
        <v>106</v>
      </c>
      <c r="F3" s="231" t="s">
        <v>107</v>
      </c>
      <c r="G3" s="231" t="s">
        <v>106</v>
      </c>
      <c r="H3" s="231" t="s">
        <v>311</v>
      </c>
      <c r="I3" s="231" t="s">
        <v>312</v>
      </c>
      <c r="J3" s="112" t="s">
        <v>311</v>
      </c>
      <c r="L3" s="233"/>
      <c r="M3" s="31"/>
      <c r="N3" s="31"/>
      <c r="P3" s="28"/>
      <c r="Q3" s="28"/>
      <c r="R3" s="31"/>
    </row>
    <row r="4" spans="1:18" x14ac:dyDescent="0.25">
      <c r="A4" s="111" t="s">
        <v>108</v>
      </c>
      <c r="B4" s="254">
        <v>213.44108900000001</v>
      </c>
      <c r="C4" s="254">
        <v>12.419422000000001</v>
      </c>
      <c r="D4" s="255">
        <f t="shared" ref="D4:D9" si="0">B4/(SUM($B$4:$B$9))</f>
        <v>0.14771120305668284</v>
      </c>
      <c r="E4" s="256">
        <v>243.245497</v>
      </c>
      <c r="F4" s="256">
        <v>14.622400000000001</v>
      </c>
      <c r="G4" s="255">
        <f t="shared" ref="G4:G9" si="1">E4/SUM($E$4:$E$9)</f>
        <v>0.17449545294702834</v>
      </c>
      <c r="H4" s="256">
        <v>234.57264577000092</v>
      </c>
      <c r="I4" s="256">
        <v>13.844855222222222</v>
      </c>
      <c r="J4" s="255">
        <f t="shared" ref="J4:J9" si="2">H4/SUM($H$4:$H$9)</f>
        <v>0.15597411837794706</v>
      </c>
      <c r="L4" s="234"/>
      <c r="M4" s="31"/>
      <c r="N4" s="31"/>
      <c r="P4" s="28"/>
      <c r="Q4" s="28"/>
      <c r="R4" s="166"/>
    </row>
    <row r="5" spans="1:18" x14ac:dyDescent="0.25">
      <c r="A5" s="111" t="s">
        <v>109</v>
      </c>
      <c r="B5" s="254">
        <v>517.40012100000001</v>
      </c>
      <c r="C5" s="254">
        <v>22.222055000000001</v>
      </c>
      <c r="D5" s="255">
        <f t="shared" si="0"/>
        <v>0.35806505060786709</v>
      </c>
      <c r="E5" s="256">
        <v>516.70932500000004</v>
      </c>
      <c r="F5" s="256">
        <v>22.027394999999999</v>
      </c>
      <c r="G5" s="255">
        <f>E5/SUM($E$4:$E$9)</f>
        <v>0.3706684350577239</v>
      </c>
      <c r="H5" s="256">
        <v>501.93888110999256</v>
      </c>
      <c r="I5" s="256">
        <v>21.095279746666527</v>
      </c>
      <c r="J5" s="255">
        <f t="shared" si="2"/>
        <v>0.33375364038613142</v>
      </c>
      <c r="L5" s="238"/>
      <c r="M5" s="31"/>
      <c r="N5" s="31"/>
      <c r="P5" s="28"/>
      <c r="Q5" s="28"/>
      <c r="R5" s="166"/>
    </row>
    <row r="6" spans="1:18" x14ac:dyDescent="0.25">
      <c r="A6" s="111" t="s">
        <v>110</v>
      </c>
      <c r="B6" s="254">
        <v>281.08668599999999</v>
      </c>
      <c r="C6" s="254">
        <v>8.2078319999999998</v>
      </c>
      <c r="D6" s="255">
        <f t="shared" si="0"/>
        <v>0.19452511579097145</v>
      </c>
      <c r="E6" s="256">
        <v>250.59459200000001</v>
      </c>
      <c r="F6" s="256">
        <v>7.3115259999999997</v>
      </c>
      <c r="G6" s="255">
        <f t="shared" si="1"/>
        <v>0.17976742581637908</v>
      </c>
      <c r="H6" s="256">
        <v>263.23259948000083</v>
      </c>
      <c r="I6" s="256">
        <v>7.6221088911111092</v>
      </c>
      <c r="J6" s="255">
        <f t="shared" si="2"/>
        <v>0.17503094829089888</v>
      </c>
      <c r="L6" s="233"/>
      <c r="M6" s="31"/>
      <c r="N6" s="31"/>
      <c r="P6" s="28"/>
      <c r="Q6" s="28"/>
      <c r="R6" s="166"/>
    </row>
    <row r="7" spans="1:18" x14ac:dyDescent="0.25">
      <c r="A7" s="111" t="s">
        <v>111</v>
      </c>
      <c r="B7" s="254">
        <v>204.20909800000001</v>
      </c>
      <c r="C7" s="254">
        <v>4.4205009999999998</v>
      </c>
      <c r="D7" s="255">
        <f t="shared" si="0"/>
        <v>0.14132223407415265</v>
      </c>
      <c r="E7" s="256">
        <v>177.58604800000001</v>
      </c>
      <c r="F7" s="256">
        <v>3.835998</v>
      </c>
      <c r="G7" s="255">
        <f>E7/SUM($E$4:$E$9)</f>
        <v>0.12739375760297308</v>
      </c>
      <c r="H7" s="256">
        <v>226.92550004999924</v>
      </c>
      <c r="I7" s="256">
        <v>4.8754200733333324</v>
      </c>
      <c r="J7" s="255">
        <f t="shared" si="2"/>
        <v>0.15088931060818495</v>
      </c>
      <c r="L7" s="28"/>
      <c r="M7" s="31"/>
      <c r="N7" s="31"/>
      <c r="P7" s="28"/>
      <c r="Q7" s="28"/>
      <c r="R7" s="166"/>
    </row>
    <row r="8" spans="1:18" x14ac:dyDescent="0.25">
      <c r="A8" s="111" t="s">
        <v>112</v>
      </c>
      <c r="B8" s="254">
        <v>120.66380599999999</v>
      </c>
      <c r="C8" s="254">
        <v>1.6102890000000001</v>
      </c>
      <c r="D8" s="255">
        <f t="shared" si="0"/>
        <v>8.3504989752269221E-2</v>
      </c>
      <c r="E8" s="256">
        <v>101.86844000000001</v>
      </c>
      <c r="F8" s="256">
        <v>1.349445</v>
      </c>
      <c r="G8" s="255">
        <f t="shared" si="1"/>
        <v>7.3076705624717811E-2</v>
      </c>
      <c r="H8" s="256">
        <v>134.84044649999973</v>
      </c>
      <c r="I8" s="256">
        <v>1.7680794822222223</v>
      </c>
      <c r="J8" s="255">
        <f t="shared" si="2"/>
        <v>8.9659302326102211E-2</v>
      </c>
      <c r="L8" s="28"/>
      <c r="M8" s="31"/>
      <c r="N8" s="31"/>
      <c r="P8" s="28"/>
      <c r="Q8" s="28"/>
      <c r="R8" s="166"/>
    </row>
    <row r="9" spans="1:18" x14ac:dyDescent="0.25">
      <c r="A9" s="111" t="s">
        <v>113</v>
      </c>
      <c r="B9" s="254">
        <v>108.188372</v>
      </c>
      <c r="C9" s="254">
        <v>0.45341700000000001</v>
      </c>
      <c r="D9" s="255">
        <f t="shared" si="0"/>
        <v>7.4871406718056713E-2</v>
      </c>
      <c r="E9" s="256">
        <v>103.989425</v>
      </c>
      <c r="F9" s="256">
        <v>0.40153899999999998</v>
      </c>
      <c r="G9" s="255">
        <f t="shared" si="1"/>
        <v>7.4598222951177726E-2</v>
      </c>
      <c r="H9" s="256">
        <v>142.41024547000029</v>
      </c>
      <c r="I9" s="256">
        <v>0.59290485999999987</v>
      </c>
      <c r="J9" s="255">
        <f t="shared" si="2"/>
        <v>9.469268001073558E-2</v>
      </c>
      <c r="L9" s="28"/>
      <c r="M9" s="31"/>
      <c r="N9" s="31"/>
      <c r="P9" s="28"/>
      <c r="Q9" s="28"/>
      <c r="R9" s="166"/>
    </row>
    <row r="10" spans="1:18" x14ac:dyDescent="0.25">
      <c r="A10" s="396" t="s">
        <v>114</v>
      </c>
      <c r="B10" s="396"/>
      <c r="C10" s="396"/>
      <c r="D10" s="396"/>
      <c r="E10" s="396"/>
      <c r="F10" s="396"/>
      <c r="G10" s="396"/>
      <c r="H10" s="396"/>
      <c r="I10" s="396"/>
      <c r="J10" s="396"/>
      <c r="L10" s="28"/>
      <c r="M10" s="31"/>
      <c r="N10" s="31"/>
      <c r="P10" s="109"/>
      <c r="Q10" s="225"/>
      <c r="R10" s="166"/>
    </row>
    <row r="11" spans="1:18" x14ac:dyDescent="0.25">
      <c r="A11" s="396" t="s">
        <v>115</v>
      </c>
      <c r="B11" s="396"/>
      <c r="C11" s="396"/>
      <c r="D11" s="396"/>
      <c r="E11" s="396"/>
      <c r="F11" s="396"/>
      <c r="G11" s="396"/>
      <c r="H11" s="396"/>
      <c r="I11" s="396"/>
      <c r="J11" s="396"/>
      <c r="L11" s="31"/>
      <c r="M11" s="31"/>
      <c r="N11" s="31"/>
      <c r="P11" s="31"/>
      <c r="Q11" s="31"/>
      <c r="R11" s="31"/>
    </row>
    <row r="12" spans="1:18" x14ac:dyDescent="0.25">
      <c r="L12" s="31"/>
      <c r="M12" s="31"/>
      <c r="N12" s="31"/>
      <c r="P12" s="31"/>
      <c r="Q12" s="31"/>
      <c r="R12" s="31"/>
    </row>
    <row r="13" spans="1:18" x14ac:dyDescent="0.25">
      <c r="L13" s="31"/>
      <c r="M13" s="31"/>
      <c r="N13" s="31"/>
      <c r="P13" s="31"/>
      <c r="Q13" s="31"/>
      <c r="R13" s="31"/>
    </row>
    <row r="29" s="31" customFormat="1" x14ac:dyDescent="0.25"/>
    <row r="30" s="31" customFormat="1" x14ac:dyDescent="0.25"/>
    <row r="31" s="31" customFormat="1" x14ac:dyDescent="0.25"/>
    <row r="32" s="31" customFormat="1" x14ac:dyDescent="0.25"/>
    <row r="33" spans="1:16" ht="30" customHeight="1" x14ac:dyDescent="0.25">
      <c r="A33" s="394" t="s">
        <v>492</v>
      </c>
      <c r="B33" s="395"/>
      <c r="C33" s="395"/>
      <c r="D33" s="395"/>
      <c r="E33" s="395"/>
      <c r="F33" s="395"/>
      <c r="G33" s="395"/>
      <c r="H33" s="395"/>
      <c r="I33" s="395"/>
      <c r="J33" s="395"/>
      <c r="K33" s="31"/>
      <c r="L33" s="31"/>
    </row>
    <row r="34" spans="1:16" x14ac:dyDescent="0.25">
      <c r="A34" s="111"/>
      <c r="B34" s="112" t="s">
        <v>101</v>
      </c>
      <c r="C34" s="112" t="s">
        <v>78</v>
      </c>
      <c r="D34" s="112" t="s">
        <v>103</v>
      </c>
      <c r="E34" s="112" t="s">
        <v>101</v>
      </c>
      <c r="F34" s="112" t="s">
        <v>78</v>
      </c>
      <c r="G34" s="112" t="s">
        <v>103</v>
      </c>
      <c r="H34" s="112" t="s">
        <v>101</v>
      </c>
      <c r="I34" s="112" t="s">
        <v>78</v>
      </c>
      <c r="J34" s="112" t="s">
        <v>103</v>
      </c>
      <c r="K34" s="31"/>
      <c r="L34" s="31"/>
    </row>
    <row r="35" spans="1:16" x14ac:dyDescent="0.25">
      <c r="A35" s="111"/>
      <c r="B35" s="112" t="s">
        <v>104</v>
      </c>
      <c r="C35" s="112" t="s">
        <v>105</v>
      </c>
      <c r="D35" s="112" t="s">
        <v>104</v>
      </c>
      <c r="E35" s="112" t="s">
        <v>106</v>
      </c>
      <c r="F35" s="112" t="s">
        <v>107</v>
      </c>
      <c r="G35" s="112" t="s">
        <v>106</v>
      </c>
      <c r="H35" s="112" t="s">
        <v>311</v>
      </c>
      <c r="I35" s="112" t="s">
        <v>312</v>
      </c>
      <c r="J35" s="112" t="s">
        <v>311</v>
      </c>
      <c r="K35" s="31"/>
      <c r="L35" s="31"/>
      <c r="O35" s="229"/>
      <c r="P35" s="232"/>
    </row>
    <row r="36" spans="1:16" x14ac:dyDescent="0.25">
      <c r="A36" s="111" t="s">
        <v>116</v>
      </c>
      <c r="B36" s="236">
        <v>87.236891999999997</v>
      </c>
      <c r="C36" s="236">
        <v>140.716948</v>
      </c>
      <c r="D36" s="257">
        <f t="shared" ref="D36:D41" si="3">B36/(SUM($B$36:$B$41))</f>
        <v>0.24056456923509656</v>
      </c>
      <c r="E36" s="236">
        <v>135.076401</v>
      </c>
      <c r="F36" s="236">
        <v>200.890736</v>
      </c>
      <c r="G36" s="257">
        <f t="shared" ref="G36:G41" si="4">E36/SUM($E$36:$E$41)</f>
        <v>0.46049424458222327</v>
      </c>
      <c r="H36" s="237">
        <v>131.64190890999987</v>
      </c>
      <c r="I36" s="237">
        <v>197.34202999999999</v>
      </c>
      <c r="J36" s="257">
        <f t="shared" ref="J36:J41" si="5">H36/(SUM($H$36:$H$41))</f>
        <v>0.42635547974145205</v>
      </c>
      <c r="K36" s="31"/>
      <c r="L36" s="28"/>
      <c r="O36" s="28"/>
      <c r="P36" s="28"/>
    </row>
    <row r="37" spans="1:16" x14ac:dyDescent="0.25">
      <c r="A37" s="111" t="s">
        <v>117</v>
      </c>
      <c r="B37" s="236">
        <v>76.575999999999993</v>
      </c>
      <c r="C37" s="236">
        <v>86.941073000000003</v>
      </c>
      <c r="D37" s="257">
        <f t="shared" si="3"/>
        <v>0.2111660792975838</v>
      </c>
      <c r="E37" s="236">
        <v>83.787846000000002</v>
      </c>
      <c r="F37" s="236">
        <v>96.573428000000007</v>
      </c>
      <c r="G37" s="257">
        <f t="shared" si="4"/>
        <v>0.28564442466113427</v>
      </c>
      <c r="H37" s="237">
        <v>86.444160560000199</v>
      </c>
      <c r="I37" s="237">
        <v>99.539377999999999</v>
      </c>
      <c r="J37" s="257">
        <f t="shared" si="5"/>
        <v>0.27997118737926718</v>
      </c>
      <c r="K37" s="31"/>
      <c r="L37" s="28"/>
      <c r="O37" s="28"/>
      <c r="P37" s="28"/>
    </row>
    <row r="38" spans="1:16" x14ac:dyDescent="0.25">
      <c r="A38" s="111" t="s">
        <v>118</v>
      </c>
      <c r="B38" s="236">
        <v>121.524142</v>
      </c>
      <c r="C38" s="236">
        <v>109.39868300000001</v>
      </c>
      <c r="D38" s="257">
        <f t="shared" si="3"/>
        <v>0.33511513537064924</v>
      </c>
      <c r="E38" s="236">
        <v>28.767187</v>
      </c>
      <c r="F38" s="236">
        <v>23.634761999999998</v>
      </c>
      <c r="G38" s="257">
        <f t="shared" si="4"/>
        <v>9.8071342945542012E-2</v>
      </c>
      <c r="H38" s="237">
        <v>37.874594289999983</v>
      </c>
      <c r="I38" s="237">
        <v>32.173422729999999</v>
      </c>
      <c r="J38" s="257">
        <f t="shared" si="5"/>
        <v>0.12266641339549243</v>
      </c>
      <c r="K38" s="31"/>
      <c r="L38" s="28"/>
      <c r="O38" s="28"/>
      <c r="P38" s="28"/>
    </row>
    <row r="39" spans="1:16" x14ac:dyDescent="0.25">
      <c r="A39" s="111" t="s">
        <v>119</v>
      </c>
      <c r="B39" s="236">
        <v>62.097760999999998</v>
      </c>
      <c r="C39" s="236">
        <v>40.163291999999998</v>
      </c>
      <c r="D39" s="257">
        <f t="shared" si="3"/>
        <v>0.17124086820320214</v>
      </c>
      <c r="E39" s="236">
        <v>27.738354999999999</v>
      </c>
      <c r="F39" s="236">
        <v>15.657431000000001</v>
      </c>
      <c r="G39" s="257">
        <f t="shared" si="4"/>
        <v>9.4563911513148288E-2</v>
      </c>
      <c r="H39" s="237">
        <v>40.624077769999921</v>
      </c>
      <c r="I39" s="237">
        <v>21.005174490000002</v>
      </c>
      <c r="J39" s="257">
        <f t="shared" si="5"/>
        <v>0.13157130818061755</v>
      </c>
      <c r="K39" s="31"/>
      <c r="L39" s="28"/>
      <c r="O39" s="28"/>
      <c r="P39" s="28"/>
    </row>
    <row r="40" spans="1:16" x14ac:dyDescent="0.25">
      <c r="A40" s="111" t="s">
        <v>120</v>
      </c>
      <c r="B40" s="236">
        <v>14.746649</v>
      </c>
      <c r="C40" s="236">
        <v>2.3683730000000001</v>
      </c>
      <c r="D40" s="257">
        <f t="shared" si="3"/>
        <v>4.0665378866846465E-2</v>
      </c>
      <c r="E40" s="236">
        <v>9.2970079999999999</v>
      </c>
      <c r="F40" s="236">
        <v>2.1593499999999999</v>
      </c>
      <c r="G40" s="257">
        <f t="shared" si="4"/>
        <v>3.1694793791810359E-2</v>
      </c>
      <c r="H40" s="237">
        <v>12.166170699999999</v>
      </c>
      <c r="I40" s="237">
        <v>3.0258180000000001</v>
      </c>
      <c r="J40" s="257">
        <f t="shared" si="5"/>
        <v>3.9403208205991531E-2</v>
      </c>
      <c r="K40" s="31"/>
      <c r="L40" s="28"/>
      <c r="O40" s="28"/>
      <c r="P40" s="28"/>
    </row>
    <row r="41" spans="1:16" x14ac:dyDescent="0.25">
      <c r="A41" s="111" t="s">
        <v>121</v>
      </c>
      <c r="B41" s="236">
        <v>0.45255600000000001</v>
      </c>
      <c r="C41" s="236">
        <v>3.1947999999999997E-2</v>
      </c>
      <c r="D41" s="257">
        <f t="shared" si="3"/>
        <v>1.2479690266218833E-3</v>
      </c>
      <c r="E41" s="236">
        <v>8.6623870000000007</v>
      </c>
      <c r="F41" s="236">
        <v>0.84043800000000002</v>
      </c>
      <c r="G41" s="257">
        <f t="shared" si="4"/>
        <v>2.9531282506141628E-2</v>
      </c>
      <c r="H41" s="237">
        <v>1.0004809999999999E-2</v>
      </c>
      <c r="I41" s="237">
        <v>1.08E-4</v>
      </c>
      <c r="J41" s="257">
        <f t="shared" si="5"/>
        <v>3.240309717924525E-5</v>
      </c>
      <c r="K41" s="31"/>
      <c r="L41" s="28"/>
      <c r="O41" s="28"/>
      <c r="P41" s="28"/>
    </row>
    <row r="42" spans="1:16" x14ac:dyDescent="0.25">
      <c r="A42" s="391" t="s">
        <v>114</v>
      </c>
      <c r="B42" s="392"/>
      <c r="C42" s="392"/>
      <c r="D42" s="392"/>
      <c r="E42" s="392"/>
      <c r="F42" s="392"/>
      <c r="G42" s="392"/>
      <c r="H42" s="392"/>
      <c r="I42" s="392"/>
      <c r="J42" s="393"/>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sqref="A1:N1"/>
    </sheetView>
  </sheetViews>
  <sheetFormatPr baseColWidth="10" defaultRowHeight="15" x14ac:dyDescent="0.25"/>
  <cols>
    <col min="1" max="13" width="8.42578125" customWidth="1"/>
    <col min="14" max="14" width="10.140625" customWidth="1"/>
  </cols>
  <sheetData>
    <row r="1" spans="1:14" x14ac:dyDescent="0.25">
      <c r="A1" s="400" t="s">
        <v>453</v>
      </c>
      <c r="B1" s="403"/>
      <c r="C1" s="403"/>
      <c r="D1" s="403"/>
      <c r="E1" s="403"/>
      <c r="F1" s="403"/>
      <c r="G1" s="403"/>
      <c r="H1" s="403"/>
      <c r="I1" s="403"/>
      <c r="J1" s="403"/>
      <c r="K1" s="403"/>
      <c r="L1" s="403"/>
      <c r="M1" s="403"/>
      <c r="N1" s="403"/>
    </row>
    <row r="2" spans="1:14" x14ac:dyDescent="0.25">
      <c r="A2" s="400" t="s">
        <v>331</v>
      </c>
      <c r="B2" s="403"/>
      <c r="C2" s="403"/>
      <c r="D2" s="403"/>
      <c r="E2" s="403"/>
      <c r="F2" s="403"/>
      <c r="G2" s="403"/>
      <c r="H2" s="403"/>
      <c r="I2" s="403"/>
      <c r="J2" s="403"/>
      <c r="K2" s="403"/>
      <c r="L2" s="403"/>
      <c r="M2" s="403"/>
      <c r="N2" s="403"/>
    </row>
    <row r="3" spans="1:14" x14ac:dyDescent="0.25">
      <c r="A3" s="400" t="s">
        <v>332</v>
      </c>
      <c r="B3" s="403"/>
      <c r="C3" s="403"/>
      <c r="D3" s="403"/>
      <c r="E3" s="403"/>
      <c r="F3" s="403"/>
      <c r="G3" s="403"/>
      <c r="H3" s="403"/>
      <c r="I3" s="403"/>
      <c r="J3" s="403"/>
      <c r="K3" s="403"/>
      <c r="L3" s="403"/>
      <c r="M3" s="403"/>
      <c r="N3" s="403"/>
    </row>
    <row r="4" spans="1:14" x14ac:dyDescent="0.25">
      <c r="A4" s="318" t="s">
        <v>333</v>
      </c>
      <c r="B4" s="318" t="s">
        <v>334</v>
      </c>
      <c r="C4" s="318" t="s">
        <v>335</v>
      </c>
      <c r="D4" s="318" t="s">
        <v>336</v>
      </c>
      <c r="E4" s="318" t="s">
        <v>337</v>
      </c>
      <c r="F4" s="318" t="s">
        <v>338</v>
      </c>
      <c r="G4" s="318" t="s">
        <v>339</v>
      </c>
      <c r="H4" s="318" t="s">
        <v>340</v>
      </c>
      <c r="I4" s="318" t="s">
        <v>341</v>
      </c>
      <c r="J4" s="318" t="s">
        <v>342</v>
      </c>
      <c r="K4" s="318" t="s">
        <v>343</v>
      </c>
      <c r="L4" s="318" t="s">
        <v>344</v>
      </c>
      <c r="M4" s="318" t="s">
        <v>345</v>
      </c>
      <c r="N4" s="318" t="s">
        <v>346</v>
      </c>
    </row>
    <row r="5" spans="1:14" x14ac:dyDescent="0.25">
      <c r="A5" s="319">
        <v>2018</v>
      </c>
      <c r="B5" s="324">
        <v>14500</v>
      </c>
      <c r="C5" s="324">
        <v>18000</v>
      </c>
      <c r="D5" s="324">
        <v>16000</v>
      </c>
      <c r="E5" s="324">
        <v>16000</v>
      </c>
      <c r="F5" s="324">
        <v>15000</v>
      </c>
      <c r="G5" s="324">
        <v>14000</v>
      </c>
      <c r="H5" s="324">
        <v>14500</v>
      </c>
      <c r="I5" s="324">
        <v>15000</v>
      </c>
      <c r="J5" s="324">
        <v>13500</v>
      </c>
      <c r="K5" s="324">
        <v>12000</v>
      </c>
      <c r="L5" s="324">
        <v>11000</v>
      </c>
      <c r="M5" s="324">
        <v>10000</v>
      </c>
      <c r="N5" s="324">
        <f>AVERAGE(B5:M5)</f>
        <v>14125</v>
      </c>
    </row>
    <row r="6" spans="1:14" x14ac:dyDescent="0.25">
      <c r="A6" s="319">
        <v>2019</v>
      </c>
      <c r="B6" s="324">
        <v>10500</v>
      </c>
      <c r="C6" s="324">
        <v>10000</v>
      </c>
      <c r="D6" s="324">
        <v>12000</v>
      </c>
      <c r="E6" s="324">
        <v>11000</v>
      </c>
      <c r="F6" s="324">
        <v>11000</v>
      </c>
      <c r="G6" s="324">
        <v>10500</v>
      </c>
      <c r="H6" s="324">
        <v>11000</v>
      </c>
      <c r="I6" s="324">
        <v>10000</v>
      </c>
      <c r="J6" s="324">
        <v>10000</v>
      </c>
      <c r="K6" s="324">
        <v>10000</v>
      </c>
      <c r="L6" s="324">
        <v>10000</v>
      </c>
      <c r="M6" s="324">
        <v>10000</v>
      </c>
      <c r="N6" s="324">
        <f t="shared" ref="N6:N9" si="0">AVERAGE(B6:M6)</f>
        <v>10500</v>
      </c>
    </row>
    <row r="7" spans="1:14" x14ac:dyDescent="0.25">
      <c r="A7" s="319">
        <v>2020</v>
      </c>
      <c r="B7" s="324">
        <v>10000</v>
      </c>
      <c r="C7" s="324">
        <v>9500</v>
      </c>
      <c r="D7" s="324">
        <v>9500</v>
      </c>
      <c r="E7" s="324">
        <v>9500</v>
      </c>
      <c r="F7" s="324">
        <v>10000</v>
      </c>
      <c r="G7" s="324">
        <v>10000</v>
      </c>
      <c r="H7" s="324">
        <v>9000</v>
      </c>
      <c r="I7" s="324">
        <v>11500</v>
      </c>
      <c r="J7" s="324">
        <v>11500</v>
      </c>
      <c r="K7" s="324">
        <v>11000</v>
      </c>
      <c r="L7" s="324">
        <v>10000</v>
      </c>
      <c r="M7" s="324">
        <v>10000</v>
      </c>
      <c r="N7" s="324">
        <f t="shared" si="0"/>
        <v>10125</v>
      </c>
    </row>
    <row r="8" spans="1:14" x14ac:dyDescent="0.25">
      <c r="A8" s="320">
        <v>2021</v>
      </c>
      <c r="B8" s="325">
        <v>9500</v>
      </c>
      <c r="C8" s="325">
        <v>9500</v>
      </c>
      <c r="D8" s="325">
        <v>10000</v>
      </c>
      <c r="E8" s="325">
        <v>10000</v>
      </c>
      <c r="F8" s="325">
        <v>10000</v>
      </c>
      <c r="G8" s="325">
        <v>10000</v>
      </c>
      <c r="H8" s="325">
        <v>10000</v>
      </c>
      <c r="I8" s="325">
        <v>12000</v>
      </c>
      <c r="J8" s="325">
        <v>12000</v>
      </c>
      <c r="K8" s="325">
        <v>12000</v>
      </c>
      <c r="L8" s="325">
        <v>12500</v>
      </c>
      <c r="M8" s="325">
        <v>12000</v>
      </c>
      <c r="N8" s="324">
        <f t="shared" si="0"/>
        <v>10791.666666666666</v>
      </c>
    </row>
    <row r="9" spans="1:14" x14ac:dyDescent="0.25">
      <c r="A9" s="320">
        <v>2022</v>
      </c>
      <c r="B9" s="325">
        <v>12000</v>
      </c>
      <c r="C9" s="325">
        <v>12000</v>
      </c>
      <c r="D9" s="325">
        <v>12000</v>
      </c>
      <c r="E9" s="325">
        <v>11000</v>
      </c>
      <c r="F9" s="325">
        <v>12000</v>
      </c>
      <c r="G9" s="325"/>
      <c r="H9" s="325"/>
      <c r="I9" s="325"/>
      <c r="J9" s="325"/>
      <c r="K9" s="325"/>
      <c r="L9" s="325"/>
      <c r="M9" s="325"/>
      <c r="N9" s="324">
        <f t="shared" si="0"/>
        <v>11800</v>
      </c>
    </row>
    <row r="10" spans="1:14" x14ac:dyDescent="0.25">
      <c r="A10" s="404" t="s">
        <v>347</v>
      </c>
      <c r="B10" s="405" t="s">
        <v>348</v>
      </c>
      <c r="C10" s="405" t="s">
        <v>348</v>
      </c>
      <c r="D10" s="405" t="s">
        <v>348</v>
      </c>
      <c r="E10" s="405" t="s">
        <v>348</v>
      </c>
      <c r="F10" s="405" t="s">
        <v>348</v>
      </c>
      <c r="G10" s="405" t="s">
        <v>348</v>
      </c>
      <c r="H10" s="405" t="s">
        <v>348</v>
      </c>
      <c r="I10" s="405" t="s">
        <v>348</v>
      </c>
      <c r="J10" s="405" t="s">
        <v>348</v>
      </c>
      <c r="K10" s="405" t="s">
        <v>348</v>
      </c>
      <c r="L10" s="405" t="s">
        <v>348</v>
      </c>
      <c r="M10" s="405" t="s">
        <v>348</v>
      </c>
      <c r="N10" s="406" t="s">
        <v>348</v>
      </c>
    </row>
    <row r="11" spans="1:14" s="246" customFormat="1" x14ac:dyDescent="0.25">
      <c r="A11" s="343"/>
      <c r="B11" s="344"/>
      <c r="C11" s="344"/>
      <c r="D11" s="344"/>
      <c r="E11" s="344"/>
      <c r="F11" s="344"/>
      <c r="G11" s="344"/>
      <c r="H11" s="344"/>
      <c r="I11" s="344"/>
      <c r="J11" s="344"/>
      <c r="K11" s="344"/>
      <c r="L11" s="344"/>
      <c r="M11" s="344"/>
      <c r="N11" s="344"/>
    </row>
    <row r="12" spans="1:14" s="246" customFormat="1" x14ac:dyDescent="0.25">
      <c r="A12" s="343"/>
      <c r="B12" s="344"/>
      <c r="C12" s="344"/>
      <c r="D12" s="344"/>
      <c r="E12" s="344"/>
      <c r="F12" s="344"/>
      <c r="G12" s="344"/>
      <c r="H12" s="344"/>
      <c r="I12" s="344"/>
      <c r="J12" s="344"/>
      <c r="K12" s="344"/>
      <c r="L12" s="344"/>
      <c r="M12" s="344"/>
      <c r="N12" s="344"/>
    </row>
    <row r="13" spans="1:14" s="246" customFormat="1" x14ac:dyDescent="0.25">
      <c r="A13" s="343"/>
      <c r="B13" s="344"/>
      <c r="C13" s="344"/>
      <c r="D13" s="344"/>
      <c r="E13" s="344"/>
      <c r="F13" s="344"/>
      <c r="G13" s="344"/>
      <c r="H13" s="344"/>
      <c r="I13" s="344"/>
      <c r="J13" s="344"/>
      <c r="K13" s="344"/>
      <c r="L13" s="344"/>
      <c r="M13" s="344"/>
      <c r="N13" s="344"/>
    </row>
    <row r="14" spans="1:14" s="246" customFormat="1" x14ac:dyDescent="0.25">
      <c r="A14" s="343"/>
      <c r="B14" s="344"/>
      <c r="C14" s="344"/>
      <c r="D14" s="344"/>
      <c r="E14" s="344"/>
      <c r="F14" s="344"/>
      <c r="G14" s="344"/>
      <c r="H14" s="344"/>
      <c r="I14" s="344"/>
      <c r="J14" s="344"/>
      <c r="K14" s="344"/>
      <c r="L14" s="344"/>
      <c r="M14" s="344"/>
      <c r="N14" s="344"/>
    </row>
    <row r="15" spans="1:14" x14ac:dyDescent="0.25">
      <c r="A15" s="321"/>
      <c r="B15" s="322"/>
      <c r="C15" s="322"/>
      <c r="D15" s="322"/>
      <c r="E15" s="322"/>
      <c r="F15" s="322"/>
      <c r="G15" s="322"/>
      <c r="H15" s="322"/>
      <c r="I15" s="322"/>
      <c r="J15" s="322"/>
      <c r="K15" s="322"/>
      <c r="L15" s="322"/>
      <c r="M15" s="322"/>
      <c r="N15" s="322"/>
    </row>
    <row r="16" spans="1:14" x14ac:dyDescent="0.25">
      <c r="A16" s="321"/>
      <c r="B16" s="322"/>
      <c r="C16" s="322"/>
      <c r="D16" s="322"/>
      <c r="E16" s="322"/>
      <c r="F16" s="322"/>
      <c r="G16" s="322"/>
      <c r="H16" s="322"/>
      <c r="I16" s="322"/>
      <c r="J16" s="322"/>
      <c r="K16" s="322"/>
      <c r="L16" s="322"/>
      <c r="M16" s="322"/>
      <c r="N16" s="322"/>
    </row>
    <row r="17" spans="1:14" x14ac:dyDescent="0.25">
      <c r="A17" s="323"/>
      <c r="B17" s="323"/>
      <c r="C17" s="323"/>
      <c r="D17" s="323"/>
      <c r="E17" s="323"/>
      <c r="F17" s="323"/>
      <c r="G17" s="323"/>
      <c r="H17" s="323"/>
      <c r="I17" s="323"/>
      <c r="J17" s="323"/>
      <c r="K17" s="323"/>
      <c r="L17" s="323"/>
      <c r="M17" s="323"/>
      <c r="N17" s="323"/>
    </row>
    <row r="18" spans="1:14" x14ac:dyDescent="0.25">
      <c r="A18" s="400" t="s">
        <v>454</v>
      </c>
      <c r="B18" s="400"/>
      <c r="C18" s="400"/>
      <c r="D18" s="400"/>
      <c r="E18" s="400"/>
      <c r="F18" s="400"/>
      <c r="G18" s="400"/>
      <c r="H18" s="400"/>
      <c r="I18" s="400"/>
      <c r="J18" s="400"/>
      <c r="K18" s="400"/>
      <c r="L18" s="400"/>
      <c r="M18" s="400"/>
      <c r="N18" s="400"/>
    </row>
    <row r="19" spans="1:14" x14ac:dyDescent="0.25">
      <c r="A19" s="400" t="s">
        <v>331</v>
      </c>
      <c r="B19" s="400"/>
      <c r="C19" s="400"/>
      <c r="D19" s="400"/>
      <c r="E19" s="400"/>
      <c r="F19" s="400"/>
      <c r="G19" s="400"/>
      <c r="H19" s="400"/>
      <c r="I19" s="400"/>
      <c r="J19" s="400"/>
      <c r="K19" s="400"/>
      <c r="L19" s="400"/>
      <c r="M19" s="400"/>
      <c r="N19" s="400"/>
    </row>
    <row r="20" spans="1:14" x14ac:dyDescent="0.25">
      <c r="A20" s="400" t="s">
        <v>332</v>
      </c>
      <c r="B20" s="400"/>
      <c r="C20" s="400"/>
      <c r="D20" s="400"/>
      <c r="E20" s="400"/>
      <c r="F20" s="400"/>
      <c r="G20" s="400"/>
      <c r="H20" s="400"/>
      <c r="I20" s="400"/>
      <c r="J20" s="400"/>
      <c r="K20" s="400"/>
      <c r="L20" s="400"/>
      <c r="M20" s="400"/>
      <c r="N20" s="400"/>
    </row>
    <row r="21" spans="1:14" x14ac:dyDescent="0.25">
      <c r="A21" s="318" t="s">
        <v>333</v>
      </c>
      <c r="B21" s="318" t="s">
        <v>334</v>
      </c>
      <c r="C21" s="318" t="s">
        <v>335</v>
      </c>
      <c r="D21" s="318" t="s">
        <v>336</v>
      </c>
      <c r="E21" s="318" t="s">
        <v>337</v>
      </c>
      <c r="F21" s="318" t="s">
        <v>338</v>
      </c>
      <c r="G21" s="318" t="s">
        <v>339</v>
      </c>
      <c r="H21" s="318" t="s">
        <v>340</v>
      </c>
      <c r="I21" s="318" t="s">
        <v>341</v>
      </c>
      <c r="J21" s="318" t="s">
        <v>342</v>
      </c>
      <c r="K21" s="318" t="s">
        <v>343</v>
      </c>
      <c r="L21" s="318" t="s">
        <v>344</v>
      </c>
      <c r="M21" s="318" t="s">
        <v>345</v>
      </c>
      <c r="N21" s="318" t="s">
        <v>346</v>
      </c>
    </row>
    <row r="22" spans="1:14" x14ac:dyDescent="0.25">
      <c r="A22" s="319">
        <v>2018</v>
      </c>
      <c r="B22" s="324">
        <v>22500</v>
      </c>
      <c r="C22" s="324">
        <v>24000</v>
      </c>
      <c r="D22" s="324">
        <v>22500</v>
      </c>
      <c r="E22" s="324">
        <v>22000</v>
      </c>
      <c r="F22" s="324">
        <v>22500</v>
      </c>
      <c r="G22" s="324">
        <v>22000</v>
      </c>
      <c r="H22" s="324">
        <v>22000</v>
      </c>
      <c r="I22" s="324">
        <v>21000</v>
      </c>
      <c r="J22" s="324">
        <v>19500</v>
      </c>
      <c r="K22" s="324">
        <v>18000</v>
      </c>
      <c r="L22" s="324">
        <v>17000</v>
      </c>
      <c r="M22" s="324">
        <v>15000</v>
      </c>
      <c r="N22" s="324">
        <f>AVERAGE(B22:M22)</f>
        <v>20666.666666666668</v>
      </c>
    </row>
    <row r="23" spans="1:14" x14ac:dyDescent="0.25">
      <c r="A23" s="319">
        <v>2019</v>
      </c>
      <c r="B23" s="324">
        <v>16000</v>
      </c>
      <c r="C23" s="324">
        <v>14000</v>
      </c>
      <c r="D23" s="324">
        <v>15000</v>
      </c>
      <c r="E23" s="324">
        <v>14750</v>
      </c>
      <c r="F23" s="324">
        <v>14750</v>
      </c>
      <c r="G23" s="324">
        <v>14000</v>
      </c>
      <c r="H23" s="324">
        <v>14000</v>
      </c>
      <c r="I23" s="324">
        <v>14000</v>
      </c>
      <c r="J23" s="324">
        <v>14000</v>
      </c>
      <c r="K23" s="324">
        <v>14000</v>
      </c>
      <c r="L23" s="324">
        <v>14000</v>
      </c>
      <c r="M23" s="324">
        <v>14000</v>
      </c>
      <c r="N23" s="324">
        <f t="shared" ref="N23:N26" si="1">AVERAGE(B23:M23)</f>
        <v>14375</v>
      </c>
    </row>
    <row r="24" spans="1:14" x14ac:dyDescent="0.25">
      <c r="A24" s="319">
        <v>2020</v>
      </c>
      <c r="B24" s="324">
        <v>14000</v>
      </c>
      <c r="C24" s="324">
        <v>13500</v>
      </c>
      <c r="D24" s="324">
        <v>13500</v>
      </c>
      <c r="E24" s="324">
        <v>14000</v>
      </c>
      <c r="F24" s="324">
        <v>14000</v>
      </c>
      <c r="G24" s="324">
        <v>14000</v>
      </c>
      <c r="H24" s="324">
        <v>13000</v>
      </c>
      <c r="I24" s="324">
        <v>15000</v>
      </c>
      <c r="J24" s="324">
        <v>15500</v>
      </c>
      <c r="K24" s="324">
        <v>15000</v>
      </c>
      <c r="L24" s="324">
        <v>15000</v>
      </c>
      <c r="M24" s="324">
        <v>16000</v>
      </c>
      <c r="N24" s="324">
        <f t="shared" si="1"/>
        <v>14375</v>
      </c>
    </row>
    <row r="25" spans="1:14" x14ac:dyDescent="0.25">
      <c r="A25" s="320">
        <v>2021</v>
      </c>
      <c r="B25" s="325">
        <v>13000</v>
      </c>
      <c r="C25" s="325">
        <v>14000</v>
      </c>
      <c r="D25" s="325">
        <v>16000</v>
      </c>
      <c r="E25" s="325">
        <v>16000</v>
      </c>
      <c r="F25" s="325">
        <v>16000</v>
      </c>
      <c r="G25" s="325">
        <v>15500</v>
      </c>
      <c r="H25" s="325">
        <v>16000</v>
      </c>
      <c r="I25" s="325">
        <v>17500</v>
      </c>
      <c r="J25" s="325">
        <v>19000</v>
      </c>
      <c r="K25" s="325">
        <v>17500</v>
      </c>
      <c r="L25" s="325">
        <v>17000</v>
      </c>
      <c r="M25" s="325">
        <v>17500</v>
      </c>
      <c r="N25" s="324">
        <f t="shared" si="1"/>
        <v>16250</v>
      </c>
    </row>
    <row r="26" spans="1:14" x14ac:dyDescent="0.25">
      <c r="A26" s="320">
        <v>2022</v>
      </c>
      <c r="B26" s="325">
        <v>19000</v>
      </c>
      <c r="C26" s="325">
        <v>17500</v>
      </c>
      <c r="D26" s="325">
        <v>17000</v>
      </c>
      <c r="E26" s="325">
        <v>17000</v>
      </c>
      <c r="F26" s="325">
        <v>17500</v>
      </c>
      <c r="G26" s="325"/>
      <c r="H26" s="325"/>
      <c r="I26" s="325"/>
      <c r="J26" s="325"/>
      <c r="K26" s="325"/>
      <c r="L26" s="325"/>
      <c r="M26" s="325"/>
      <c r="N26" s="324">
        <f t="shared" si="1"/>
        <v>17600</v>
      </c>
    </row>
    <row r="27" spans="1:14" x14ac:dyDescent="0.25">
      <c r="A27" s="397" t="s">
        <v>349</v>
      </c>
      <c r="B27" s="398" t="s">
        <v>348</v>
      </c>
      <c r="C27" s="398" t="s">
        <v>348</v>
      </c>
      <c r="D27" s="398" t="s">
        <v>348</v>
      </c>
      <c r="E27" s="398" t="s">
        <v>348</v>
      </c>
      <c r="F27" s="398" t="s">
        <v>348</v>
      </c>
      <c r="G27" s="398" t="s">
        <v>348</v>
      </c>
      <c r="H27" s="398" t="s">
        <v>348</v>
      </c>
      <c r="I27" s="398" t="s">
        <v>348</v>
      </c>
      <c r="J27" s="398" t="s">
        <v>348</v>
      </c>
      <c r="K27" s="398" t="s">
        <v>348</v>
      </c>
      <c r="L27" s="398" t="s">
        <v>348</v>
      </c>
      <c r="M27" s="398" t="s">
        <v>348</v>
      </c>
      <c r="N27" s="399" t="s">
        <v>348</v>
      </c>
    </row>
    <row r="28" spans="1:14" s="246" customFormat="1" x14ac:dyDescent="0.25">
      <c r="A28" s="343"/>
      <c r="B28" s="344"/>
      <c r="C28" s="344"/>
      <c r="D28" s="344"/>
      <c r="E28" s="344"/>
      <c r="F28" s="344"/>
      <c r="G28" s="344"/>
      <c r="H28" s="344"/>
      <c r="I28" s="344"/>
      <c r="J28" s="344"/>
      <c r="K28" s="344"/>
      <c r="L28" s="344"/>
      <c r="M28" s="344"/>
      <c r="N28" s="344"/>
    </row>
    <row r="29" spans="1:14" s="246" customFormat="1" x14ac:dyDescent="0.25">
      <c r="A29" s="343"/>
      <c r="B29" s="344"/>
      <c r="C29" s="344"/>
      <c r="D29" s="344"/>
      <c r="E29" s="344"/>
      <c r="F29" s="344"/>
      <c r="G29" s="344"/>
      <c r="H29" s="344"/>
      <c r="I29" s="344"/>
      <c r="J29" s="344"/>
      <c r="K29" s="344"/>
      <c r="L29" s="344"/>
      <c r="M29" s="344"/>
      <c r="N29" s="344"/>
    </row>
    <row r="30" spans="1:14" s="246" customFormat="1" x14ac:dyDescent="0.25">
      <c r="A30" s="343"/>
      <c r="B30" s="344"/>
      <c r="C30" s="344"/>
      <c r="D30" s="344"/>
      <c r="E30" s="344"/>
      <c r="F30" s="344"/>
      <c r="G30" s="344"/>
      <c r="H30" s="344"/>
      <c r="I30" s="344"/>
      <c r="J30" s="344"/>
      <c r="K30" s="344"/>
      <c r="L30" s="344"/>
      <c r="M30" s="344"/>
      <c r="N30" s="344"/>
    </row>
    <row r="31" spans="1:14" s="246" customFormat="1" x14ac:dyDescent="0.25">
      <c r="A31" s="343"/>
      <c r="B31" s="344"/>
      <c r="C31" s="344"/>
      <c r="D31" s="344"/>
      <c r="E31" s="344"/>
      <c r="F31" s="344"/>
      <c r="G31" s="344"/>
      <c r="H31" s="344"/>
      <c r="I31" s="344"/>
      <c r="J31" s="344"/>
      <c r="K31" s="344"/>
      <c r="L31" s="344"/>
      <c r="M31" s="344"/>
      <c r="N31" s="344"/>
    </row>
    <row r="32" spans="1:14" x14ac:dyDescent="0.25">
      <c r="A32" s="321"/>
      <c r="B32" s="322"/>
      <c r="C32" s="322"/>
      <c r="D32" s="322"/>
      <c r="E32" s="322"/>
      <c r="F32" s="322"/>
      <c r="G32" s="322"/>
      <c r="H32" s="322"/>
      <c r="I32" s="322"/>
      <c r="J32" s="322"/>
      <c r="K32" s="322"/>
      <c r="L32" s="322"/>
      <c r="M32" s="322"/>
      <c r="N32" s="322"/>
    </row>
    <row r="33" spans="1:14" x14ac:dyDescent="0.25">
      <c r="A33" s="321"/>
      <c r="B33" s="322"/>
      <c r="C33" s="322"/>
      <c r="D33" s="322"/>
      <c r="E33" s="322"/>
      <c r="F33" s="322"/>
      <c r="G33" s="322"/>
      <c r="H33" s="322"/>
      <c r="I33" s="322"/>
      <c r="J33" s="322"/>
      <c r="K33" s="322"/>
      <c r="L33" s="322"/>
      <c r="M33" s="322"/>
      <c r="N33" s="322"/>
    </row>
    <row r="34" spans="1:14" x14ac:dyDescent="0.25">
      <c r="A34" s="407"/>
      <c r="B34" s="407"/>
      <c r="C34" s="407"/>
      <c r="D34" s="407"/>
      <c r="E34" s="407"/>
      <c r="F34" s="407"/>
      <c r="G34" s="407"/>
      <c r="H34" s="407"/>
      <c r="I34" s="407"/>
      <c r="J34" s="407"/>
      <c r="K34" s="407"/>
      <c r="L34" s="407"/>
      <c r="M34" s="407"/>
      <c r="N34" s="407"/>
    </row>
    <row r="35" spans="1:14" x14ac:dyDescent="0.25">
      <c r="A35" s="400" t="s">
        <v>455</v>
      </c>
      <c r="B35" s="400"/>
      <c r="C35" s="400"/>
      <c r="D35" s="400"/>
      <c r="E35" s="400"/>
      <c r="F35" s="400"/>
      <c r="G35" s="400"/>
      <c r="H35" s="400"/>
      <c r="I35" s="400"/>
      <c r="J35" s="400"/>
      <c r="K35" s="400"/>
      <c r="L35" s="400"/>
      <c r="M35" s="400"/>
      <c r="N35" s="400"/>
    </row>
    <row r="36" spans="1:14" x14ac:dyDescent="0.25">
      <c r="A36" s="400" t="s">
        <v>331</v>
      </c>
      <c r="B36" s="400"/>
      <c r="C36" s="400"/>
      <c r="D36" s="400"/>
      <c r="E36" s="400"/>
      <c r="F36" s="400"/>
      <c r="G36" s="400"/>
      <c r="H36" s="400"/>
      <c r="I36" s="400"/>
      <c r="J36" s="400"/>
      <c r="K36" s="400"/>
      <c r="L36" s="400"/>
      <c r="M36" s="400"/>
      <c r="N36" s="400"/>
    </row>
    <row r="37" spans="1:14" x14ac:dyDescent="0.25">
      <c r="A37" s="400" t="s">
        <v>332</v>
      </c>
      <c r="B37" s="400"/>
      <c r="C37" s="400"/>
      <c r="D37" s="400"/>
      <c r="E37" s="400"/>
      <c r="F37" s="400"/>
      <c r="G37" s="400"/>
      <c r="H37" s="400"/>
      <c r="I37" s="400"/>
      <c r="J37" s="400"/>
      <c r="K37" s="400"/>
      <c r="L37" s="400"/>
      <c r="M37" s="400"/>
      <c r="N37" s="400"/>
    </row>
    <row r="38" spans="1:14" x14ac:dyDescent="0.25">
      <c r="A38" s="318" t="s">
        <v>333</v>
      </c>
      <c r="B38" s="318" t="s">
        <v>334</v>
      </c>
      <c r="C38" s="318" t="s">
        <v>335</v>
      </c>
      <c r="D38" s="318" t="s">
        <v>336</v>
      </c>
      <c r="E38" s="318" t="s">
        <v>337</v>
      </c>
      <c r="F38" s="318" t="s">
        <v>338</v>
      </c>
      <c r="G38" s="318" t="s">
        <v>339</v>
      </c>
      <c r="H38" s="318" t="s">
        <v>340</v>
      </c>
      <c r="I38" s="318" t="s">
        <v>341</v>
      </c>
      <c r="J38" s="318" t="s">
        <v>342</v>
      </c>
      <c r="K38" s="318" t="s">
        <v>343</v>
      </c>
      <c r="L38" s="318" t="s">
        <v>344</v>
      </c>
      <c r="M38" s="318" t="s">
        <v>345</v>
      </c>
      <c r="N38" s="318" t="s">
        <v>346</v>
      </c>
    </row>
    <row r="39" spans="1:14" x14ac:dyDescent="0.25">
      <c r="A39" s="319">
        <v>2018</v>
      </c>
      <c r="B39" s="324">
        <v>14000</v>
      </c>
      <c r="C39" s="324">
        <v>15000</v>
      </c>
      <c r="D39" s="324">
        <v>13000</v>
      </c>
      <c r="E39" s="324">
        <v>13000</v>
      </c>
      <c r="F39" s="324">
        <v>13000</v>
      </c>
      <c r="G39" s="324">
        <v>13000</v>
      </c>
      <c r="H39" s="324">
        <v>13000</v>
      </c>
      <c r="I39" s="324">
        <v>11000</v>
      </c>
      <c r="J39" s="324">
        <v>9000</v>
      </c>
      <c r="K39" s="324">
        <v>8500</v>
      </c>
      <c r="L39" s="324">
        <v>8500</v>
      </c>
      <c r="M39" s="324">
        <v>7500</v>
      </c>
      <c r="N39" s="324">
        <f>AVERAGE(B39:M39)</f>
        <v>11541.666666666666</v>
      </c>
    </row>
    <row r="40" spans="1:14" x14ac:dyDescent="0.25">
      <c r="A40" s="319">
        <v>2019</v>
      </c>
      <c r="B40" s="324">
        <v>8000</v>
      </c>
      <c r="C40" s="324">
        <v>7500</v>
      </c>
      <c r="D40" s="324">
        <v>9000</v>
      </c>
      <c r="E40" s="324">
        <v>8000</v>
      </c>
      <c r="F40" s="324">
        <v>8000</v>
      </c>
      <c r="G40" s="324">
        <v>8500</v>
      </c>
      <c r="H40" s="324">
        <v>8500</v>
      </c>
      <c r="I40" s="324">
        <v>8500</v>
      </c>
      <c r="J40" s="324">
        <v>8000</v>
      </c>
      <c r="K40" s="324">
        <v>8500</v>
      </c>
      <c r="L40" s="324">
        <v>8000</v>
      </c>
      <c r="M40" s="324">
        <v>8000</v>
      </c>
      <c r="N40" s="324">
        <f t="shared" ref="N40:N43" si="2">AVERAGE(B40:M40)</f>
        <v>8208.3333333333339</v>
      </c>
    </row>
    <row r="41" spans="1:14" x14ac:dyDescent="0.25">
      <c r="A41" s="319">
        <v>2020</v>
      </c>
      <c r="B41" s="324">
        <v>7500</v>
      </c>
      <c r="C41" s="324">
        <v>8000</v>
      </c>
      <c r="D41" s="324">
        <v>8000</v>
      </c>
      <c r="E41" s="324">
        <v>8500</v>
      </c>
      <c r="F41" s="324">
        <v>8000</v>
      </c>
      <c r="G41" s="324">
        <v>8000</v>
      </c>
      <c r="H41" s="324">
        <v>8500</v>
      </c>
      <c r="I41" s="324">
        <v>8500</v>
      </c>
      <c r="J41" s="324">
        <v>9000</v>
      </c>
      <c r="K41" s="324">
        <v>9500</v>
      </c>
      <c r="L41" s="324">
        <v>9000</v>
      </c>
      <c r="M41" s="324">
        <v>9000</v>
      </c>
      <c r="N41" s="324">
        <f t="shared" si="2"/>
        <v>8458.3333333333339</v>
      </c>
    </row>
    <row r="42" spans="1:14" x14ac:dyDescent="0.25">
      <c r="A42" s="320">
        <v>2021</v>
      </c>
      <c r="B42" s="325">
        <v>9000</v>
      </c>
      <c r="C42" s="325">
        <v>9000</v>
      </c>
      <c r="D42" s="325">
        <v>8000</v>
      </c>
      <c r="E42" s="325">
        <v>8000</v>
      </c>
      <c r="F42" s="325">
        <v>9000</v>
      </c>
      <c r="G42" s="325">
        <v>9500</v>
      </c>
      <c r="H42" s="325">
        <v>10000</v>
      </c>
      <c r="I42" s="325">
        <v>10500</v>
      </c>
      <c r="J42" s="325">
        <v>12000</v>
      </c>
      <c r="K42" s="325">
        <v>11000</v>
      </c>
      <c r="L42" s="325">
        <v>18000</v>
      </c>
      <c r="M42" s="325">
        <v>16500</v>
      </c>
      <c r="N42" s="324">
        <f t="shared" si="2"/>
        <v>10875</v>
      </c>
    </row>
    <row r="43" spans="1:14" x14ac:dyDescent="0.25">
      <c r="A43" s="320">
        <v>2022</v>
      </c>
      <c r="B43" s="325">
        <v>16000</v>
      </c>
      <c r="C43" s="325">
        <v>14000</v>
      </c>
      <c r="D43" s="325">
        <v>11000</v>
      </c>
      <c r="E43" s="325">
        <v>10000</v>
      </c>
      <c r="F43" s="325">
        <v>11000</v>
      </c>
      <c r="G43" s="325"/>
      <c r="H43" s="325"/>
      <c r="I43" s="325"/>
      <c r="J43" s="325"/>
      <c r="K43" s="325"/>
      <c r="L43" s="325"/>
      <c r="M43" s="325"/>
      <c r="N43" s="324">
        <f t="shared" si="2"/>
        <v>12400</v>
      </c>
    </row>
    <row r="44" spans="1:14" x14ac:dyDescent="0.25">
      <c r="A44" s="397" t="s">
        <v>349</v>
      </c>
      <c r="B44" s="398" t="s">
        <v>348</v>
      </c>
      <c r="C44" s="398" t="s">
        <v>348</v>
      </c>
      <c r="D44" s="398" t="s">
        <v>348</v>
      </c>
      <c r="E44" s="398" t="s">
        <v>348</v>
      </c>
      <c r="F44" s="398" t="s">
        <v>348</v>
      </c>
      <c r="G44" s="398" t="s">
        <v>348</v>
      </c>
      <c r="H44" s="398" t="s">
        <v>348</v>
      </c>
      <c r="I44" s="398" t="s">
        <v>348</v>
      </c>
      <c r="J44" s="398" t="s">
        <v>348</v>
      </c>
      <c r="K44" s="398" t="s">
        <v>348</v>
      </c>
      <c r="L44" s="398" t="s">
        <v>348</v>
      </c>
      <c r="M44" s="398" t="s">
        <v>348</v>
      </c>
      <c r="N44" s="399" t="s">
        <v>348</v>
      </c>
    </row>
    <row r="45" spans="1:14" s="246" customFormat="1" x14ac:dyDescent="0.25">
      <c r="A45" s="343"/>
      <c r="B45" s="344"/>
      <c r="C45" s="344"/>
      <c r="D45" s="344"/>
      <c r="E45" s="344"/>
      <c r="F45" s="344"/>
      <c r="G45" s="344"/>
      <c r="H45" s="344"/>
      <c r="I45" s="344"/>
      <c r="J45" s="344"/>
      <c r="K45" s="344"/>
      <c r="L45" s="344"/>
      <c r="M45" s="344"/>
      <c r="N45" s="344"/>
    </row>
    <row r="46" spans="1:14" s="246" customFormat="1" x14ac:dyDescent="0.25">
      <c r="A46" s="343"/>
      <c r="B46" s="344"/>
      <c r="C46" s="344"/>
      <c r="D46" s="344"/>
      <c r="E46" s="344"/>
      <c r="F46" s="344"/>
      <c r="G46" s="344"/>
      <c r="H46" s="344"/>
      <c r="I46" s="344"/>
      <c r="J46" s="344"/>
      <c r="K46" s="344"/>
      <c r="L46" s="344"/>
      <c r="M46" s="344"/>
      <c r="N46" s="344"/>
    </row>
    <row r="47" spans="1:14" s="246" customFormat="1" x14ac:dyDescent="0.25">
      <c r="A47" s="343"/>
      <c r="B47" s="344"/>
      <c r="C47" s="344"/>
      <c r="D47" s="344"/>
      <c r="E47" s="344"/>
      <c r="F47" s="344"/>
      <c r="G47" s="344"/>
      <c r="H47" s="344"/>
      <c r="I47" s="344"/>
      <c r="J47" s="344"/>
      <c r="K47" s="344"/>
      <c r="L47" s="344"/>
      <c r="M47" s="344"/>
      <c r="N47" s="344"/>
    </row>
    <row r="48" spans="1:14" s="246" customFormat="1" x14ac:dyDescent="0.25">
      <c r="A48" s="343"/>
      <c r="B48" s="344"/>
      <c r="C48" s="344"/>
      <c r="D48" s="344"/>
      <c r="E48" s="344"/>
      <c r="F48" s="344"/>
      <c r="G48" s="344"/>
      <c r="H48" s="344"/>
      <c r="I48" s="344"/>
      <c r="J48" s="344"/>
      <c r="K48" s="344"/>
      <c r="L48" s="344"/>
      <c r="M48" s="344"/>
      <c r="N48" s="344"/>
    </row>
    <row r="49" spans="1:14" x14ac:dyDescent="0.25">
      <c r="A49" s="321"/>
      <c r="B49" s="322"/>
      <c r="C49" s="322"/>
      <c r="D49" s="322"/>
      <c r="E49" s="322"/>
      <c r="F49" s="322"/>
      <c r="G49" s="322"/>
      <c r="H49" s="322"/>
      <c r="I49" s="322"/>
      <c r="J49" s="322"/>
      <c r="K49" s="322"/>
      <c r="L49" s="322"/>
      <c r="M49" s="322"/>
      <c r="N49" s="322"/>
    </row>
    <row r="50" spans="1:14" x14ac:dyDescent="0.25">
      <c r="A50" s="321"/>
      <c r="B50" s="322"/>
      <c r="C50" s="322"/>
      <c r="D50" s="322"/>
      <c r="E50" s="322"/>
      <c r="F50" s="322"/>
      <c r="G50" s="322"/>
      <c r="H50" s="322"/>
      <c r="I50" s="322"/>
      <c r="J50" s="322"/>
      <c r="K50" s="322"/>
      <c r="L50" s="322"/>
      <c r="M50" s="322"/>
      <c r="N50" s="322"/>
    </row>
    <row r="51" spans="1:14" x14ac:dyDescent="0.25">
      <c r="A51" s="323"/>
      <c r="B51" s="323"/>
      <c r="C51" s="323"/>
      <c r="D51" s="323"/>
      <c r="E51" s="323"/>
      <c r="F51" s="323"/>
      <c r="G51" s="323"/>
      <c r="H51" s="323"/>
      <c r="I51" s="323"/>
      <c r="J51" s="323"/>
      <c r="K51" s="323"/>
      <c r="L51" s="323"/>
      <c r="M51" s="323"/>
      <c r="N51" s="323"/>
    </row>
    <row r="52" spans="1:14" x14ac:dyDescent="0.25">
      <c r="A52" s="400" t="s">
        <v>456</v>
      </c>
      <c r="B52" s="400"/>
      <c r="C52" s="400"/>
      <c r="D52" s="400"/>
      <c r="E52" s="400"/>
      <c r="F52" s="400"/>
      <c r="G52" s="400"/>
      <c r="H52" s="400"/>
      <c r="I52" s="400"/>
      <c r="J52" s="400"/>
      <c r="K52" s="400"/>
      <c r="L52" s="400"/>
      <c r="M52" s="400"/>
      <c r="N52" s="400"/>
    </row>
    <row r="53" spans="1:14" x14ac:dyDescent="0.25">
      <c r="A53" s="400" t="s">
        <v>331</v>
      </c>
      <c r="B53" s="400"/>
      <c r="C53" s="400"/>
      <c r="D53" s="400"/>
      <c r="E53" s="400"/>
      <c r="F53" s="400"/>
      <c r="G53" s="400"/>
      <c r="H53" s="400"/>
      <c r="I53" s="400"/>
      <c r="J53" s="400"/>
      <c r="K53" s="400"/>
      <c r="L53" s="400"/>
      <c r="M53" s="400"/>
      <c r="N53" s="400"/>
    </row>
    <row r="54" spans="1:14" x14ac:dyDescent="0.25">
      <c r="A54" s="400" t="s">
        <v>332</v>
      </c>
      <c r="B54" s="400"/>
      <c r="C54" s="400"/>
      <c r="D54" s="400"/>
      <c r="E54" s="400"/>
      <c r="F54" s="400"/>
      <c r="G54" s="400"/>
      <c r="H54" s="400"/>
      <c r="I54" s="400"/>
      <c r="J54" s="400"/>
      <c r="K54" s="400"/>
      <c r="L54" s="400"/>
      <c r="M54" s="400"/>
      <c r="N54" s="400"/>
    </row>
    <row r="55" spans="1:14" x14ac:dyDescent="0.25">
      <c r="A55" s="318" t="s">
        <v>333</v>
      </c>
      <c r="B55" s="318" t="s">
        <v>334</v>
      </c>
      <c r="C55" s="318" t="s">
        <v>335</v>
      </c>
      <c r="D55" s="318" t="s">
        <v>336</v>
      </c>
      <c r="E55" s="318" t="s">
        <v>337</v>
      </c>
      <c r="F55" s="318" t="s">
        <v>338</v>
      </c>
      <c r="G55" s="318" t="s">
        <v>339</v>
      </c>
      <c r="H55" s="318" t="s">
        <v>340</v>
      </c>
      <c r="I55" s="318" t="s">
        <v>341</v>
      </c>
      <c r="J55" s="318" t="s">
        <v>342</v>
      </c>
      <c r="K55" s="318" t="s">
        <v>343</v>
      </c>
      <c r="L55" s="318" t="s">
        <v>344</v>
      </c>
      <c r="M55" s="318" t="s">
        <v>345</v>
      </c>
      <c r="N55" s="318" t="s">
        <v>346</v>
      </c>
    </row>
    <row r="56" spans="1:14" x14ac:dyDescent="0.25">
      <c r="A56" s="319">
        <v>2018</v>
      </c>
      <c r="B56" s="324">
        <v>18000</v>
      </c>
      <c r="C56" s="324">
        <v>18500</v>
      </c>
      <c r="D56" s="324">
        <v>20000</v>
      </c>
      <c r="E56" s="324">
        <v>20000</v>
      </c>
      <c r="F56" s="324">
        <v>19000</v>
      </c>
      <c r="G56" s="324">
        <v>18000</v>
      </c>
      <c r="H56" s="324">
        <v>17500</v>
      </c>
      <c r="I56" s="324">
        <v>17500</v>
      </c>
      <c r="J56" s="324">
        <v>13000</v>
      </c>
      <c r="K56" s="324">
        <v>14000</v>
      </c>
      <c r="L56" s="324">
        <v>14000</v>
      </c>
      <c r="M56" s="324">
        <v>12500</v>
      </c>
      <c r="N56" s="324">
        <f>AVERAGE(B56:M56)</f>
        <v>16833.333333333332</v>
      </c>
    </row>
    <row r="57" spans="1:14" x14ac:dyDescent="0.25">
      <c r="A57" s="319">
        <v>2019</v>
      </c>
      <c r="B57" s="324">
        <v>13000</v>
      </c>
      <c r="C57" s="324">
        <v>12000</v>
      </c>
      <c r="D57" s="324">
        <v>12500</v>
      </c>
      <c r="E57" s="324">
        <v>12000</v>
      </c>
      <c r="F57" s="324">
        <v>12000</v>
      </c>
      <c r="G57" s="324">
        <v>12000</v>
      </c>
      <c r="H57" s="324">
        <v>11500</v>
      </c>
      <c r="I57" s="324">
        <v>11500</v>
      </c>
      <c r="J57" s="324">
        <v>9000</v>
      </c>
      <c r="K57" s="324">
        <v>12000</v>
      </c>
      <c r="L57" s="324">
        <v>11000</v>
      </c>
      <c r="M57" s="324">
        <v>11000</v>
      </c>
      <c r="N57" s="324">
        <f t="shared" ref="N57:N60" si="3">AVERAGE(B57:M57)</f>
        <v>11625</v>
      </c>
    </row>
    <row r="58" spans="1:14" x14ac:dyDescent="0.25">
      <c r="A58" s="319">
        <v>2020</v>
      </c>
      <c r="B58" s="324">
        <v>10000</v>
      </c>
      <c r="C58" s="324">
        <v>12000</v>
      </c>
      <c r="D58" s="324">
        <v>12000</v>
      </c>
      <c r="E58" s="324">
        <v>12500</v>
      </c>
      <c r="F58" s="324">
        <v>12500</v>
      </c>
      <c r="G58" s="324">
        <v>12000</v>
      </c>
      <c r="H58" s="324">
        <v>12000</v>
      </c>
      <c r="I58" s="324">
        <v>16000</v>
      </c>
      <c r="J58" s="324">
        <v>16000</v>
      </c>
      <c r="K58" s="324">
        <v>14000</v>
      </c>
      <c r="L58" s="324">
        <v>15000</v>
      </c>
      <c r="M58" s="324">
        <v>19000</v>
      </c>
      <c r="N58" s="324">
        <f t="shared" si="3"/>
        <v>13583.333333333334</v>
      </c>
    </row>
    <row r="59" spans="1:14" x14ac:dyDescent="0.25">
      <c r="A59" s="320">
        <v>2021</v>
      </c>
      <c r="B59" s="325">
        <v>14500</v>
      </c>
      <c r="C59" s="325">
        <v>16000</v>
      </c>
      <c r="D59" s="325">
        <v>16000</v>
      </c>
      <c r="E59" s="325">
        <v>16000</v>
      </c>
      <c r="F59" s="325">
        <v>19000</v>
      </c>
      <c r="G59" s="325">
        <v>19000</v>
      </c>
      <c r="H59" s="325">
        <v>19000</v>
      </c>
      <c r="I59" s="325">
        <v>19000</v>
      </c>
      <c r="J59" s="325">
        <v>18000</v>
      </c>
      <c r="K59" s="325">
        <v>20000</v>
      </c>
      <c r="L59" s="325">
        <v>24000</v>
      </c>
      <c r="M59" s="325">
        <v>24000</v>
      </c>
      <c r="N59" s="324">
        <f t="shared" si="3"/>
        <v>18708.333333333332</v>
      </c>
    </row>
    <row r="60" spans="1:14" x14ac:dyDescent="0.25">
      <c r="A60" s="320">
        <v>2022</v>
      </c>
      <c r="B60" s="325">
        <v>24000</v>
      </c>
      <c r="C60" s="325">
        <v>24000</v>
      </c>
      <c r="D60" s="325">
        <v>23000</v>
      </c>
      <c r="E60" s="325">
        <v>23000</v>
      </c>
      <c r="F60" s="325">
        <v>22000</v>
      </c>
      <c r="G60" s="325"/>
      <c r="H60" s="325"/>
      <c r="I60" s="325"/>
      <c r="J60" s="325"/>
      <c r="K60" s="325"/>
      <c r="L60" s="325"/>
      <c r="M60" s="325"/>
      <c r="N60" s="324">
        <f t="shared" si="3"/>
        <v>23200</v>
      </c>
    </row>
    <row r="61" spans="1:14" x14ac:dyDescent="0.25">
      <c r="A61" s="401" t="s">
        <v>350</v>
      </c>
      <c r="B61" s="402" t="s">
        <v>348</v>
      </c>
      <c r="C61" s="402" t="s">
        <v>348</v>
      </c>
      <c r="D61" s="402" t="s">
        <v>348</v>
      </c>
      <c r="E61" s="402" t="s">
        <v>348</v>
      </c>
      <c r="F61" s="402" t="s">
        <v>348</v>
      </c>
      <c r="G61" s="402" t="s">
        <v>348</v>
      </c>
      <c r="H61" s="402" t="s">
        <v>348</v>
      </c>
      <c r="I61" s="402" t="s">
        <v>348</v>
      </c>
      <c r="J61" s="402" t="s">
        <v>348</v>
      </c>
      <c r="K61" s="402" t="s">
        <v>348</v>
      </c>
      <c r="L61" s="402" t="s">
        <v>348</v>
      </c>
      <c r="M61" s="402" t="s">
        <v>348</v>
      </c>
      <c r="N61" s="402" t="s">
        <v>348</v>
      </c>
    </row>
  </sheetData>
  <mergeCells count="17">
    <mergeCell ref="A37:N37"/>
    <mergeCell ref="A1:N1"/>
    <mergeCell ref="A2:N2"/>
    <mergeCell ref="A3:N3"/>
    <mergeCell ref="A10:N10"/>
    <mergeCell ref="A18:N18"/>
    <mergeCell ref="A19:N19"/>
    <mergeCell ref="A20:N20"/>
    <mergeCell ref="A27:N27"/>
    <mergeCell ref="A34:N34"/>
    <mergeCell ref="A35:N35"/>
    <mergeCell ref="A36:N36"/>
    <mergeCell ref="A44:N44"/>
    <mergeCell ref="A52:N52"/>
    <mergeCell ref="A53:N53"/>
    <mergeCell ref="A54:N54"/>
    <mergeCell ref="A61:N61"/>
  </mergeCells>
  <pageMargins left="0.7" right="0.7" top="0.75" bottom="0.75" header="0.3" footer="0.3"/>
  <pageSetup orientation="landscape" r:id="rId1"/>
  <ignoredErrors>
    <ignoredError sqref="N22 N5:N9 N23:N26 N39:N43 N56:N6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AH20"/>
  <sheetViews>
    <sheetView showRuler="0" zoomScaleNormal="100" zoomScalePageLayoutView="80" workbookViewId="0"/>
  </sheetViews>
  <sheetFormatPr baseColWidth="10" defaultRowHeight="15" x14ac:dyDescent="0.25"/>
  <cols>
    <col min="1" max="1" width="18.28515625" customWidth="1"/>
    <col min="9" max="19" width="11.42578125" style="246"/>
  </cols>
  <sheetData>
    <row r="1" spans="1:34" s="246" customFormat="1" x14ac:dyDescent="0.25">
      <c r="A1"/>
      <c r="B1"/>
      <c r="C1"/>
      <c r="D1"/>
      <c r="E1"/>
      <c r="F1"/>
      <c r="G1"/>
      <c r="V1" s="408" t="s">
        <v>329</v>
      </c>
      <c r="W1" s="409"/>
      <c r="X1" s="409"/>
      <c r="Y1" s="409" t="s">
        <v>493</v>
      </c>
      <c r="Z1" s="409"/>
      <c r="AA1" s="410"/>
      <c r="AB1" s="408" t="s">
        <v>330</v>
      </c>
      <c r="AC1" s="409"/>
      <c r="AD1" s="409"/>
      <c r="AF1" s="246" t="s">
        <v>329</v>
      </c>
      <c r="AG1" s="246" t="s">
        <v>451</v>
      </c>
      <c r="AH1" s="246" t="s">
        <v>452</v>
      </c>
    </row>
    <row r="2" spans="1:34" x14ac:dyDescent="0.25">
      <c r="Y2" s="246">
        <v>22042994</v>
      </c>
    </row>
    <row r="3" spans="1:34" x14ac:dyDescent="0.25">
      <c r="V3" t="s">
        <v>450</v>
      </c>
      <c r="W3" s="313" t="s">
        <v>187</v>
      </c>
      <c r="X3" s="313" t="s">
        <v>327</v>
      </c>
      <c r="Y3" s="246" t="s">
        <v>450</v>
      </c>
      <c r="Z3" s="313" t="s">
        <v>187</v>
      </c>
      <c r="AA3" s="313" t="s">
        <v>327</v>
      </c>
      <c r="AB3" s="246" t="s">
        <v>450</v>
      </c>
      <c r="AC3" s="313" t="s">
        <v>187</v>
      </c>
      <c r="AD3" s="313" t="s">
        <v>327</v>
      </c>
      <c r="AE3" s="33" t="s">
        <v>328</v>
      </c>
      <c r="AF3" s="313"/>
      <c r="AG3" s="313"/>
    </row>
    <row r="4" spans="1:34" x14ac:dyDescent="0.25">
      <c r="U4" s="317">
        <v>44197</v>
      </c>
      <c r="V4" s="316">
        <v>4845465.03</v>
      </c>
      <c r="W4" s="315">
        <v>6670745</v>
      </c>
      <c r="X4" s="311">
        <f>V4/W4</f>
        <v>0.72637539435250487</v>
      </c>
      <c r="Y4" s="310">
        <v>11355662.840000005</v>
      </c>
      <c r="Z4" s="315">
        <v>16653056</v>
      </c>
      <c r="AA4" s="311">
        <f>Y4/Z4</f>
        <v>0.68189663446757187</v>
      </c>
      <c r="AB4" s="310">
        <v>186689.38</v>
      </c>
      <c r="AC4" s="310">
        <v>240000</v>
      </c>
      <c r="AD4" s="314">
        <f>AB4/AC4</f>
        <v>0.77787241666666673</v>
      </c>
      <c r="AE4" s="311">
        <v>723.56</v>
      </c>
      <c r="AF4" s="342">
        <f>AE4*X4</f>
        <v>525.57618033769836</v>
      </c>
      <c r="AG4" s="342">
        <f>AA4*AE4</f>
        <v>493.39312883535626</v>
      </c>
      <c r="AH4" s="96">
        <f>AD4*AE4</f>
        <v>562.83736580333334</v>
      </c>
    </row>
    <row r="5" spans="1:34" x14ac:dyDescent="0.25">
      <c r="U5" s="317">
        <v>44228</v>
      </c>
      <c r="V5" s="109">
        <v>5883360.6499999892</v>
      </c>
      <c r="W5" s="109">
        <v>7803750</v>
      </c>
      <c r="X5" s="311">
        <f t="shared" ref="X5:X20" si="0">V5/W5</f>
        <v>0.75391454749319098</v>
      </c>
      <c r="Y5" s="310">
        <v>10450716.030000012</v>
      </c>
      <c r="Z5" s="315">
        <v>14502507</v>
      </c>
      <c r="AA5" s="311">
        <f t="shared" ref="AA5:AA20" si="1">Y5/Z5</f>
        <v>0.72061444479909664</v>
      </c>
      <c r="AB5" s="310">
        <v>320252.74</v>
      </c>
      <c r="AC5" s="310">
        <v>345952</v>
      </c>
      <c r="AD5" s="314">
        <f t="shared" ref="AD5:AD18" si="2">AB5/AC5</f>
        <v>0.92571437656091016</v>
      </c>
      <c r="AE5" s="311">
        <v>722.63</v>
      </c>
      <c r="AF5" s="342">
        <f t="shared" ref="AF5:AF18" si="3">AE5*X5</f>
        <v>544.80126945500456</v>
      </c>
      <c r="AG5" s="342">
        <f t="shared" ref="AG5:AG18" si="4">AA5*AE5</f>
        <v>520.73761624517124</v>
      </c>
      <c r="AH5" s="96">
        <f t="shared" ref="AH5:AH18" si="5">AD5*AE5</f>
        <v>668.94897993421046</v>
      </c>
    </row>
    <row r="6" spans="1:34" x14ac:dyDescent="0.25">
      <c r="U6" s="317">
        <v>44256</v>
      </c>
      <c r="V6" s="109">
        <v>4079387.1099999989</v>
      </c>
      <c r="W6" s="310">
        <v>5597024</v>
      </c>
      <c r="X6" s="311">
        <f t="shared" si="0"/>
        <v>0.72884931527897667</v>
      </c>
      <c r="Y6" s="310">
        <v>12714786.770000007</v>
      </c>
      <c r="Z6" s="310">
        <v>17690215</v>
      </c>
      <c r="AA6" s="311">
        <f t="shared" si="1"/>
        <v>0.71874687616854893</v>
      </c>
      <c r="AB6" s="310">
        <v>177600</v>
      </c>
      <c r="AC6" s="310">
        <v>240000</v>
      </c>
      <c r="AD6" s="314">
        <f t="shared" si="2"/>
        <v>0.74</v>
      </c>
      <c r="AE6" s="311">
        <v>726.37</v>
      </c>
      <c r="AF6" s="342">
        <f t="shared" si="3"/>
        <v>529.41427713919029</v>
      </c>
      <c r="AG6" s="342">
        <f t="shared" si="4"/>
        <v>522.07616844254892</v>
      </c>
      <c r="AH6" s="96">
        <f t="shared" si="5"/>
        <v>537.51379999999995</v>
      </c>
    </row>
    <row r="7" spans="1:34" x14ac:dyDescent="0.25">
      <c r="U7" s="317">
        <v>44287</v>
      </c>
      <c r="V7" s="109">
        <v>4565724.1799999969</v>
      </c>
      <c r="W7" s="310">
        <v>6016990</v>
      </c>
      <c r="X7" s="311">
        <f t="shared" si="0"/>
        <v>0.75880534619469153</v>
      </c>
      <c r="Y7" s="109">
        <v>9941650.8199999966</v>
      </c>
      <c r="Z7" s="109">
        <v>14465103</v>
      </c>
      <c r="AA7" s="311">
        <f t="shared" si="1"/>
        <v>0.68728517315085802</v>
      </c>
      <c r="AB7" s="109">
        <v>66960</v>
      </c>
      <c r="AC7" s="109">
        <v>96000</v>
      </c>
      <c r="AD7" s="314">
        <f t="shared" si="2"/>
        <v>0.69750000000000001</v>
      </c>
      <c r="AE7" s="311">
        <v>707.85</v>
      </c>
      <c r="AF7" s="342">
        <f t="shared" si="3"/>
        <v>537.12036430391242</v>
      </c>
      <c r="AG7" s="342">
        <f t="shared" si="4"/>
        <v>486.49480981483487</v>
      </c>
      <c r="AH7" s="96">
        <f t="shared" si="5"/>
        <v>493.72537500000004</v>
      </c>
    </row>
    <row r="8" spans="1:34" x14ac:dyDescent="0.25">
      <c r="U8" s="317">
        <v>44317</v>
      </c>
      <c r="V8" s="109">
        <v>4225105.4499999993</v>
      </c>
      <c r="W8" s="310">
        <v>5595424</v>
      </c>
      <c r="X8" s="311">
        <f t="shared" si="0"/>
        <v>0.75510014075787635</v>
      </c>
      <c r="Y8" s="109">
        <v>9936826.2400000021</v>
      </c>
      <c r="Z8" s="109">
        <v>13621159</v>
      </c>
      <c r="AA8" s="311">
        <f t="shared" si="1"/>
        <v>0.72951400391112109</v>
      </c>
      <c r="AB8" s="316">
        <v>598491</v>
      </c>
      <c r="AC8" s="316">
        <v>855900</v>
      </c>
      <c r="AD8" s="314">
        <f t="shared" si="2"/>
        <v>0.69925341745531022</v>
      </c>
      <c r="AE8" s="311">
        <v>712.26</v>
      </c>
      <c r="AF8" s="342">
        <f t="shared" si="3"/>
        <v>537.82762625620501</v>
      </c>
      <c r="AG8" s="342">
        <f t="shared" si="4"/>
        <v>519.60364442573507</v>
      </c>
      <c r="AH8" s="96">
        <f t="shared" si="5"/>
        <v>498.05023911671924</v>
      </c>
    </row>
    <row r="9" spans="1:34" x14ac:dyDescent="0.25">
      <c r="U9" s="317">
        <v>44348</v>
      </c>
      <c r="V9" s="109">
        <v>4695440.7399999965</v>
      </c>
      <c r="W9" s="310">
        <v>5944275</v>
      </c>
      <c r="X9" s="311">
        <f t="shared" si="0"/>
        <v>0.78990974340857323</v>
      </c>
      <c r="Y9" s="109">
        <v>12829087.619999986</v>
      </c>
      <c r="Z9" s="109">
        <v>17109249</v>
      </c>
      <c r="AA9" s="311">
        <f t="shared" si="1"/>
        <v>0.74983347428048919</v>
      </c>
      <c r="AB9" s="109">
        <v>343200</v>
      </c>
      <c r="AC9" s="109">
        <v>528000</v>
      </c>
      <c r="AD9" s="314">
        <f t="shared" si="2"/>
        <v>0.65</v>
      </c>
      <c r="AE9" s="311">
        <v>726.54</v>
      </c>
      <c r="AF9" s="342">
        <f t="shared" si="3"/>
        <v>573.90102497606472</v>
      </c>
      <c r="AG9" s="342">
        <f t="shared" si="4"/>
        <v>544.7840124037466</v>
      </c>
      <c r="AH9" s="96">
        <f t="shared" si="5"/>
        <v>472.25099999999998</v>
      </c>
    </row>
    <row r="10" spans="1:34" x14ac:dyDescent="0.25">
      <c r="U10" s="317">
        <v>44378</v>
      </c>
      <c r="V10" s="109">
        <v>4888243.7699999977</v>
      </c>
      <c r="W10" s="109">
        <v>6084547</v>
      </c>
      <c r="X10" s="311">
        <f t="shared" si="0"/>
        <v>0.80338663995857007</v>
      </c>
      <c r="Y10" s="109">
        <v>9079823.4499999974</v>
      </c>
      <c r="Z10" s="109">
        <v>14056899</v>
      </c>
      <c r="AA10" s="311">
        <f t="shared" si="1"/>
        <v>0.64593360527097743</v>
      </c>
      <c r="AB10" s="109">
        <v>198240</v>
      </c>
      <c r="AC10" s="109">
        <v>288000</v>
      </c>
      <c r="AD10" s="314">
        <f t="shared" si="2"/>
        <v>0.68833333333333335</v>
      </c>
      <c r="AE10" s="311">
        <v>750.44</v>
      </c>
      <c r="AF10" s="342">
        <f t="shared" si="3"/>
        <v>602.89347009050937</v>
      </c>
      <c r="AG10" s="342">
        <f t="shared" si="4"/>
        <v>484.73441473955234</v>
      </c>
      <c r="AH10" s="96">
        <f t="shared" si="5"/>
        <v>516.55286666666677</v>
      </c>
    </row>
    <row r="11" spans="1:34" x14ac:dyDescent="0.25">
      <c r="U11" s="317">
        <v>44409</v>
      </c>
      <c r="V11" s="109">
        <v>6603232.3299999908</v>
      </c>
      <c r="W11" s="109">
        <v>8637933</v>
      </c>
      <c r="X11" s="311">
        <f t="shared" si="0"/>
        <v>0.76444588421790149</v>
      </c>
      <c r="Y11" s="109">
        <v>9852495.3600000031</v>
      </c>
      <c r="Z11" s="109">
        <v>14674113</v>
      </c>
      <c r="AA11" s="311">
        <f t="shared" si="1"/>
        <v>0.67142016420345152</v>
      </c>
      <c r="AB11" s="109">
        <v>733200</v>
      </c>
      <c r="AC11" s="109">
        <v>1128000</v>
      </c>
      <c r="AD11" s="314">
        <f t="shared" si="2"/>
        <v>0.65</v>
      </c>
      <c r="AE11" s="311">
        <v>779.83</v>
      </c>
      <c r="AF11" s="342">
        <f t="shared" si="3"/>
        <v>596.13783388964612</v>
      </c>
      <c r="AG11" s="342">
        <f t="shared" si="4"/>
        <v>523.59358665077764</v>
      </c>
      <c r="AH11" s="96">
        <f t="shared" si="5"/>
        <v>506.88950000000006</v>
      </c>
    </row>
    <row r="12" spans="1:34" x14ac:dyDescent="0.25">
      <c r="U12" s="317">
        <v>44440</v>
      </c>
      <c r="V12" s="109">
        <v>10296815.880000016</v>
      </c>
      <c r="W12" s="109">
        <v>12789568</v>
      </c>
      <c r="X12" s="311">
        <f t="shared" si="0"/>
        <v>0.80509489296276593</v>
      </c>
      <c r="Y12" s="109">
        <v>7866796.4800000004</v>
      </c>
      <c r="Z12" s="109">
        <v>11189492</v>
      </c>
      <c r="AA12" s="311">
        <f t="shared" si="1"/>
        <v>0.70305215643391139</v>
      </c>
      <c r="AB12" s="109">
        <v>333117.45999999996</v>
      </c>
      <c r="AC12" s="109">
        <v>452000</v>
      </c>
      <c r="AD12" s="314">
        <f t="shared" si="2"/>
        <v>0.73698553097345121</v>
      </c>
      <c r="AE12" s="311">
        <v>783.63</v>
      </c>
      <c r="AF12" s="342">
        <f t="shared" si="3"/>
        <v>630.89651097241222</v>
      </c>
      <c r="AG12" s="342">
        <f t="shared" si="4"/>
        <v>550.93276134630594</v>
      </c>
      <c r="AH12" s="96">
        <f t="shared" si="5"/>
        <v>577.52397163672561</v>
      </c>
    </row>
    <row r="13" spans="1:34" x14ac:dyDescent="0.25">
      <c r="U13" s="317">
        <v>44470</v>
      </c>
      <c r="V13" s="109">
        <v>6138665.4699999932</v>
      </c>
      <c r="W13" s="109">
        <v>7909470</v>
      </c>
      <c r="X13" s="311">
        <f t="shared" si="0"/>
        <v>0.77611590536407538</v>
      </c>
      <c r="Y13" s="109">
        <v>12774771.529999999</v>
      </c>
      <c r="Z13" s="109">
        <v>18031909</v>
      </c>
      <c r="AA13" s="311">
        <f t="shared" si="1"/>
        <v>0.70845363793705918</v>
      </c>
      <c r="AB13" s="109">
        <v>614635.31999999995</v>
      </c>
      <c r="AC13" s="109">
        <v>864000</v>
      </c>
      <c r="AD13" s="314">
        <f t="shared" si="2"/>
        <v>0.7113834722222222</v>
      </c>
      <c r="AE13" s="311">
        <v>813.95</v>
      </c>
      <c r="AF13" s="342">
        <f t="shared" si="3"/>
        <v>631.71954117108919</v>
      </c>
      <c r="AG13" s="342">
        <f t="shared" si="4"/>
        <v>576.64583859886932</v>
      </c>
      <c r="AH13" s="96">
        <f t="shared" si="5"/>
        <v>579.03057721527784</v>
      </c>
    </row>
    <row r="14" spans="1:34" x14ac:dyDescent="0.25">
      <c r="U14" s="317">
        <v>44501</v>
      </c>
      <c r="V14" s="109">
        <v>5930259.8199999975</v>
      </c>
      <c r="W14" s="109">
        <v>7314970.5</v>
      </c>
      <c r="X14" s="311">
        <f t="shared" si="0"/>
        <v>0.81070180939212233</v>
      </c>
      <c r="Y14" s="109">
        <v>9400170.049999997</v>
      </c>
      <c r="Z14" s="109">
        <v>13520298</v>
      </c>
      <c r="AA14" s="311">
        <f t="shared" si="1"/>
        <v>0.69526352525661761</v>
      </c>
      <c r="AB14" s="316">
        <v>398208.49000000005</v>
      </c>
      <c r="AC14" s="316">
        <v>569833</v>
      </c>
      <c r="AD14" s="314">
        <f t="shared" si="2"/>
        <v>0.69881612683014149</v>
      </c>
      <c r="AE14" s="311">
        <v>812.62</v>
      </c>
      <c r="AF14" s="342">
        <f t="shared" si="3"/>
        <v>658.79250434822643</v>
      </c>
      <c r="AG14" s="342">
        <f t="shared" si="4"/>
        <v>564.98504589403262</v>
      </c>
      <c r="AH14" s="96">
        <f t="shared" si="5"/>
        <v>567.87196098470963</v>
      </c>
    </row>
    <row r="15" spans="1:34" x14ac:dyDescent="0.25">
      <c r="U15" s="317">
        <v>44531</v>
      </c>
      <c r="V15" s="109">
        <v>5989602.9699999932</v>
      </c>
      <c r="W15" s="109">
        <v>6902856.5</v>
      </c>
      <c r="X15" s="311">
        <f t="shared" si="0"/>
        <v>0.86769918656138845</v>
      </c>
      <c r="Y15" s="109">
        <v>14591720.699999992</v>
      </c>
      <c r="Z15" s="109">
        <v>21353120</v>
      </c>
      <c r="AA15" s="311">
        <f t="shared" si="1"/>
        <v>0.68335309781427689</v>
      </c>
      <c r="AB15" s="310">
        <v>285120</v>
      </c>
      <c r="AC15" s="310">
        <v>360000</v>
      </c>
      <c r="AD15" s="314">
        <f t="shared" si="2"/>
        <v>0.79200000000000004</v>
      </c>
      <c r="AE15" s="311">
        <v>849.12</v>
      </c>
      <c r="AF15" s="342">
        <f t="shared" si="3"/>
        <v>736.78073329300616</v>
      </c>
      <c r="AG15" s="342">
        <f t="shared" si="4"/>
        <v>580.24878241605882</v>
      </c>
      <c r="AH15" s="96">
        <f t="shared" si="5"/>
        <v>672.50304000000006</v>
      </c>
    </row>
    <row r="16" spans="1:34" x14ac:dyDescent="0.25">
      <c r="U16" s="317">
        <v>44562</v>
      </c>
      <c r="V16" s="310">
        <v>7511394.7500000019</v>
      </c>
      <c r="W16" s="310">
        <v>8822877</v>
      </c>
      <c r="X16" s="311">
        <f>V16/W16</f>
        <v>0.8513543541409454</v>
      </c>
      <c r="Y16" s="312">
        <v>10539186.779999994</v>
      </c>
      <c r="Z16" s="312">
        <v>15286602</v>
      </c>
      <c r="AA16" s="311">
        <f t="shared" si="1"/>
        <v>0.68943946993582972</v>
      </c>
      <c r="AB16" s="312">
        <v>688434</v>
      </c>
      <c r="AC16" s="312">
        <v>1047900</v>
      </c>
      <c r="AD16" s="314">
        <f t="shared" si="2"/>
        <v>0.65696535929000854</v>
      </c>
      <c r="AE16" s="311">
        <v>822.05</v>
      </c>
      <c r="AF16" s="342">
        <f t="shared" si="3"/>
        <v>699.85584682156411</v>
      </c>
      <c r="AG16" s="342">
        <f t="shared" si="4"/>
        <v>566.75371626074877</v>
      </c>
      <c r="AH16" s="96">
        <f t="shared" si="5"/>
        <v>540.05837360435146</v>
      </c>
    </row>
    <row r="17" spans="21:34" x14ac:dyDescent="0.25">
      <c r="U17" s="317">
        <v>44593</v>
      </c>
      <c r="V17" s="310">
        <v>6359556.1099999994</v>
      </c>
      <c r="W17" s="310">
        <v>7680550</v>
      </c>
      <c r="X17" s="311">
        <f t="shared" si="0"/>
        <v>0.82800790438184757</v>
      </c>
      <c r="Y17" s="310">
        <v>9519800.1999999918</v>
      </c>
      <c r="Z17" s="310">
        <v>13761223</v>
      </c>
      <c r="AA17" s="311">
        <f t="shared" si="1"/>
        <v>0.69178445840169811</v>
      </c>
      <c r="AB17" s="312">
        <v>240459.14</v>
      </c>
      <c r="AC17" s="312">
        <v>336000</v>
      </c>
      <c r="AD17" s="314">
        <f t="shared" si="2"/>
        <v>0.7156522023809524</v>
      </c>
      <c r="AE17" s="311">
        <v>807.07</v>
      </c>
      <c r="AF17" s="342">
        <f t="shared" si="3"/>
        <v>668.26033938945773</v>
      </c>
      <c r="AG17" s="342">
        <f t="shared" si="4"/>
        <v>558.3184828422585</v>
      </c>
      <c r="AH17" s="96">
        <f t="shared" si="5"/>
        <v>577.58142297559527</v>
      </c>
    </row>
    <row r="18" spans="21:34" x14ac:dyDescent="0.25">
      <c r="U18" s="317">
        <v>44621</v>
      </c>
      <c r="V18" s="310">
        <v>7566842.7299999958</v>
      </c>
      <c r="W18" s="310">
        <v>8724754</v>
      </c>
      <c r="X18" s="311">
        <f t="shared" si="0"/>
        <v>0.86728436469383496</v>
      </c>
      <c r="Y18" s="312">
        <v>11679882.429999994</v>
      </c>
      <c r="Z18" s="312">
        <v>15125034</v>
      </c>
      <c r="AA18" s="311">
        <f t="shared" si="1"/>
        <v>0.77222189583177092</v>
      </c>
      <c r="AB18" s="312">
        <v>345250.72</v>
      </c>
      <c r="AC18" s="312">
        <v>552000</v>
      </c>
      <c r="AD18" s="314">
        <f t="shared" si="2"/>
        <v>0.62545420289855069</v>
      </c>
      <c r="AE18" s="311">
        <v>799.19</v>
      </c>
      <c r="AF18" s="342">
        <f t="shared" si="3"/>
        <v>693.124991419666</v>
      </c>
      <c r="AG18" s="342">
        <f t="shared" si="4"/>
        <v>617.15201692979304</v>
      </c>
      <c r="AH18" s="96">
        <f t="shared" si="5"/>
        <v>499.85674441449277</v>
      </c>
    </row>
    <row r="19" spans="21:34" x14ac:dyDescent="0.25">
      <c r="U19" s="317">
        <v>44652</v>
      </c>
      <c r="V19" s="316">
        <v>4909030.28</v>
      </c>
      <c r="W19" s="316">
        <v>5499396</v>
      </c>
      <c r="X19" s="311">
        <f t="shared" si="0"/>
        <v>0.8926489890889836</v>
      </c>
      <c r="Y19" s="316">
        <v>11085992.459999997</v>
      </c>
      <c r="Z19" s="316">
        <v>15085978</v>
      </c>
      <c r="AA19" s="311">
        <f t="shared" si="1"/>
        <v>0.73485407840313677</v>
      </c>
      <c r="AB19" s="315">
        <v>164312.48000000001</v>
      </c>
      <c r="AC19" s="315">
        <v>191905</v>
      </c>
      <c r="AD19" s="314">
        <f>AB19/AC19</f>
        <v>0.85621781610692793</v>
      </c>
      <c r="AE19" s="313">
        <v>815.12</v>
      </c>
      <c r="AF19" s="342">
        <f t="shared" ref="AF19" si="6">AE19*X19</f>
        <v>727.61604398621228</v>
      </c>
      <c r="AG19" s="342">
        <f t="shared" ref="AG19" si="7">AA19*AE19</f>
        <v>598.99425638796481</v>
      </c>
      <c r="AH19" s="96">
        <f t="shared" ref="AH19" si="8">AD19*AE19</f>
        <v>697.92026626507914</v>
      </c>
    </row>
    <row r="20" spans="21:34" x14ac:dyDescent="0.25">
      <c r="U20" s="317">
        <v>44682</v>
      </c>
      <c r="V20" s="109">
        <v>4737211.0500000007</v>
      </c>
      <c r="W20" s="109">
        <v>5857410</v>
      </c>
      <c r="X20" s="311">
        <f t="shared" si="0"/>
        <v>0.80875524335841276</v>
      </c>
      <c r="Y20" s="33">
        <v>12642498.060000023</v>
      </c>
      <c r="Z20" s="33">
        <v>18676574</v>
      </c>
      <c r="AA20" s="311">
        <f t="shared" si="1"/>
        <v>0.67691740787148769</v>
      </c>
      <c r="AB20" s="109">
        <v>237467.14</v>
      </c>
      <c r="AC20" s="109">
        <v>311966</v>
      </c>
      <c r="AD20" s="314">
        <f>AB20/AC20</f>
        <v>0.76119557900540447</v>
      </c>
      <c r="AE20" s="367">
        <v>849.39</v>
      </c>
      <c r="AF20" s="342">
        <f t="shared" ref="AF20" si="9">AE20*X20</f>
        <v>686.94861615620221</v>
      </c>
      <c r="AG20" s="342">
        <f t="shared" ref="AG20" si="10">AA20*AE20</f>
        <v>574.96687707196293</v>
      </c>
      <c r="AH20" s="96">
        <f t="shared" ref="AH20" si="11">AD20*AE20</f>
        <v>646.55191285140052</v>
      </c>
    </row>
  </sheetData>
  <mergeCells count="3">
    <mergeCell ref="V1:X1"/>
    <mergeCell ref="Y1:AA1"/>
    <mergeCell ref="AB1:AD1"/>
  </mergeCells>
  <phoneticPr fontId="59" type="noConversion"/>
  <pageMargins left="0.7" right="0.7"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740348-7E20-42AE-AD34-1C73E28B0282}">
  <ds:schemaRef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a2fa22f6-2e3f-4899-82d0-e885652e675f"/>
    <ds:schemaRef ds:uri="http://schemas.openxmlformats.org/package/2006/metadata/core-properties"/>
    <ds:schemaRef ds:uri="54f587f2-d138-4ad9-a5b0-ff0a55a5348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19</vt:i4>
      </vt:variant>
    </vt:vector>
  </HeadingPairs>
  <TitlesOfParts>
    <vt:vector size="44" baseType="lpstr">
      <vt:lpstr>Portada</vt:lpstr>
      <vt:lpstr>Colofón</vt:lpstr>
      <vt:lpstr>Tabla de contenidos</vt:lpstr>
      <vt:lpstr>Comentarios</vt:lpstr>
      <vt:lpstr>Exportaciones</vt:lpstr>
      <vt:lpstr>Evol export</vt:lpstr>
      <vt:lpstr>expo anual rango precios</vt:lpstr>
      <vt:lpstr>Precio vino Nac.</vt:lpstr>
      <vt:lpstr>Valor granel exp</vt:lpstr>
      <vt:lpstr>Precio uva</vt:lpstr>
      <vt:lpstr>Expo var DO</vt:lpstr>
      <vt:lpstr>Expo vinos por mercado</vt:lpstr>
      <vt:lpstr>Graficos vinos DO</vt:lpstr>
      <vt:lpstr>Gráficos vino granel</vt:lpstr>
      <vt:lpstr>Gráfico vino entre 2 y 10 lts</vt:lpstr>
      <vt:lpstr>Gráficos vino espumoso</vt:lpstr>
      <vt:lpstr>Estadisticas</vt:lpstr>
      <vt:lpstr>Pisco x mercado</vt:lpstr>
      <vt:lpstr>Existencias</vt:lpstr>
      <vt:lpstr>Prod vino </vt:lpstr>
      <vt:lpstr>Evol. prod. vino DO por cepa</vt:lpstr>
      <vt:lpstr>Prod vino graf</vt:lpstr>
      <vt:lpstr>Sup plantada vides</vt:lpstr>
      <vt:lpstr>Sup plantada vides (2)</vt:lpstr>
      <vt:lpstr>Precios comparativos</vt:lpstr>
      <vt:lpstr>Comentarios!Área_de_impresión</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Guillermo Pino González</cp:lastModifiedBy>
  <cp:revision/>
  <cp:lastPrinted>2022-06-24T15:27:56Z</cp:lastPrinted>
  <dcterms:created xsi:type="dcterms:W3CDTF">2020-01-07T17:53:19Z</dcterms:created>
  <dcterms:modified xsi:type="dcterms:W3CDTF">2022-06-28T16:51:44Z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