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autoCompressPictures="0" defaultThemeVersion="166925"/>
  <mc:AlternateContent xmlns:mc="http://schemas.openxmlformats.org/markup-compatibility/2006">
    <mc:Choice Requires="x15">
      <x15ac:absPath xmlns:x15ac="http://schemas.microsoft.com/office/spreadsheetml/2010/11/ac" url="https://odepa-my.sharepoint.com/personal/cbuzzetti_odepa_gob_cl/Documents/1 Vitivinicultura/Boletin/2022/"/>
    </mc:Choice>
  </mc:AlternateContent>
  <xr:revisionPtr revIDLastSave="485" documentId="8_{A74749FC-0A89-41DD-B05D-6AB6339DFE00}" xr6:coauthVersionLast="47" xr6:coauthVersionMax="47" xr10:uidLastSave="{69F3FDC2-8A72-40A6-8007-9FA711AC7C09}"/>
  <bookViews>
    <workbookView xWindow="-120" yWindow="-120" windowWidth="20730" windowHeight="11160" firstSheet="6" activeTab="8"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anual rango precios" sheetId="7" r:id="rId7"/>
    <sheet name="Precio vino Nac." sheetId="29" r:id="rId8"/>
    <sheet name="Valor granel exp" sheetId="28" r:id="rId9"/>
    <sheet name="Precio uva" sheetId="30" r:id="rId10"/>
    <sheet name="Expo var DO" sheetId="8" r:id="rId11"/>
    <sheet name="Expo vinos por mercado" sheetId="9" r:id="rId12"/>
    <sheet name="Graficos vinos DO" sheetId="10" r:id="rId13"/>
    <sheet name="Gráficos vino granel" sheetId="11" r:id="rId14"/>
    <sheet name="Gráfico vino entre 2 y 10 lts" sheetId="12" r:id="rId15"/>
    <sheet name="Gráficos vino espumoso" sheetId="13" r:id="rId16"/>
    <sheet name="Estadisticas" sheetId="14" r:id="rId17"/>
    <sheet name="Pisco x mercado" sheetId="20" r:id="rId18"/>
    <sheet name="Existencias" sheetId="19" r:id="rId19"/>
    <sheet name="Prod vino " sheetId="21" r:id="rId20"/>
    <sheet name="Evol. prod. vino DO por cepa" sheetId="27" r:id="rId21"/>
    <sheet name="Prod vino graf" sheetId="22" r:id="rId22"/>
    <sheet name="Sup plantada vides" sheetId="23" r:id="rId23"/>
    <sheet name="Sup plantada vides (2)" sheetId="24" r:id="rId24"/>
    <sheet name="Precios comparativos" sheetId="25" r:id="rId25"/>
  </sheets>
  <definedNames>
    <definedName name="_xlnm.Print_Area" localSheetId="3">Comentarios!$A$1:$G$43</definedName>
    <definedName name="_xlnm.Print_Area" localSheetId="5">'Evol export'!$A$1:$G$110</definedName>
    <definedName name="_xlnm.Print_Area" localSheetId="18">Existencias!$A$1:$M$51</definedName>
    <definedName name="_xlnm.Print_Area" localSheetId="14">'Gráfico vino entre 2 y 10 lts'!$A$1:$G$47</definedName>
    <definedName name="_xlnm.Print_Area" localSheetId="15">'Gráficos vino espumoso'!$A$1:$G$47</definedName>
    <definedName name="_xlnm.Print_Area" localSheetId="13">'Gráficos vino granel'!$A$1:$G$47</definedName>
    <definedName name="_xlnm.Print_Area" localSheetId="12">'Graficos vinos DO'!$A$1:$H$51</definedName>
    <definedName name="_xlnm.Print_Area" localSheetId="24">'Precios comparativos'!$A$1:$G$44</definedName>
    <definedName name="_xlnm.Print_Area" localSheetId="21">'Prod vino graf'!$A$1:$G$45</definedName>
    <definedName name="_xlnm.Print_Area" localSheetId="8">'Valor granel exp'!$A$1:$I$49</definedName>
    <definedName name="Print_Area" localSheetId="5">'Evol export'!$A$1:$G$141</definedName>
    <definedName name="Print_Area" localSheetId="18">Existencias!$A$1:$M$68</definedName>
    <definedName name="Print_Area" localSheetId="4">Exportaciones!$A$34:$I$36</definedName>
    <definedName name="Print_Area" localSheetId="14">'Gráfico vino entre 2 y 10 lts'!$A$1:$G$47</definedName>
    <definedName name="Print_Area" localSheetId="15">'Gráficos vino espumoso'!$A$1:$G$47</definedName>
    <definedName name="Print_Area" localSheetId="13">'Gráficos vino granel'!$A$1:$G$47</definedName>
    <definedName name="Print_Area" localSheetId="12">'Graficos vinos DO'!$A$1:$I$52</definedName>
    <definedName name="Print_Area" localSheetId="24">'Precios comparativos'!$A$1:$G$42</definedName>
    <definedName name="Print_Area" localSheetId="21">'Prod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0" l="1"/>
  <c r="I9" i="20"/>
  <c r="I10" i="20"/>
  <c r="I13" i="20"/>
  <c r="E6" i="20"/>
  <c r="E9" i="20"/>
  <c r="E10" i="20"/>
  <c r="E13" i="20"/>
  <c r="E15" i="20"/>
  <c r="E16" i="20"/>
  <c r="E17" i="20"/>
  <c r="T31" i="13"/>
  <c r="U26" i="12"/>
  <c r="U31" i="11"/>
  <c r="AC29" i="10"/>
  <c r="E106" i="9"/>
  <c r="E107" i="9"/>
  <c r="E108" i="9"/>
  <c r="E109" i="9"/>
  <c r="E6" i="9"/>
  <c r="E7" i="9"/>
  <c r="E8" i="9"/>
  <c r="E9" i="9"/>
  <c r="E10" i="9"/>
  <c r="E11" i="9"/>
  <c r="E12" i="9"/>
  <c r="E13" i="9"/>
  <c r="E14" i="9"/>
  <c r="E15" i="9"/>
  <c r="E16" i="9"/>
  <c r="E17" i="9"/>
  <c r="E5" i="9"/>
  <c r="AD19" i="28" l="1"/>
  <c r="AH19" i="28" s="1"/>
  <c r="X19" i="28"/>
  <c r="AF19" i="28" s="1"/>
  <c r="AA19" i="28"/>
  <c r="AG19" i="28" s="1"/>
  <c r="AA20" i="28"/>
  <c r="M4" i="14" l="1"/>
  <c r="M15" i="14"/>
  <c r="N57" i="29" l="1"/>
  <c r="N58" i="29"/>
  <c r="N59" i="29"/>
  <c r="N60" i="29"/>
  <c r="N56" i="29"/>
  <c r="N40" i="29"/>
  <c r="N41" i="29"/>
  <c r="N42" i="29"/>
  <c r="N43" i="29"/>
  <c r="N39" i="29"/>
  <c r="N23" i="29"/>
  <c r="N24" i="29"/>
  <c r="N25" i="29"/>
  <c r="N26" i="29"/>
  <c r="N22" i="29"/>
  <c r="N6" i="29"/>
  <c r="N7" i="29"/>
  <c r="N8" i="29"/>
  <c r="N9" i="29"/>
  <c r="N5" i="29"/>
  <c r="AH16" i="28"/>
  <c r="X16" i="28"/>
  <c r="AF16" i="28" s="1"/>
  <c r="AD5" i="28"/>
  <c r="AH5" i="28" s="1"/>
  <c r="AD6" i="28"/>
  <c r="AH6" i="28" s="1"/>
  <c r="AD7" i="28"/>
  <c r="AH7" i="28" s="1"/>
  <c r="AD8" i="28"/>
  <c r="AH8" i="28" s="1"/>
  <c r="AD9" i="28"/>
  <c r="AH9" i="28" s="1"/>
  <c r="AD10" i="28"/>
  <c r="AH10" i="28" s="1"/>
  <c r="AD11" i="28"/>
  <c r="AH11" i="28" s="1"/>
  <c r="AD12" i="28"/>
  <c r="AH12" i="28" s="1"/>
  <c r="AD13" i="28"/>
  <c r="AH13" i="28" s="1"/>
  <c r="AD14" i="28"/>
  <c r="AH14" i="28" s="1"/>
  <c r="AD15" i="28"/>
  <c r="AH15" i="28" s="1"/>
  <c r="AD16" i="28"/>
  <c r="AD17" i="28"/>
  <c r="AH17" i="28" s="1"/>
  <c r="AD18" i="28"/>
  <c r="AH18" i="28" s="1"/>
  <c r="AD4" i="28"/>
  <c r="AH4" i="28" s="1"/>
  <c r="X5" i="28"/>
  <c r="AF5" i="28" s="1"/>
  <c r="AA5" i="28"/>
  <c r="AG5" i="28" s="1"/>
  <c r="AA6" i="28"/>
  <c r="AG6" i="28" s="1"/>
  <c r="AA7" i="28"/>
  <c r="AG7" i="28" s="1"/>
  <c r="AA8" i="28"/>
  <c r="AG8" i="28" s="1"/>
  <c r="AA9" i="28"/>
  <c r="AG9" i="28" s="1"/>
  <c r="AA10" i="28"/>
  <c r="AG10" i="28" s="1"/>
  <c r="AA11" i="28"/>
  <c r="AG11" i="28" s="1"/>
  <c r="AA12" i="28"/>
  <c r="AG12" i="28" s="1"/>
  <c r="AA13" i="28"/>
  <c r="AG13" i="28" s="1"/>
  <c r="AA14" i="28"/>
  <c r="AG14" i="28" s="1"/>
  <c r="AA15" i="28"/>
  <c r="AG15" i="28" s="1"/>
  <c r="AA16" i="28"/>
  <c r="AG16" i="28" s="1"/>
  <c r="AA17" i="28"/>
  <c r="AG17" i="28" s="1"/>
  <c r="AA18" i="28"/>
  <c r="AG18" i="28" s="1"/>
  <c r="AA4" i="28"/>
  <c r="AG4" i="28" s="1"/>
  <c r="X6" i="28"/>
  <c r="AF6" i="28" s="1"/>
  <c r="X7" i="28"/>
  <c r="AF7" i="28" s="1"/>
  <c r="X8" i="28"/>
  <c r="AF8" i="28" s="1"/>
  <c r="X9" i="28"/>
  <c r="AF9" i="28" s="1"/>
  <c r="X10" i="28"/>
  <c r="AF10" i="28" s="1"/>
  <c r="X11" i="28"/>
  <c r="AF11" i="28" s="1"/>
  <c r="X12" i="28"/>
  <c r="AF12" i="28" s="1"/>
  <c r="X13" i="28"/>
  <c r="AF13" i="28" s="1"/>
  <c r="X14" i="28"/>
  <c r="AF14" i="28" s="1"/>
  <c r="X15" i="28"/>
  <c r="AF15" i="28" s="1"/>
  <c r="X17" i="28"/>
  <c r="AF17" i="28" s="1"/>
  <c r="X18" i="28"/>
  <c r="AF18" i="28" s="1"/>
  <c r="X4" i="28"/>
  <c r="AF4" i="28" s="1"/>
  <c r="G3" i="20" l="1"/>
  <c r="S31" i="13"/>
  <c r="T26" i="12"/>
  <c r="T31" i="11"/>
  <c r="AB29" i="10"/>
  <c r="G67" i="9"/>
  <c r="I106" i="9"/>
  <c r="I107" i="9"/>
  <c r="I108" i="9"/>
  <c r="I109" i="9"/>
  <c r="G99" i="9"/>
  <c r="G3" i="9"/>
  <c r="J49" i="19" l="1"/>
  <c r="G50" i="19"/>
  <c r="D49" i="19"/>
  <c r="D50" i="19" s="1"/>
  <c r="C50" i="19"/>
  <c r="C49" i="19"/>
  <c r="C48" i="19"/>
  <c r="C47" i="19"/>
  <c r="C46" i="19"/>
  <c r="C45" i="19"/>
  <c r="C44" i="19"/>
  <c r="C43" i="19"/>
  <c r="C42" i="19"/>
  <c r="C41" i="19"/>
  <c r="C40" i="19"/>
  <c r="J6" i="20"/>
  <c r="E5" i="20"/>
  <c r="D17" i="19"/>
  <c r="V26" i="19"/>
  <c r="V25" i="19"/>
  <c r="I17" i="19"/>
  <c r="H17" i="19"/>
  <c r="F17" i="19"/>
  <c r="E17" i="19"/>
  <c r="C17" i="19"/>
  <c r="B17" i="19"/>
  <c r="R31" i="13"/>
  <c r="S26" i="12"/>
  <c r="S31" i="11"/>
  <c r="AA29" i="10"/>
  <c r="J111" i="9" l="1"/>
  <c r="I111" i="9"/>
  <c r="J101" i="9"/>
  <c r="I103" i="9"/>
  <c r="E103" i="9"/>
  <c r="E102" i="9"/>
  <c r="E104" i="9"/>
  <c r="J69" i="9"/>
  <c r="J44" i="9"/>
  <c r="I44" i="9"/>
  <c r="E44" i="9"/>
  <c r="G3" i="8"/>
  <c r="Q31" i="13" l="1"/>
  <c r="R26" i="12"/>
  <c r="R31" i="11"/>
  <c r="Z29" i="10"/>
  <c r="J106" i="9" l="1"/>
  <c r="I113" i="9"/>
  <c r="E111" i="9"/>
  <c r="E101" i="9"/>
  <c r="I70" i="9"/>
  <c r="J72" i="9"/>
  <c r="J75" i="9"/>
  <c r="I73" i="9"/>
  <c r="I78" i="9"/>
  <c r="I75" i="9"/>
  <c r="I69" i="9"/>
  <c r="G5" i="7" l="1"/>
  <c r="J5" i="7"/>
  <c r="J4" i="7"/>
  <c r="M5" i="14"/>
  <c r="P16" i="24" l="1"/>
  <c r="O16" i="24"/>
  <c r="J8" i="20"/>
  <c r="J5" i="20"/>
  <c r="L15" i="14" l="1"/>
  <c r="M3" i="14" l="1"/>
  <c r="M9" i="14"/>
  <c r="L9" i="14"/>
  <c r="L4" i="14" s="1"/>
  <c r="L5" i="14"/>
  <c r="AB30" i="13"/>
  <c r="AC25" i="12"/>
  <c r="AC30" i="11"/>
  <c r="AK28" i="10"/>
  <c r="AJ28" i="10"/>
  <c r="J109" i="9" l="1"/>
  <c r="E71" i="9"/>
  <c r="J73" i="9"/>
  <c r="J70" i="9"/>
  <c r="J5" i="9" l="1"/>
  <c r="I5" i="9"/>
  <c r="I47" i="9" l="1"/>
  <c r="J6" i="9" l="1"/>
  <c r="J8" i="9"/>
  <c r="J7" i="9"/>
  <c r="J9" i="9"/>
  <c r="J10" i="9"/>
  <c r="J11" i="9"/>
  <c r="J12" i="9"/>
  <c r="J13" i="9"/>
  <c r="J14" i="9"/>
  <c r="J15" i="9"/>
  <c r="J16" i="9"/>
  <c r="J17" i="9"/>
  <c r="I17" i="9"/>
  <c r="I16" i="9"/>
  <c r="I15" i="9"/>
  <c r="I14" i="9"/>
  <c r="I13" i="9"/>
  <c r="I12" i="9"/>
  <c r="I11" i="9"/>
  <c r="I10" i="9"/>
  <c r="I9" i="9"/>
  <c r="I8" i="9"/>
  <c r="I7" i="9"/>
  <c r="I6" i="9"/>
  <c r="AL12" i="6" l="1"/>
  <c r="D36" i="7" l="1"/>
  <c r="J8" i="7" l="1"/>
  <c r="J7" i="7"/>
  <c r="G7" i="7"/>
  <c r="G9" i="7"/>
  <c r="G8" i="7"/>
  <c r="G6" i="7"/>
  <c r="G4" i="7"/>
  <c r="D6" i="7"/>
  <c r="D9" i="7"/>
  <c r="D8" i="7"/>
  <c r="D7" i="7"/>
  <c r="D5" i="7"/>
  <c r="D4" i="7"/>
  <c r="AK6" i="6" l="1"/>
  <c r="AL27" i="6"/>
  <c r="AL32" i="6"/>
  <c r="AL22" i="6"/>
  <c r="AL17" i="6"/>
  <c r="AL6" i="6"/>
  <c r="AL5" i="6"/>
  <c r="AK5" i="6"/>
  <c r="AL7" i="6" l="1"/>
  <c r="AA30" i="13" l="1"/>
  <c r="AB25" i="12"/>
  <c r="AB30" i="11"/>
  <c r="E75" i="9" l="1"/>
  <c r="H16" i="24"/>
  <c r="B16" i="24"/>
  <c r="O15" i="24"/>
  <c r="N15" i="24"/>
  <c r="M15" i="24"/>
  <c r="L15" i="24"/>
  <c r="K15" i="24"/>
  <c r="J15" i="24"/>
  <c r="I15" i="24"/>
  <c r="H15" i="24"/>
  <c r="G15" i="24"/>
  <c r="F15" i="24"/>
  <c r="E15" i="24"/>
  <c r="D15" i="24"/>
  <c r="C15" i="24"/>
  <c r="B15" i="24"/>
  <c r="M34" i="23"/>
  <c r="L34" i="23"/>
  <c r="N28" i="23"/>
  <c r="N24" i="23"/>
  <c r="N22" i="23"/>
  <c r="N21" i="23"/>
  <c r="N20" i="23"/>
  <c r="N33" i="23"/>
  <c r="N32" i="23"/>
  <c r="N31" i="23"/>
  <c r="N30" i="23"/>
  <c r="N29" i="23"/>
  <c r="N27" i="23"/>
  <c r="N26" i="23"/>
  <c r="N25" i="23"/>
  <c r="N23" i="23"/>
  <c r="K25" i="23"/>
  <c r="K23" i="23"/>
  <c r="M7" i="23"/>
  <c r="N7" i="23"/>
  <c r="O7" i="23"/>
  <c r="Z30" i="13"/>
  <c r="AA25" i="12"/>
  <c r="AA30" i="11"/>
  <c r="AI28" i="10"/>
  <c r="AH28" i="10"/>
  <c r="N34" i="23" l="1"/>
  <c r="Y30" i="13" l="1"/>
  <c r="Z25" i="12"/>
  <c r="Z30" i="11"/>
  <c r="J77" i="9" l="1"/>
  <c r="X30" i="13" l="1"/>
  <c r="Y25" i="12"/>
  <c r="X25" i="12"/>
  <c r="AC23" i="12"/>
  <c r="Y30" i="11"/>
  <c r="AG28" i="10"/>
  <c r="AF28" i="10"/>
  <c r="I101" i="9" l="1"/>
  <c r="E69" i="9"/>
  <c r="L3" i="14" l="1"/>
  <c r="I5" i="20" l="1"/>
  <c r="W30" i="13"/>
  <c r="V30" i="13"/>
  <c r="W25" i="12"/>
  <c r="X30" i="11"/>
  <c r="W30" i="11"/>
  <c r="Z28" i="10"/>
  <c r="J103" i="9"/>
  <c r="I80" i="9"/>
  <c r="E76" i="9"/>
  <c r="F17" i="21" l="1"/>
  <c r="P14" i="22"/>
  <c r="D15" i="21"/>
  <c r="D6" i="21"/>
  <c r="K5" i="21"/>
  <c r="K6" i="21"/>
  <c r="K7" i="21"/>
  <c r="K8" i="21"/>
  <c r="K9" i="21"/>
  <c r="K10" i="21"/>
  <c r="K11" i="21"/>
  <c r="K12" i="21"/>
  <c r="K13" i="21"/>
  <c r="K14" i="21"/>
  <c r="K15" i="21"/>
  <c r="K16" i="21"/>
  <c r="K4" i="21"/>
  <c r="H17" i="21"/>
  <c r="E17" i="21"/>
  <c r="B17" i="21"/>
  <c r="R30" i="13"/>
  <c r="S30" i="13"/>
  <c r="T30" i="13"/>
  <c r="U30"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R28" i="13"/>
  <c r="S28" i="13"/>
  <c r="T28" i="13"/>
  <c r="U28" i="13"/>
  <c r="V28" i="13"/>
  <c r="W28" i="13"/>
  <c r="X28" i="13"/>
  <c r="Y28" i="13"/>
  <c r="Z28" i="13"/>
  <c r="AA28" i="13"/>
  <c r="AB28" i="13"/>
  <c r="R29" i="13"/>
  <c r="S29" i="13"/>
  <c r="T29" i="13"/>
  <c r="U29" i="13"/>
  <c r="V29" i="13"/>
  <c r="W29" i="13"/>
  <c r="X29" i="13"/>
  <c r="Y29" i="13"/>
  <c r="Z29" i="13"/>
  <c r="AA29" i="13"/>
  <c r="AB29" i="13"/>
  <c r="Q24" i="13"/>
  <c r="Q25" i="13"/>
  <c r="Q26" i="13"/>
  <c r="Q27" i="13"/>
  <c r="Q28" i="13"/>
  <c r="Q29" i="13"/>
  <c r="S25" i="12"/>
  <c r="T25" i="12"/>
  <c r="U25" i="12"/>
  <c r="V25" i="12"/>
  <c r="S23" i="12"/>
  <c r="T23" i="12"/>
  <c r="U23" i="12"/>
  <c r="V23" i="12"/>
  <c r="W23" i="12"/>
  <c r="X23" i="12"/>
  <c r="Y23" i="12"/>
  <c r="Z23" i="12"/>
  <c r="AA23" i="12"/>
  <c r="AB23" i="12"/>
  <c r="S24" i="12"/>
  <c r="T24" i="12"/>
  <c r="U24" i="12"/>
  <c r="V24" i="12"/>
  <c r="W24" i="12"/>
  <c r="X24" i="12"/>
  <c r="Y24" i="12"/>
  <c r="Z24" i="12"/>
  <c r="AA24" i="12"/>
  <c r="AB24" i="12"/>
  <c r="AC24" i="12"/>
  <c r="S22" i="12"/>
  <c r="T22" i="12"/>
  <c r="U22" i="12"/>
  <c r="V22" i="12"/>
  <c r="W22" i="12"/>
  <c r="X22" i="12"/>
  <c r="Y22" i="12"/>
  <c r="Z22" i="12"/>
  <c r="AA22" i="12"/>
  <c r="AB22" i="12"/>
  <c r="AC22" i="12"/>
  <c r="S21" i="12"/>
  <c r="T21" i="12"/>
  <c r="U21" i="12"/>
  <c r="V21" i="12"/>
  <c r="W21" i="12"/>
  <c r="X21" i="12"/>
  <c r="Y21" i="12"/>
  <c r="Z21" i="12"/>
  <c r="AA21" i="12"/>
  <c r="AB21" i="12"/>
  <c r="AC21" i="12"/>
  <c r="R21" i="12"/>
  <c r="R22" i="12"/>
  <c r="R23" i="12"/>
  <c r="R24" i="12"/>
  <c r="S30" i="11"/>
  <c r="T30" i="11"/>
  <c r="U30" i="11"/>
  <c r="V30"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S28" i="11"/>
  <c r="T28" i="11"/>
  <c r="U28" i="11"/>
  <c r="V28" i="11"/>
  <c r="W28" i="11"/>
  <c r="X28" i="11"/>
  <c r="Y28" i="11"/>
  <c r="Z28" i="11"/>
  <c r="AA28" i="11"/>
  <c r="AB28" i="11"/>
  <c r="AC28" i="11"/>
  <c r="S29" i="11"/>
  <c r="T29" i="11"/>
  <c r="U29" i="11"/>
  <c r="V29" i="11"/>
  <c r="W29" i="11"/>
  <c r="X29" i="11"/>
  <c r="Y29" i="11"/>
  <c r="Z29" i="11"/>
  <c r="AA29" i="11"/>
  <c r="AB29" i="11"/>
  <c r="AC29" i="11"/>
  <c r="T24" i="11"/>
  <c r="U24" i="11"/>
  <c r="V24" i="11"/>
  <c r="W24" i="11"/>
  <c r="X24" i="11"/>
  <c r="Y24" i="11"/>
  <c r="Z24" i="11"/>
  <c r="AA24" i="11"/>
  <c r="AB24" i="11"/>
  <c r="AC24" i="11"/>
  <c r="S24" i="11"/>
  <c r="R25" i="11"/>
  <c r="R26" i="11"/>
  <c r="R27" i="11"/>
  <c r="R28" i="11"/>
  <c r="R29" i="11"/>
  <c r="R30" i="11"/>
  <c r="R24" i="11"/>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A26" i="10"/>
  <c r="AB26" i="10"/>
  <c r="AC26" i="10"/>
  <c r="AD26" i="10"/>
  <c r="AE26" i="10"/>
  <c r="AF26" i="10"/>
  <c r="AG26" i="10"/>
  <c r="AH26" i="10"/>
  <c r="AI26" i="10"/>
  <c r="AJ26" i="10"/>
  <c r="AK26" i="10"/>
  <c r="AA27" i="10"/>
  <c r="AB27" i="10"/>
  <c r="AC27" i="10"/>
  <c r="AD27" i="10"/>
  <c r="AE27" i="10"/>
  <c r="AF27" i="10"/>
  <c r="AG27" i="10"/>
  <c r="AH27" i="10"/>
  <c r="AI27" i="10"/>
  <c r="AJ27" i="10"/>
  <c r="AK27" i="10"/>
  <c r="AB22" i="10"/>
  <c r="AC22" i="10"/>
  <c r="AD22" i="10"/>
  <c r="AE22" i="10"/>
  <c r="AF22" i="10"/>
  <c r="AG22" i="10"/>
  <c r="AH22" i="10"/>
  <c r="AI22" i="10"/>
  <c r="AJ22" i="10"/>
  <c r="AK22" i="10"/>
  <c r="AA22" i="10"/>
  <c r="Z23" i="10"/>
  <c r="Z24" i="10"/>
  <c r="Z25" i="10"/>
  <c r="Z26" i="10"/>
  <c r="Z27" i="10"/>
  <c r="Z22" i="10"/>
  <c r="AE28" i="10"/>
  <c r="K17" i="21" l="1"/>
  <c r="I15" i="20"/>
  <c r="AD28" i="10"/>
  <c r="D7" i="23" l="1"/>
  <c r="AC28" i="10"/>
  <c r="N16" i="24"/>
  <c r="L16" i="24"/>
  <c r="AB28" i="10" l="1"/>
  <c r="J50" i="19" l="1"/>
  <c r="J17" i="19"/>
  <c r="K9" i="14"/>
  <c r="K15" i="14" s="1"/>
  <c r="J9" i="14"/>
  <c r="J15" i="14" s="1"/>
  <c r="I9" i="14"/>
  <c r="I15" i="14" s="1"/>
  <c r="H9" i="14"/>
  <c r="H4" i="14" s="1"/>
  <c r="G9" i="14"/>
  <c r="G4" i="14" s="1"/>
  <c r="F9" i="14"/>
  <c r="F4" i="14" s="1"/>
  <c r="J4" i="14"/>
  <c r="I4" i="14"/>
  <c r="E4" i="14"/>
  <c r="D4" i="14"/>
  <c r="C4" i="14"/>
  <c r="B4" i="14"/>
  <c r="AA28" i="10"/>
  <c r="K4" i="14" l="1"/>
  <c r="L6" i="19"/>
  <c r="L7" i="19"/>
  <c r="L8" i="19"/>
  <c r="L9" i="19"/>
  <c r="L10" i="19"/>
  <c r="L11" i="19"/>
  <c r="L12" i="19"/>
  <c r="L13" i="19"/>
  <c r="L14" i="19"/>
  <c r="L15" i="19"/>
  <c r="L16" i="19"/>
  <c r="L5" i="19"/>
  <c r="K6" i="19"/>
  <c r="K7" i="19"/>
  <c r="K8" i="19"/>
  <c r="K9" i="19"/>
  <c r="K10" i="19"/>
  <c r="K11" i="19"/>
  <c r="K12" i="19"/>
  <c r="K13" i="19"/>
  <c r="K14" i="19"/>
  <c r="K15" i="19"/>
  <c r="K16" i="19"/>
  <c r="K5" i="19"/>
  <c r="L17" i="19" l="1"/>
  <c r="K17" i="19"/>
  <c r="Q30" i="13"/>
  <c r="R25" i="12"/>
  <c r="M16" i="24"/>
  <c r="K16" i="24"/>
  <c r="J16" i="24"/>
  <c r="I16" i="24"/>
  <c r="G16" i="24"/>
  <c r="F16" i="24"/>
  <c r="E16" i="24"/>
  <c r="D16" i="24"/>
  <c r="C16" i="24"/>
  <c r="K21" i="23"/>
  <c r="K22" i="23"/>
  <c r="K24" i="23"/>
  <c r="K26" i="23"/>
  <c r="K27" i="23"/>
  <c r="K28" i="23"/>
  <c r="K29" i="23"/>
  <c r="K30" i="23"/>
  <c r="K31" i="23"/>
  <c r="K32" i="23"/>
  <c r="K33" i="23"/>
  <c r="K20" i="23"/>
  <c r="G34" i="23"/>
  <c r="F34" i="23"/>
  <c r="H33" i="23"/>
  <c r="H32" i="23"/>
  <c r="H31" i="23"/>
  <c r="H30" i="23"/>
  <c r="H29" i="23"/>
  <c r="H28" i="23"/>
  <c r="H27" i="23"/>
  <c r="H26" i="23"/>
  <c r="H25" i="23"/>
  <c r="H24" i="23"/>
  <c r="H23" i="23"/>
  <c r="H22" i="23"/>
  <c r="H21" i="23"/>
  <c r="H20" i="23"/>
  <c r="E34" i="23"/>
  <c r="D34" i="23"/>
  <c r="C34" i="23"/>
  <c r="L7" i="23"/>
  <c r="K7" i="23"/>
  <c r="J7" i="23"/>
  <c r="I7" i="23"/>
  <c r="H7" i="23"/>
  <c r="G7" i="23"/>
  <c r="F7" i="23"/>
  <c r="E7" i="23"/>
  <c r="C7" i="23"/>
  <c r="B7" i="23"/>
  <c r="J37" i="7"/>
  <c r="J38" i="7"/>
  <c r="J39" i="7"/>
  <c r="J40" i="7"/>
  <c r="J41" i="7"/>
  <c r="J36" i="7"/>
  <c r="D37" i="7"/>
  <c r="D38" i="7"/>
  <c r="D39" i="7"/>
  <c r="D40" i="7"/>
  <c r="D41" i="7"/>
  <c r="G37" i="7"/>
  <c r="G38" i="7"/>
  <c r="G39" i="7"/>
  <c r="G40" i="7"/>
  <c r="G41" i="7"/>
  <c r="G36" i="7"/>
  <c r="R2" i="6"/>
  <c r="AK32" i="6"/>
  <c r="AK27" i="6"/>
  <c r="AK22" i="6"/>
  <c r="AK17" i="6"/>
  <c r="AK12" i="6"/>
  <c r="J9" i="21"/>
  <c r="J10" i="21"/>
  <c r="J11" i="21"/>
  <c r="J8" i="21"/>
  <c r="G6" i="21"/>
  <c r="G7" i="21"/>
  <c r="G8" i="21"/>
  <c r="G9" i="21"/>
  <c r="G10" i="21"/>
  <c r="G11" i="21"/>
  <c r="G12" i="21"/>
  <c r="G13" i="21"/>
  <c r="G16" i="21"/>
  <c r="G4" i="21"/>
  <c r="D7" i="21"/>
  <c r="D8" i="21"/>
  <c r="D9" i="21"/>
  <c r="D10" i="21"/>
  <c r="D11" i="21"/>
  <c r="D12" i="21"/>
  <c r="D13" i="21"/>
  <c r="D14" i="21"/>
  <c r="L5" i="21"/>
  <c r="L6" i="21"/>
  <c r="M6" i="21" s="1"/>
  <c r="L7" i="21"/>
  <c r="M7" i="21" s="1"/>
  <c r="L8" i="21"/>
  <c r="M8" i="21" s="1"/>
  <c r="L9" i="21"/>
  <c r="M9" i="21" s="1"/>
  <c r="L10" i="21"/>
  <c r="M10" i="21" s="1"/>
  <c r="L11" i="21"/>
  <c r="M11" i="21" s="1"/>
  <c r="L12" i="21"/>
  <c r="M12" i="21" s="1"/>
  <c r="L13" i="21"/>
  <c r="M13" i="21" s="1"/>
  <c r="L14" i="21"/>
  <c r="M14" i="21" s="1"/>
  <c r="L15" i="21"/>
  <c r="L16" i="21"/>
  <c r="M16" i="21" s="1"/>
  <c r="L4" i="21"/>
  <c r="M4" i="21" s="1"/>
  <c r="I17" i="21"/>
  <c r="J17" i="21" s="1"/>
  <c r="G17" i="21"/>
  <c r="C17" i="21"/>
  <c r="D17" i="21" s="1"/>
  <c r="J7" i="20"/>
  <c r="J9" i="20"/>
  <c r="J10" i="20"/>
  <c r="J11" i="20"/>
  <c r="J12" i="20"/>
  <c r="J13" i="20"/>
  <c r="J14" i="20"/>
  <c r="J15" i="20"/>
  <c r="J16" i="20"/>
  <c r="J17" i="20"/>
  <c r="I16" i="20"/>
  <c r="I17" i="20"/>
  <c r="J38" i="9"/>
  <c r="J39" i="9"/>
  <c r="J40" i="9"/>
  <c r="J41" i="9"/>
  <c r="J42" i="9"/>
  <c r="J43" i="9"/>
  <c r="J45" i="9"/>
  <c r="J46" i="9"/>
  <c r="J47" i="9"/>
  <c r="J48" i="9"/>
  <c r="J49" i="9"/>
  <c r="J37" i="9"/>
  <c r="I38" i="9"/>
  <c r="I39" i="9"/>
  <c r="I40" i="9"/>
  <c r="I41" i="9"/>
  <c r="I42" i="9"/>
  <c r="I43" i="9"/>
  <c r="I45" i="9"/>
  <c r="I46" i="9"/>
  <c r="I48" i="9"/>
  <c r="I49" i="9"/>
  <c r="I37" i="9"/>
  <c r="E38" i="9"/>
  <c r="E39" i="9"/>
  <c r="E40" i="9"/>
  <c r="E41" i="9"/>
  <c r="E42" i="9"/>
  <c r="E43" i="9"/>
  <c r="E45" i="9"/>
  <c r="E46" i="9"/>
  <c r="E47" i="9"/>
  <c r="E48" i="9"/>
  <c r="E49" i="9"/>
  <c r="E37" i="9"/>
  <c r="L48" i="19"/>
  <c r="I34" i="23"/>
  <c r="J3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L49" i="19"/>
  <c r="L50" i="19"/>
  <c r="V24" i="19"/>
  <c r="E70" i="9"/>
  <c r="E72" i="9"/>
  <c r="E74" i="9"/>
  <c r="E78" i="9"/>
  <c r="E73" i="9"/>
  <c r="E77" i="9"/>
  <c r="R14" i="22"/>
  <c r="Q3" i="22"/>
  <c r="Q4" i="22"/>
  <c r="Q5" i="22"/>
  <c r="Q6" i="22"/>
  <c r="Q7" i="22"/>
  <c r="Q8" i="22"/>
  <c r="Q9" i="22"/>
  <c r="Q10" i="22"/>
  <c r="Q11" i="22"/>
  <c r="Q12" i="22"/>
  <c r="Q2" i="22"/>
  <c r="J102" i="9"/>
  <c r="J108" i="9"/>
  <c r="J105" i="9"/>
  <c r="J104" i="9"/>
  <c r="J107" i="9"/>
  <c r="J110" i="9"/>
  <c r="J112" i="9"/>
  <c r="J113" i="9"/>
  <c r="J71" i="9"/>
  <c r="J74" i="9"/>
  <c r="J78" i="9"/>
  <c r="J76" i="9"/>
  <c r="J79" i="9"/>
  <c r="J80" i="9"/>
  <c r="J81" i="9"/>
  <c r="E113" i="9"/>
  <c r="I112" i="9"/>
  <c r="E112" i="9"/>
  <c r="I104" i="9"/>
  <c r="I102" i="9"/>
  <c r="I81" i="9"/>
  <c r="E81" i="9"/>
  <c r="E80" i="9"/>
  <c r="I79" i="9"/>
  <c r="E79" i="9"/>
  <c r="I76" i="9"/>
  <c r="I77" i="9"/>
  <c r="I74" i="9"/>
  <c r="I71" i="9"/>
  <c r="I72" i="9"/>
  <c r="J6" i="7"/>
  <c r="J9"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H2" i="6" s="1"/>
  <c r="AG6" i="6"/>
  <c r="AG2" i="6"/>
  <c r="AI5" i="6"/>
  <c r="AI7" i="6" s="1"/>
  <c r="AH5" i="6"/>
  <c r="AG5" i="6"/>
  <c r="AF2" i="6"/>
  <c r="AE2" i="6"/>
  <c r="AD2" i="6"/>
  <c r="AC2" i="6"/>
  <c r="AB2" i="6"/>
  <c r="AA2" i="6"/>
  <c r="Z2" i="6"/>
  <c r="Y2" i="6"/>
  <c r="X2" i="6"/>
  <c r="W2" i="6"/>
  <c r="V2" i="6"/>
  <c r="U2" i="6"/>
  <c r="T2" i="6"/>
  <c r="S2" i="6"/>
  <c r="AH7" i="6"/>
  <c r="AI2" i="6"/>
  <c r="AG7" i="6"/>
  <c r="K41" i="19"/>
  <c r="K42" i="19"/>
  <c r="K43" i="19"/>
  <c r="K44" i="19"/>
  <c r="K45" i="19"/>
  <c r="K46" i="19"/>
  <c r="K47" i="19"/>
  <c r="K48" i="19"/>
  <c r="K49" i="19"/>
  <c r="K40" i="19"/>
  <c r="AK2" i="6" l="1"/>
  <c r="AK7" i="6"/>
  <c r="AL2" i="6"/>
  <c r="AJ2" i="6"/>
  <c r="H34" i="23"/>
  <c r="K34" i="23"/>
  <c r="L17" i="21"/>
  <c r="M17" i="21" s="1"/>
  <c r="M17" i="19"/>
</calcChain>
</file>

<file path=xl/sharedStrings.xml><?xml version="1.0" encoding="utf-8"?>
<sst xmlns="http://schemas.openxmlformats.org/spreadsheetml/2006/main" count="1593" uniqueCount="613">
  <si>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</si>
  <si>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</si>
  <si>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</si>
  <si>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</si>
  <si>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</si>
  <si>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</si>
  <si>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</si>
  <si>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</si>
  <si>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</si>
  <si>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</si>
  <si>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</si>
  <si>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</si>
  <si>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</si>
  <si>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</si>
  <si>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</si>
  <si>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</si>
  <si>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</si>
  <si>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</si>
  <si>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</si>
  <si>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</si>
  <si>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</si>
  <si>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</si>
  <si>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</si>
  <si>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</si>
  <si>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</si>
  <si>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</si>
  <si>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</si>
  <si>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</si>
  <si>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</si>
  <si>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</si>
  <si>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</si>
  <si>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</si>
  <si>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</si>
  <si>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</si>
  <si>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</si>
  <si>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</si>
  <si>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</si>
  <si>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</si>
  <si>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</si>
  <si>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</si>
  <si>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</si>
  <si>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</si>
  <si>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</si>
  <si>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</si>
  <si>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</si>
  <si>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</si>
  <si>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</si>
  <si>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</si>
  <si>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</si>
  <si>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</si>
  <si>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</si>
  <si>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</si>
  <si>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</si>
  <si>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</si>
  <si>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</si>
  <si>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</si>
  <si>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</si>
  <si>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VOLUMEN - Millones de litros</t>
  </si>
  <si>
    <t>Meses</t>
  </si>
  <si>
    <t>% Variación</t>
  </si>
  <si>
    <t>Vino con denominación de origen</t>
  </si>
  <si>
    <t>Vino a granel</t>
  </si>
  <si>
    <t>Mosto a granel (a)</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</si>
  <si>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</si>
  <si>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</si>
  <si>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</si>
  <si>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</si>
  <si>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</si>
  <si>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</si>
  <si>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</si>
  <si>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</si>
  <si>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</si>
  <si>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</si>
  <si>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</si>
  <si>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</si>
  <si>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</si>
  <si>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</si>
  <si>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</si>
  <si>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</si>
  <si>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</si>
  <si>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</si>
  <si>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</si>
  <si>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</si>
  <si>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</si>
  <si>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</si>
  <si>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</si>
  <si>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</si>
  <si>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</si>
  <si>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</si>
  <si>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</si>
  <si>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</si>
  <si>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</si>
  <si>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</si>
  <si>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</si>
  <si>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</si>
  <si>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</si>
  <si>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</si>
  <si>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</si>
  <si>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</si>
  <si>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</si>
  <si>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</si>
  <si>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 xml:space="preserve">Mill. USD </t>
  </si>
  <si>
    <t>Mill. cajas</t>
  </si>
  <si>
    <t>Part (%)</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</si>
  <si>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</si>
  <si>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</si>
  <si>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</si>
  <si>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</si>
  <si>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</si>
  <si>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</si>
  <si>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</si>
  <si>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</si>
  <si>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</si>
  <si>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</si>
  <si>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</si>
  <si>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</si>
  <si>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</si>
  <si>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</si>
  <si>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</si>
  <si>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</si>
  <si>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</si>
  <si>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</si>
  <si>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</si>
  <si>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</si>
  <si>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</si>
  <si>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</si>
  <si>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</si>
  <si>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</si>
  <si>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</si>
  <si>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</si>
  <si>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</si>
  <si>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</si>
  <si>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</si>
  <si>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</si>
  <si>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</si>
  <si>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</si>
  <si>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</si>
  <si>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</si>
  <si>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</si>
  <si>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</si>
  <si>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</si>
  <si>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</si>
  <si>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</si>
  <si>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</si>
  <si>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</si>
  <si>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</si>
  <si>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</si>
  <si>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</si>
  <si>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</si>
  <si>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</si>
  <si>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</si>
  <si>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</si>
  <si>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</si>
  <si>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País</t>
  </si>
  <si>
    <t>Volumen (miles de litros)</t>
  </si>
  <si>
    <t>Valor (miles de USD FOB)</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</si>
  <si>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</si>
  <si>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</si>
  <si>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</si>
  <si>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</si>
  <si>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</si>
  <si>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</si>
  <si>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</si>
  <si>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</si>
  <si>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</si>
  <si>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</si>
  <si>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</si>
  <si>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</si>
  <si>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</si>
  <si>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</si>
  <si>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Alemania</t>
  </si>
  <si>
    <t>Dinamarca</t>
  </si>
  <si>
    <t>Francia</t>
  </si>
  <si>
    <t>Suecia</t>
  </si>
  <si>
    <t>Colombia</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</si>
  <si>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</si>
  <si>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</si>
  <si>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</si>
  <si>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</si>
  <si>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</si>
  <si>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</si>
  <si>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</si>
  <si>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</si>
  <si>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</si>
  <si>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</si>
  <si>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</si>
  <si>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</si>
  <si>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</si>
  <si>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</si>
  <si>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</si>
  <si>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</si>
  <si>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</si>
  <si>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</si>
  <si>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</si>
  <si>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</si>
  <si>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</si>
  <si>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</si>
  <si>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</si>
  <si>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</si>
  <si>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</si>
  <si>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</si>
  <si>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</si>
  <si>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</si>
  <si>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</si>
  <si>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</si>
  <si>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</si>
  <si>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</si>
  <si>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</si>
  <si>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</si>
  <si>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</si>
  <si>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</si>
  <si>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</si>
  <si>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</si>
  <si>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</si>
  <si>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</si>
  <si>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</si>
  <si>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</si>
  <si>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</si>
  <si>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</si>
  <si>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</si>
  <si>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</si>
  <si>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</si>
  <si>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</si>
  <si>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</si>
  <si>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</si>
  <si>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</si>
  <si>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</si>
  <si>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</si>
  <si>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</si>
  <si>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</si>
  <si>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</si>
  <si>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</si>
  <si>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</si>
  <si>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</si>
  <si>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</si>
  <si>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Variedades</t>
  </si>
  <si>
    <t>Litros</t>
  </si>
  <si>
    <t>Part
%</t>
  </si>
  <si>
    <t>Var
%</t>
  </si>
  <si>
    <t>Otras</t>
  </si>
  <si>
    <t>Volumen (litros)</t>
  </si>
  <si>
    <t>Valor (USD FOB)</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</si>
  <si>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</si>
  <si>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</si>
  <si>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</si>
  <si>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</si>
  <si>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</si>
  <si>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Variación</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</si>
  <si>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</si>
  <si>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</si>
  <si>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</si>
  <si>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</si>
  <si>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</si>
  <si>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</si>
  <si>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</si>
  <si>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</si>
  <si>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Prod DO 2020</t>
  </si>
  <si>
    <t>Prod do 2021</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</si>
  <si>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</si>
  <si>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</si>
  <si>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</si>
  <si>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</si>
  <si>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</si>
  <si>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</si>
  <si>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</si>
  <si>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</si>
  <si>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</si>
  <si>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</si>
  <si>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</si>
  <si>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</si>
  <si>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</si>
  <si>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</si>
  <si>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</si>
  <si>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</si>
  <si>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</si>
  <si>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</si>
  <si>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</si>
  <si>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</si>
  <si>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</si>
  <si>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</si>
  <si>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</si>
  <si>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</si>
  <si>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</si>
  <si>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</si>
  <si>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</si>
  <si>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</si>
  <si>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</si>
  <si>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</si>
  <si>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</si>
  <si>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</si>
  <si>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</si>
  <si>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</si>
  <si>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</si>
  <si>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</si>
  <si>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</si>
  <si>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</si>
  <si>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</si>
  <si>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</si>
  <si>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</si>
  <si>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</si>
  <si>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Moscatel de Alejandría</t>
  </si>
  <si>
    <r>
      <rPr>
        <i/>
        <sz val="9"/>
        <rFont val="Calibri"/>
        <family val="2"/>
      </rPr>
      <t>Fuente</t>
    </r>
    <r>
      <rPr>
        <sz val="9"/>
        <rFont val="Calibri"/>
        <family val="2"/>
      </rPr>
      <t>: elaborado por Odepa con información del SAG</t>
    </r>
  </si>
  <si>
    <t>Cepa</t>
  </si>
  <si>
    <t>Evolución de la producción de vinos con DO por cepa</t>
  </si>
  <si>
    <t>O’Higgins</t>
  </si>
  <si>
    <t>Producción de vinos con DO por variedad año 2021</t>
  </si>
  <si>
    <t>Los demás vinos envasados menores a 2 lts.</t>
  </si>
  <si>
    <t>Nigeria</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</si>
  <si>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</si>
  <si>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</si>
  <si>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Costa Rica</t>
  </si>
  <si>
    <t>Año 2021</t>
  </si>
  <si>
    <t>Val 2021</t>
  </si>
  <si>
    <t>Vol 2021</t>
  </si>
  <si>
    <t>Acumulado 12 meses</t>
  </si>
  <si>
    <t>Cuadro 1. Exportaciones de vinos y mostos  2022 vs 2021</t>
  </si>
  <si>
    <t>Var % 
22/21</t>
  </si>
  <si>
    <t>Var. % 22/21</t>
  </si>
  <si>
    <t xml:space="preserve">% Part.2022 </t>
  </si>
  <si>
    <t>Argentina</t>
  </si>
  <si>
    <t>Acumulado años 2021 y 2022</t>
  </si>
  <si>
    <t>Director y Representante Legal</t>
  </si>
  <si>
    <t>Carolina Buzzetti Horta</t>
  </si>
  <si>
    <t>Exportación de vinos y mostos 2021 - 2022</t>
  </si>
  <si>
    <t>Irlanda</t>
  </si>
  <si>
    <t>Enero - marzo</t>
  </si>
  <si>
    <t>Rep. Checa</t>
  </si>
  <si>
    <t>Perú</t>
  </si>
  <si>
    <t>USD/lts</t>
  </si>
  <si>
    <t>Dólar</t>
  </si>
  <si>
    <t>Vinos Blancos</t>
  </si>
  <si>
    <t>Otros vinos</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</si>
  <si>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</si>
  <si>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</si>
  <si>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</si>
  <si>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</si>
  <si>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</si>
  <si>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</si>
  <si>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</si>
  <si>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</si>
  <si>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</si>
  <si>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</si>
  <si>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</si>
  <si>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</si>
  <si>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</si>
  <si>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</si>
  <si>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</si>
  <si>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</si>
  <si>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10"/>
        <color indexed="8"/>
        <rFont val="Arial"/>
        <family val="2"/>
      </rPr>
      <t>Fuente</t>
    </r>
    <r>
      <rPr>
        <sz val="10"/>
        <color indexed="8"/>
        <rFont val="Arial"/>
        <family val="2"/>
      </rPr>
      <t xml:space="preserve">: elaborado por Odepa con antecedentes de la Seremi de Agricultura de la Región del Maule.  </t>
    </r>
  </si>
  <si>
    <t/>
  </si>
  <si>
    <r>
      <rPr>
        <i/>
        <sz val="9"/>
        <color indexed="8"/>
        <rFont val="Arial"/>
        <family val="2"/>
      </rPr>
      <t>Fuente</t>
    </r>
    <r>
      <rPr>
        <sz val="9"/>
        <color indexed="8"/>
        <rFont val="Arial"/>
        <family val="2"/>
      </rPr>
      <t xml:space="preserve">: elaborado por Odepa con antecedentes de la Seremi de Agricultura de la Región del Maule.  </t>
    </r>
  </si>
  <si>
    <r>
      <rPr>
        <i/>
        <sz val="9"/>
        <color indexed="8"/>
        <rFont val="Arial"/>
        <family val="2"/>
      </rPr>
      <t>Fuente</t>
    </r>
    <r>
      <rPr>
        <sz val="9"/>
        <color indexed="8"/>
        <rFont val="Arial"/>
        <family val="2"/>
      </rPr>
      <t>: elaborado por Odepa con antecedentes de la Seremi de Agricultura de la Región del Maule.  s/t = sin transacciones.</t>
    </r>
  </si>
  <si>
    <t>Comuna</t>
  </si>
  <si>
    <t>Poder comprador</t>
  </si>
  <si>
    <t>Precio vigente</t>
  </si>
  <si>
    <t>Fecha precio vigente</t>
  </si>
  <si>
    <t>Observaciones</t>
  </si>
  <si>
    <t>Vicuña</t>
  </si>
  <si>
    <t>COOPERATIVA AGRICOLA PISQUERA ELQUI LTDA</t>
  </si>
  <si>
    <t>Moscatel de Austria</t>
  </si>
  <si>
    <t>El termino de la vendimia varia entre el 15 al 25 de mayo, actualmente pleno proceso de vendimia.</t>
  </si>
  <si>
    <t>Ovalle</t>
  </si>
  <si>
    <t>CORRETAJES TORRES Y Cia LTDA - Ovalle</t>
  </si>
  <si>
    <t>RR WINE LTDA</t>
  </si>
  <si>
    <t>Santa María</t>
  </si>
  <si>
    <t>FLAHERTY WINES LTDA.</t>
  </si>
  <si>
    <t>compra con contrato, con iva y en dolares</t>
  </si>
  <si>
    <t>compra con contrato, con iva, zona de Panquehue</t>
  </si>
  <si>
    <t>Petit Verdot</t>
  </si>
  <si>
    <t>compra con contrato, con iva y en dolares. zona San Esteban</t>
  </si>
  <si>
    <t>Panquehue</t>
  </si>
  <si>
    <t>viña von siebenthal</t>
  </si>
  <si>
    <t>Syrah (Sirah)</t>
  </si>
  <si>
    <t>precio con iva, compra con contrato, compra en dolares</t>
  </si>
  <si>
    <t>San Felipe</t>
  </si>
  <si>
    <t>flaherty wine</t>
  </si>
  <si>
    <t>compra con contrato, de la zona de panquehue</t>
  </si>
  <si>
    <t>San Fernando</t>
  </si>
  <si>
    <t>MACAYA WAAK LIMITADA</t>
  </si>
  <si>
    <t xml:space="preserve">Mínimo garantizado. </t>
  </si>
  <si>
    <t>TERRAPURA S. A.</t>
  </si>
  <si>
    <t>Precio fijo</t>
  </si>
  <si>
    <t xml:space="preserve">Mínimo garantizado </t>
  </si>
  <si>
    <t>Pais - Mission, Criolla</t>
  </si>
  <si>
    <t>mimim</t>
  </si>
  <si>
    <t>Sauvignon Blanc (Fumé)</t>
  </si>
  <si>
    <t xml:space="preserve">mínimo garantizado </t>
  </si>
  <si>
    <t>Precio fijo.</t>
  </si>
  <si>
    <t>VIÑA KOYLE S.A.</t>
  </si>
  <si>
    <t>Con contrato en 8 cuotas.</t>
  </si>
  <si>
    <t>Tintoreras</t>
  </si>
  <si>
    <t>San Javier</t>
  </si>
  <si>
    <t>ANATOLIO SEGUNDO ALBORNOZ VARGAS</t>
  </si>
  <si>
    <t>Con contrato, precio en predio, pago en 1 a 4 cuotas, sin grado base.</t>
  </si>
  <si>
    <t>Torontel blanca</t>
  </si>
  <si>
    <t>Con contrato, pago en 1 a 4 cuotas. Sin grado base. Precio en predio.</t>
  </si>
  <si>
    <t>Sagrada Familia</t>
  </si>
  <si>
    <t>BODEGA Y VIÑEDOS KORTA BUCAREY LTDA.</t>
  </si>
  <si>
    <t>Merlot (t)</t>
  </si>
  <si>
    <t>Cauquenes</t>
  </si>
  <si>
    <t>COOPERATIVA AGRÍCOLA ESPECIAL VITIVINÍCOLA DE CAUQUENES LTDA.</t>
  </si>
  <si>
    <t>Blanca Ovoide</t>
  </si>
  <si>
    <t>Con contrato, precio en predio, pago contado, base 12 grados.</t>
  </si>
  <si>
    <t>Chardonnay (b)</t>
  </si>
  <si>
    <t>Con contrato, pago al contado. Precio en predio. Base 12 grados.</t>
  </si>
  <si>
    <t xml:space="preserve">Con contrato pago al contado, </t>
  </si>
  <si>
    <t>Semillón (b)</t>
  </si>
  <si>
    <t>Con contrato, precio en predio, pago contado, base 12 grados</t>
  </si>
  <si>
    <t>Curicó</t>
  </si>
  <si>
    <t xml:space="preserve">JUCOSOL </t>
  </si>
  <si>
    <t>Con contrato, pago en 8 cuotas. Precio en predio. Sin grado base.</t>
  </si>
  <si>
    <t>Con contrato, precio en predio, pago en 8 cuotas, sin grado base.</t>
  </si>
  <si>
    <t>Con contrato, pago en 6 a 9 cuotas. Precio en predio. Base 12 grados.</t>
  </si>
  <si>
    <t>Con contrato, precio en predio, pago en 6 a 9 cuotas, base 12 grados.</t>
  </si>
  <si>
    <t>Con contrato, precio en predio, pago en 6 a 9 cuotas, base 12 grados</t>
  </si>
  <si>
    <t>Con Contrato, pago en 6 a 9 cuotas. Precio en predio.</t>
  </si>
  <si>
    <t>Sociedad Agroindustrial Cerrillos LTDA.</t>
  </si>
  <si>
    <t>Con contrato, pago en 2 cuotas. Precio en predio. Sin grado base.</t>
  </si>
  <si>
    <t>Rauco</t>
  </si>
  <si>
    <t>VIÑA LAS PITRAS</t>
  </si>
  <si>
    <t>Con contrato, pago en 6 cuotas. Precio en bodega. Sin grado base.</t>
  </si>
  <si>
    <t>VIÑA MARTY S.P.A.</t>
  </si>
  <si>
    <t>Con contrato, precio en predio, pago 10 cuotas, sin grado base.</t>
  </si>
  <si>
    <t>Con contrato 10 cuotas, precio en predio. Sin grado base.</t>
  </si>
  <si>
    <t>Linares</t>
  </si>
  <si>
    <t>VIÑA PORTAL DEL SUR S.A.</t>
  </si>
  <si>
    <t>Teno</t>
  </si>
  <si>
    <t>VIÑA SANTA IRENE LTDA.</t>
  </si>
  <si>
    <t>Con contrato, precio en bodega, pago en tres cuotas, sin grado base.</t>
  </si>
  <si>
    <t>Con contrato en 3 cuotas. Precio en bodega. Sin grado base.</t>
  </si>
  <si>
    <t>VIÑEDOS GURFINKEL LTDA.</t>
  </si>
  <si>
    <t>Con contrato, precio en bodega, pago contado, base 12 grados.</t>
  </si>
  <si>
    <t>Ninhue</t>
  </si>
  <si>
    <t>Agrícola zunica ltda</t>
  </si>
  <si>
    <t>precio minimo garantizado, reajustable a final de temporada, se trabaja con agricultores con y sin contrato, sin grados brix.</t>
  </si>
  <si>
    <t>Ranquil</t>
  </si>
  <si>
    <t>Centinelas del Itata SPA</t>
  </si>
  <si>
    <t>precio minimo garantizado, sin considerar grados brix, con y sin contrato.</t>
  </si>
  <si>
    <t>precio minimo garantizado, reajustable a final de temporada, sin considerar grados brix, compra con y sin contrato.</t>
  </si>
  <si>
    <t>CUVAS DE NINHUE</t>
  </si>
  <si>
    <t>precio minimo garantizado, reajustable a final de temporada, se trabaja solo con contratos y se pide grados brix (23°).</t>
  </si>
  <si>
    <t>Portezuelo</t>
  </si>
  <si>
    <t>ECOPARRA SPA(Sociedad Agrícola y Comerci</t>
  </si>
  <si>
    <t>precio minimo garantizado, reajustable a final de temporada. se trabaja con productores con y sin contrato.</t>
  </si>
  <si>
    <t>precio minimo garantizado, reajustable a fin de temporada. Con y sin contrato.</t>
  </si>
  <si>
    <t>Viña Matori</t>
  </si>
  <si>
    <t>precio minimo garantizado, reajustable a final de temporada, se trabaja solo con contratos y se les pide (21°) grados brix.</t>
  </si>
  <si>
    <t>Florida</t>
  </si>
  <si>
    <t>VIÑEDOS DE RAHUIL ALTO. FLORIDA.</t>
  </si>
  <si>
    <t>Cinsault</t>
  </si>
  <si>
    <t>precio con consideracion de grados brix(23°), reliquidacion a final de temporada, pago a 30 dias con catrasto vitivinicola. se le compra a socios y no</t>
  </si>
  <si>
    <t>Val</t>
  </si>
  <si>
    <t>Vinos Tintos</t>
  </si>
  <si>
    <t>Otros Vinos</t>
  </si>
  <si>
    <t>Cuadro 4. Precios a productor de vino genérico tinto</t>
  </si>
  <si>
    <t>Cuadro 5. Precios a productor de vino Cabernet</t>
  </si>
  <si>
    <t>Cuadro 6. Precios a productor de vino País</t>
  </si>
  <si>
    <t>Cuadro 7. Precios a productor de vino Semillón</t>
  </si>
  <si>
    <t>Valor medio de exportación vino a granel (USD/litro)</t>
  </si>
  <si>
    <t>Valor medio de exportación vino a granel (CLP/litro)</t>
  </si>
  <si>
    <t>Precios a productor de vino genérico tinto</t>
  </si>
  <si>
    <t>Precios a productor de vino Cabernet</t>
  </si>
  <si>
    <t>Precios a productor de vino País</t>
  </si>
  <si>
    <t>Precios a productor de vino Semillón</t>
  </si>
  <si>
    <t>Precios de uva a productor. Región de Coquimbo</t>
  </si>
  <si>
    <t>Cuadro 8. Precios de uva a productor. Región de Coquimbo</t>
  </si>
  <si>
    <t>Cuadro 9. Precios de uva a productor. Región de Valparaíso</t>
  </si>
  <si>
    <t>Cuadro 10. Precios de uva a productor. Región de O´Higgins</t>
  </si>
  <si>
    <t>Cuadro 11. Precios de uva a productor. Región del Maule</t>
  </si>
  <si>
    <t>Cuadro 12. Precios de uva a productor. Región del Ñuble</t>
  </si>
  <si>
    <t>Cuadro 13. Precios de uva a productor. Región del Biobío</t>
  </si>
  <si>
    <t>Precios de uva a productor. Región de Valparaíso</t>
  </si>
  <si>
    <t>Precios de uva a productor. Región de O´Higgins</t>
  </si>
  <si>
    <t>Precios de uva a productor. Región del Maule</t>
  </si>
  <si>
    <t>Precios de uva a productor. Región de Ñuble</t>
  </si>
  <si>
    <t>Precios de uva a productor. Región de Biobío</t>
  </si>
  <si>
    <t xml:space="preserve">Cuadro 14. Exportaciones de vinos y alcoholes según variedad </t>
  </si>
  <si>
    <t>Cuadro 15. Exportaciones  de vinos con denominación de origen por país de destino</t>
  </si>
  <si>
    <t>Cuadro 16. Exportaciones  de vinos a granel por país de destino</t>
  </si>
  <si>
    <t>Cuadro 17. Exportaciones  de los demás vinos en envases entre 2 y 10 lts por país de destino</t>
  </si>
  <si>
    <t>Cuadro 18. Exportaciones de vino espumoso por país de destino</t>
  </si>
  <si>
    <t>Cuadro 19. Estadísticas del mercado del vino en Chile (millones de litros)</t>
  </si>
  <si>
    <t>Cuadro 20. Exportaciones de pisco y similares por país de destino</t>
  </si>
  <si>
    <t>Cuadro 21. Existencias por regiones al 31 de diciembre de cada año ( mil litros)</t>
  </si>
  <si>
    <t xml:space="preserve">Cuadro 22. Existencias de vinos con DO por variedades </t>
  </si>
  <si>
    <t>Cuadro 23. Producción de vinos en los años 2020 y 2021, por regiones y categorías (miles de litros)</t>
  </si>
  <si>
    <t>Cuadro 24. Evolución de la producción de vinos con DO por variedad (miles de litros)</t>
  </si>
  <si>
    <t>Cuadro 25. Evolución de la superficie plantada con vides, período 2008 a 2020 (ha)</t>
  </si>
  <si>
    <t>Cuadro 26. Plantaciones de vides para vinificación por cepajes blancos y tintos por regiones (ha)</t>
  </si>
  <si>
    <t>Cuadro 27. Evolución de la superficie plantada con los principales cepajes para exportación (ha)</t>
  </si>
  <si>
    <t>Cuadro 11. Precios de uva a productor. Región del Maule (continuación)</t>
  </si>
  <si>
    <r>
      <rPr>
        <i/>
        <sz val="10"/>
        <color indexed="8"/>
        <rFont val="Arial"/>
        <family val="2"/>
      </rPr>
      <t>Fuente</t>
    </r>
    <r>
      <rPr>
        <sz val="10"/>
        <color indexed="8"/>
        <rFont val="Arial"/>
        <family val="2"/>
      </rPr>
      <t>: Odepa</t>
    </r>
  </si>
  <si>
    <t>Ivan Rodriguez Rojas (S)</t>
  </si>
  <si>
    <t>Mayo 2022</t>
  </si>
  <si>
    <t>Avance a abril 2022</t>
  </si>
  <si>
    <t>Ene - abr 21</t>
  </si>
  <si>
    <t>Ene - abr 22</t>
  </si>
  <si>
    <t>May 20 - abr 21</t>
  </si>
  <si>
    <t>May 21- abr 22</t>
  </si>
  <si>
    <t>Cuadro 3. Exportaciones de vino granel por rangos de precios 
2019 - 2020 - 2021</t>
  </si>
  <si>
    <t xml:space="preserve">Vinos tintos  </t>
  </si>
  <si>
    <t>Estimado junto con saludar se informa que la vendimia en las plantas Elqui y Limarí estan proyectadas para el 15 de mayo puede variar un par de dias p</t>
  </si>
  <si>
    <t>viña el almendral</t>
  </si>
  <si>
    <t>Casablanca</t>
  </si>
  <si>
    <t>VIÑA INDOMITA S. A.</t>
  </si>
  <si>
    <t>viña mendoza</t>
  </si>
  <si>
    <t>Pinot negro (Noir)</t>
  </si>
  <si>
    <t>Gewurstraminer</t>
  </si>
  <si>
    <t>Marselan</t>
  </si>
  <si>
    <t>Riesling</t>
  </si>
  <si>
    <t>Viognier</t>
  </si>
  <si>
    <t>con contrato, precio en dolares, con iva incluido</t>
  </si>
  <si>
    <t>con contrato, valor en dolares, con iva</t>
  </si>
  <si>
    <t>con contrato</t>
  </si>
  <si>
    <t>con contrato, valor en dolar, iva incluido</t>
  </si>
  <si>
    <t>con contrato, con iva, en dolares</t>
  </si>
  <si>
    <t>sin contrato, zona panquehue</t>
  </si>
  <si>
    <t>sin contrato, compra en san esteban</t>
  </si>
  <si>
    <t>precio sin iva, sin contrato</t>
  </si>
  <si>
    <t xml:space="preserve">precio más IVA </t>
  </si>
  <si>
    <t>sin contrato, de la zona del aconcagua</t>
  </si>
  <si>
    <t>sin contrato</t>
  </si>
  <si>
    <t>solo se compro esta variedad, con contrato</t>
  </si>
  <si>
    <t>Molina</t>
  </si>
  <si>
    <t>VINÍCOLA PATACON S.P.A.</t>
  </si>
  <si>
    <t>VIÑA PIRAZZOLI LTDA.</t>
  </si>
  <si>
    <t>VITIVINÍCOLA LOS CERRILLOS Y CÍA. LTDA.</t>
  </si>
  <si>
    <t>Río Claro</t>
  </si>
  <si>
    <t>ARESTI CHILE WINE S.A.</t>
  </si>
  <si>
    <t>SOC. AGRÍCOLA REQUINGUA LTDA.</t>
  </si>
  <si>
    <t>Viña Correa Albano</t>
  </si>
  <si>
    <t>AGUILERA Y BARRIOS LIMITADA</t>
  </si>
  <si>
    <t>Hacienda Zuñiga SPA</t>
  </si>
  <si>
    <t>VIÑA BALDUZZI</t>
  </si>
  <si>
    <t>Villa Alegre</t>
  </si>
  <si>
    <t>Viña Saavedra</t>
  </si>
  <si>
    <t>Carignan (Cariñena)</t>
  </si>
  <si>
    <t>Con contrato, precio en predio, pago en 3 a 8 cuotas, base 12 grados.</t>
  </si>
  <si>
    <t xml:space="preserve">Con contrato, pago de 3 a 8 cuotas. Precio en predio. </t>
  </si>
  <si>
    <t>Con contrato, pago de 3 a 8 cuotas. Precio en predio. Base 12 grados.</t>
  </si>
  <si>
    <t>Con contrato, precio en predio, pago en 3 a 8 cuotas, sin grado base</t>
  </si>
  <si>
    <t>Con contrato, pago de 3 a 8 cuotas. precio en predio. Base 12 grados.</t>
  </si>
  <si>
    <t>Con contrato, precio en predio, pago en 8 cuotas, base 12 grados.</t>
  </si>
  <si>
    <t>Con contrato. Pago en 8 cuotas. Precio en predio. Base 12 grados.</t>
  </si>
  <si>
    <t>Con contrato, pago en 8 cuotas, precio en predio, base 12 grados.</t>
  </si>
  <si>
    <t>Con contrato en 8 cuotas. Precio en predio. Base 12 grados.</t>
  </si>
  <si>
    <t>Con contrato, pago en 8 cuotas. precio en predio. Base 12 grados.</t>
  </si>
  <si>
    <t>Con contrato, pago en 8 cuotas. Precio en predio.</t>
  </si>
  <si>
    <t>Con contrato, pago en 6 cuotas. Precio en predio sin grado base.</t>
  </si>
  <si>
    <t>Con contrato, precio en predio, pago e 6 cuotas, sin grado base.</t>
  </si>
  <si>
    <t>Con contrato en 6 cuotas. Precio en predio. Sin grado base.</t>
  </si>
  <si>
    <t>Con contrato, pago en 6 cuotas. Precio en predio. Sin grado base.</t>
  </si>
  <si>
    <t>Con contrato, precio en predio, pago en 6 cuotas, sin grado base.</t>
  </si>
  <si>
    <t xml:space="preserve">Con contrato,sin cuotas. Precio en predio. </t>
  </si>
  <si>
    <t>Con contrato, pago en 6 cuotas. Precio en predio. Base 12 grados.</t>
  </si>
  <si>
    <t>Con contrato, pago en 12 cuotas. Precio en predio. Base 12 grados.</t>
  </si>
  <si>
    <t>Con contrato, pago en 8 cuotas, precio en predio,  base 12 grados.</t>
  </si>
  <si>
    <t>Con contrato 3 cuotas. Precio en predio. Sin grado base.</t>
  </si>
  <si>
    <t>Con contrato, precio en predio, pago en 4 a 10 cuotas, base 12 grados</t>
  </si>
  <si>
    <t>Con contrato de 4 a 10 cuotas. Precio en predio. Base 12 grados.</t>
  </si>
  <si>
    <t>Con contrato, precio en predio, pago en 4 a 10 cuotas, base 12 grados.</t>
  </si>
  <si>
    <t>Con contrato de 4 a 10 cuotas. Precio en predio base 12 grado.</t>
  </si>
  <si>
    <t>Con contrato, precio en predio, pago en 1 cuota, base 12 grados</t>
  </si>
  <si>
    <t>Con contrato de 4 a 10 cuotas. Precio en predio. Base 12 grado.</t>
  </si>
  <si>
    <t>Con contrato, precio en predio, pago en 4 a 10 cuotas base 12 grados.</t>
  </si>
  <si>
    <t>Con contrato, precio en predio, pago en 4 a 10 cuotas, sin grado base.</t>
  </si>
  <si>
    <t>Con contrato de 3 a 12 cuotas, precio en predio. Base 12 grados.</t>
  </si>
  <si>
    <t>Con contrato de 3 a 12 cuotas. Precio en predio. Base 12 grados.</t>
  </si>
  <si>
    <t>Con contrato, precio en predio, pago en 3 a 12 cuotas, base 12 grados.</t>
  </si>
  <si>
    <t>Con contrato de 3 a 12  cuotas. Precio en predio. Base 12 grados.</t>
  </si>
  <si>
    <t>Con contrato, precio en predio, pago en 3 a 12 cuotas, sin grado base.</t>
  </si>
  <si>
    <t>Con contrato, precio en predio, pago en 3 cuotas, sin grado base.</t>
  </si>
  <si>
    <t xml:space="preserve">Con contrato, precio en bodega, pago en 3 cuotas, sin grado base </t>
  </si>
  <si>
    <t>Con contrato, precio en predio, pago en 1 cuota, sin grado base.</t>
  </si>
  <si>
    <t>Con contrato, pago en 1 cuota. Precio en predio.</t>
  </si>
  <si>
    <t>Con contrato, precio en predio, pago en 2 cuotas, sin grado base.</t>
  </si>
  <si>
    <t xml:space="preserve">Con contrato en 1 cuota. Precio en predio. </t>
  </si>
  <si>
    <t>Con contrato pago en 6 cuotas. Precio en predio. Base 12 grados.</t>
  </si>
  <si>
    <t>Con contrato, precio en predio, pago en 6 cuotas, base 12 grados.</t>
  </si>
  <si>
    <t>Con contrato, precio en predio, pago en 1 cuota, base 12 grados.</t>
  </si>
  <si>
    <t>Con contrato, pago en 1 cuota . Precio en predio.</t>
  </si>
  <si>
    <t>Con contrato, precio en predio, pago en 3 a 6 cuotas, base 12 grados.</t>
  </si>
  <si>
    <t>Con contrato, de 3 a 5 cuotas. Precio en predio. Sin grado base.</t>
  </si>
  <si>
    <t>Coelemu</t>
  </si>
  <si>
    <t xml:space="preserve">Viña Matori </t>
  </si>
  <si>
    <t>Quillón</t>
  </si>
  <si>
    <t>BENIGNO CEA RUBIO ( SECTOR CERRO NEGRO - QUILLÓN )</t>
  </si>
  <si>
    <t>COMERCIALIZADORA LA PATAGUA SPA</t>
  </si>
  <si>
    <t xml:space="preserve">BENIGNO CEA RUBIOS </t>
  </si>
  <si>
    <t>COMERCIALIZADORA LA PATAGUA SPA( SECTOR EL MANZANO - RÁNQUIL )</t>
  </si>
  <si>
    <t>precios mínimo garantizado y reajustable a final de temporada, sin considerar grados brix y sin contrato.</t>
  </si>
  <si>
    <t>precios mínimo garantizado y reajustable a final de temporada, sin considerar grados brix, se le comprar a los socios y no socios.</t>
  </si>
  <si>
    <t xml:space="preserve">precio mínimo garantizado,  reajustable a final de temporada, sin considerar grados brix, con y sin contrato </t>
  </si>
  <si>
    <t>precios mínimo garantizado y reajustable a final de temporada, sin considerar grados brix con y sin contrato</t>
  </si>
  <si>
    <t>precios mínimo garantizado,  reajustable a final de temporada sin considerar grados brix  se compra a todos los productores.</t>
  </si>
  <si>
    <t>precios mínimo garantizado, reajustable a final de temporada, sin considerar grados brix, con y sin contrato.</t>
  </si>
  <si>
    <t xml:space="preserve">precios mínimo garantizado y reajustable a final de temporada, se le comprar a todos los productores </t>
  </si>
  <si>
    <t>Yumbel</t>
  </si>
  <si>
    <t>COMERCIALIZADORA LA PATAGUA SPA ( YUMBEL )</t>
  </si>
  <si>
    <t xml:space="preserve">precios sin considerar grados brix pero se hacen visita a terreno para verificar dichos grados y se comprar a los socios y no socios   acopio apoyado </t>
  </si>
  <si>
    <t>precios reajustable al final de la temporada, sin considerar grados brix se le comprar a los socios y no socios.</t>
  </si>
  <si>
    <t>Henrriquez Hnos. LTDA. (viña el Aromo).</t>
  </si>
  <si>
    <t>Ene - abr</t>
  </si>
  <si>
    <t>Enero - abril</t>
  </si>
  <si>
    <t>Noruega</t>
  </si>
  <si>
    <t>Finlandia</t>
  </si>
  <si>
    <t>Estonia</t>
  </si>
  <si>
    <t>Cuadro 9. Precios de uva a productor. Región de Valparaíso (continuación)</t>
  </si>
  <si>
    <t>Cuadro 12. Precios de uva a productor. Región del Ñuble (continuación)</t>
  </si>
  <si>
    <t>Cuadro 2. Exportaciones de vino con denominación de origen por rangos de precios 
2019 - 2020 - 2021</t>
  </si>
  <si>
    <t>15 - 16</t>
  </si>
  <si>
    <t>18-19-20-21-22-23</t>
  </si>
  <si>
    <t>23 - 24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</si>
</sst>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0.000%"/>
    <numFmt numFmtId="173" formatCode="_ * #,##0.0_ ;_ * \-#,##0.0_ ;_ * &quot;-&quot;_ ;_ @_ "/>
    <numFmt numFmtId="174" formatCode="_ * #,##0.0_ ;_ * \-#,##0.0_ ;_ * &quot;-&quot;?_ ;_ @_ "/>
    <numFmt numFmtId="175" formatCode="#,##0.000"/>
    <numFmt numFmtId="176" formatCode="_ * #,##0.00_ ;_ * \-#,##0.00_ ;_ * &quot;-&quot;_ ;_ @_ "/>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
      <sz val="11"/>
      <color rgb="FF000000"/>
      <name val="Calibri"/>
      <family val="2"/>
      <scheme val="minor"/>
    </font>
    <font>
      <sz val="10"/>
      <color theme="1"/>
      <name val="Arial"/>
      <family val="2"/>
    </font>
    <font>
      <sz val="9"/>
      <color indexed="8"/>
      <name val="Arial"/>
      <family val="2"/>
    </font>
    <font>
      <i/>
      <sz val="10"/>
      <color indexed="8"/>
      <name val="Arial"/>
      <family val="2"/>
    </font>
    <font>
      <sz val="10"/>
      <color indexed="8"/>
      <name val="Arial"/>
      <family val="2"/>
    </font>
    <font>
      <i/>
      <sz val="9"/>
      <color indexed="8"/>
      <name val="Arial"/>
      <family val="2"/>
    </font>
    <font>
      <b/>
      <sz val="9"/>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9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style="thin">
        <color rgb="FF999999"/>
      </left>
      <right/>
      <top/>
      <bottom/>
      <diagonal/>
    </border>
    <border>
      <left/>
      <right style="thin">
        <color rgb="FF999999"/>
      </right>
      <top/>
      <bottom/>
      <diagonal/>
    </border>
    <border>
      <left style="medium">
        <color auto="1"/>
      </left>
      <right style="thin">
        <color auto="1"/>
      </right>
      <top/>
      <bottom/>
      <diagonal/>
    </border>
    <border>
      <left style="thin">
        <color auto="1"/>
      </left>
      <right style="medium">
        <color indexed="64"/>
      </right>
      <top/>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s>
  <cellStyleXfs count="405">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31" fillId="0" borderId="0" applyNumberFormat="0" applyFill="0" applyBorder="0" applyAlignment="0" applyProtection="0"/>
    <xf numFmtId="0" fontId="1" fillId="12" borderId="21" applyNumberFormat="0" applyFont="0" applyAlignment="0" applyProtection="0"/>
    <xf numFmtId="0" fontId="32" fillId="0" borderId="0" applyNumberFormat="0" applyFill="0" applyBorder="0" applyAlignment="0" applyProtection="0"/>
    <xf numFmtId="0" fontId="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7" applyNumberFormat="0" applyAlignment="0" applyProtection="0"/>
    <xf numFmtId="0" fontId="30" fillId="11" borderId="20" applyNumberFormat="0" applyAlignment="0" applyProtection="0"/>
    <xf numFmtId="0" fontId="29" fillId="0" borderId="19"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7"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18"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19" fillId="0" borderId="0" applyNumberFormat="0" applyFill="0" applyBorder="0" applyAlignment="0" applyProtection="0"/>
    <xf numFmtId="0" fontId="51" fillId="0" borderId="22" applyNumberFormat="0" applyFill="0" applyAlignment="0" applyProtection="0"/>
    <xf numFmtId="0" fontId="2" fillId="0" borderId="22"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cellStyleXfs>
  <cellXfs count="507">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 xfId="0" applyFont="1" applyBorder="1"/>
    <xf numFmtId="0" fontId="17" fillId="0" borderId="0" xfId="0" applyFont="1"/>
    <xf numFmtId="9" fontId="18" fillId="0" borderId="0" xfId="1" applyFont="1"/>
    <xf numFmtId="3" fontId="9" fillId="3" borderId="9" xfId="0" applyNumberFormat="1" applyFont="1" applyFill="1" applyBorder="1"/>
    <xf numFmtId="3" fontId="9" fillId="3" borderId="10" xfId="0" applyNumberFormat="1" applyFont="1" applyFill="1" applyBorder="1"/>
    <xf numFmtId="0" fontId="8" fillId="3" borderId="10" xfId="0" applyFont="1" applyFill="1" applyBorder="1"/>
    <xf numFmtId="0" fontId="8" fillId="4" borderId="11" xfId="0" applyFont="1" applyFill="1" applyBorder="1"/>
    <xf numFmtId="0" fontId="8" fillId="4" borderId="0" xfId="0" applyFont="1" applyFill="1"/>
    <xf numFmtId="3" fontId="8" fillId="5" borderId="11" xfId="0" applyNumberFormat="1" applyFont="1" applyFill="1" applyBorder="1"/>
    <xf numFmtId="3" fontId="8" fillId="5" borderId="0" xfId="0" applyNumberFormat="1" applyFont="1" applyFill="1"/>
    <xf numFmtId="3" fontId="8" fillId="5" borderId="12" xfId="0" applyNumberFormat="1" applyFont="1" applyFill="1" applyBorder="1"/>
    <xf numFmtId="3" fontId="8" fillId="5" borderId="13" xfId="0" applyNumberFormat="1" applyFont="1" applyFill="1" applyBorder="1"/>
    <xf numFmtId="2" fontId="8" fillId="5" borderId="13"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5"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6" xfId="50" applyFont="1" applyFill="1" applyBorder="1" applyAlignment="1">
      <alignment horizontal="center" vertical="top" wrapText="1"/>
    </xf>
    <xf numFmtId="0" fontId="53" fillId="37" borderId="27" xfId="50" applyFont="1" applyFill="1" applyBorder="1" applyAlignment="1">
      <alignment horizontal="center" vertical="top" wrapText="1"/>
    </xf>
    <xf numFmtId="0" fontId="53" fillId="0" borderId="28" xfId="50" applyFont="1" applyBorder="1" applyAlignment="1">
      <alignment horizontal="center" vertical="top" wrapText="1"/>
    </xf>
    <xf numFmtId="3" fontId="53" fillId="0" borderId="29" xfId="50" applyNumberFormat="1" applyFont="1" applyBorder="1" applyAlignment="1">
      <alignment horizontal="center" vertical="top" wrapText="1"/>
    </xf>
    <xf numFmtId="3" fontId="53" fillId="0" borderId="29" xfId="50" applyNumberFormat="1" applyFont="1" applyBorder="1" applyAlignment="1">
      <alignment horizontal="center" wrapText="1"/>
    </xf>
    <xf numFmtId="168" fontId="37" fillId="0" borderId="0" xfId="50" applyNumberFormat="1"/>
    <xf numFmtId="0" fontId="53" fillId="0" borderId="30" xfId="50" applyFont="1" applyBorder="1" applyAlignment="1">
      <alignment horizontal="center" vertical="top" wrapText="1"/>
    </xf>
    <xf numFmtId="3" fontId="53" fillId="0" borderId="31" xfId="50" applyNumberFormat="1" applyFont="1" applyBorder="1" applyAlignment="1">
      <alignment horizontal="center" wrapText="1"/>
    </xf>
    <xf numFmtId="3" fontId="53" fillId="0" borderId="31" xfId="50" applyNumberFormat="1" applyFont="1" applyBorder="1" applyAlignment="1">
      <alignment horizontal="center" vertical="top" wrapText="1"/>
    </xf>
    <xf numFmtId="168" fontId="37" fillId="0" borderId="0" xfId="338" applyNumberFormat="1"/>
    <xf numFmtId="0" fontId="53" fillId="0" borderId="30" xfId="50" applyFont="1" applyFill="1" applyBorder="1" applyAlignment="1">
      <alignment horizontal="center" vertical="top" wrapText="1"/>
    </xf>
    <xf numFmtId="3" fontId="53" fillId="0" borderId="31" xfId="50" applyNumberFormat="1" applyFont="1" applyFill="1" applyBorder="1" applyAlignment="1">
      <alignment horizontal="center" wrapText="1"/>
    </xf>
    <xf numFmtId="3" fontId="53" fillId="0" borderId="31" xfId="50" applyNumberFormat="1" applyFont="1" applyFill="1" applyBorder="1" applyAlignment="1">
      <alignment horizontal="center" vertical="top" wrapText="1"/>
    </xf>
    <xf numFmtId="0" fontId="1" fillId="0" borderId="0" xfId="50" applyFont="1"/>
    <xf numFmtId="0" fontId="8" fillId="0" borderId="0" xfId="50" applyFont="1"/>
    <xf numFmtId="0" fontId="54" fillId="0" borderId="0" xfId="50" applyFont="1"/>
    <xf numFmtId="0" fontId="33" fillId="0" borderId="0" xfId="50" applyFont="1"/>
    <xf numFmtId="9" fontId="33" fillId="0" borderId="0" xfId="3" applyFon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0" fontId="60" fillId="0" borderId="0" xfId="0" applyFont="1" applyAlignment="1">
      <alignment horizontal="justify" vertical="center" wrapText="1"/>
    </xf>
    <xf numFmtId="0" fontId="2" fillId="0" borderId="40" xfId="0" applyFont="1" applyBorder="1"/>
    <xf numFmtId="0" fontId="11" fillId="0" borderId="40" xfId="2" applyFont="1" applyFill="1" applyBorder="1" applyAlignment="1">
      <alignment horizontal="left"/>
    </xf>
    <xf numFmtId="0" fontId="8" fillId="0" borderId="37" xfId="50" applyFont="1" applyBorder="1" applyAlignment="1">
      <alignment horizontal="center"/>
    </xf>
    <xf numFmtId="0" fontId="8" fillId="0" borderId="39" xfId="50" applyFont="1" applyBorder="1"/>
    <xf numFmtId="0" fontId="8" fillId="0" borderId="39" xfId="50" applyFont="1" applyBorder="1" applyAlignment="1">
      <alignment horizontal="left" vertical="center"/>
    </xf>
    <xf numFmtId="0" fontId="1" fillId="0" borderId="37" xfId="2" applyBorder="1"/>
    <xf numFmtId="172" fontId="0" fillId="0" borderId="0" xfId="1" applyNumberFormat="1" applyFont="1"/>
    <xf numFmtId="3" fontId="53" fillId="41" borderId="31" xfId="50" applyNumberFormat="1" applyFont="1" applyFill="1" applyBorder="1" applyAlignment="1">
      <alignment horizontal="center" wrapText="1"/>
    </xf>
    <xf numFmtId="41" fontId="0" fillId="0" borderId="0" xfId="5" applyFont="1"/>
    <xf numFmtId="3" fontId="0" fillId="0" borderId="0" xfId="50" applyNumberFormat="1" applyFont="1" applyFill="1"/>
    <xf numFmtId="0" fontId="0" fillId="0" borderId="43" xfId="0" applyBorder="1"/>
    <xf numFmtId="0" fontId="0" fillId="0" borderId="43" xfId="0" applyBorder="1" applyAlignment="1">
      <alignment horizontal="center"/>
    </xf>
    <xf numFmtId="0" fontId="8" fillId="0" borderId="43" xfId="0" applyFont="1" applyBorder="1"/>
    <xf numFmtId="41" fontId="8" fillId="0" borderId="43" xfId="5" applyFont="1" applyBorder="1"/>
    <xf numFmtId="169" fontId="8" fillId="0" borderId="43" xfId="1" applyNumberFormat="1" applyFont="1" applyBorder="1"/>
    <xf numFmtId="3" fontId="1" fillId="0" borderId="43" xfId="0" applyNumberFormat="1" applyFont="1" applyBorder="1"/>
    <xf numFmtId="0" fontId="2" fillId="0" borderId="43" xfId="0" applyFont="1" applyBorder="1" applyAlignment="1">
      <alignment horizontal="left" vertical="center"/>
    </xf>
    <xf numFmtId="3" fontId="2" fillId="0" borderId="43" xfId="0" applyNumberFormat="1" applyFont="1" applyBorder="1"/>
    <xf numFmtId="0" fontId="1" fillId="0" borderId="43" xfId="0" applyFont="1" applyBorder="1" applyAlignment="1">
      <alignment horizontal="center" vertical="center"/>
    </xf>
    <xf numFmtId="0" fontId="2" fillId="0" borderId="43" xfId="0" applyFont="1" applyBorder="1"/>
    <xf numFmtId="3" fontId="1" fillId="0" borderId="43" xfId="0" applyNumberFormat="1" applyFont="1" applyBorder="1" applyAlignment="1">
      <alignment horizontal="left"/>
    </xf>
    <xf numFmtId="3" fontId="1" fillId="0" borderId="43" xfId="0" applyNumberFormat="1" applyFont="1" applyBorder="1" applyAlignment="1">
      <alignment horizontal="right"/>
    </xf>
    <xf numFmtId="3" fontId="2" fillId="0" borderId="43" xfId="0" applyNumberFormat="1" applyFont="1" applyBorder="1" applyAlignment="1">
      <alignment horizontal="right" vertical="center"/>
    </xf>
    <xf numFmtId="3" fontId="1" fillId="0" borderId="43" xfId="0" applyNumberFormat="1" applyFont="1" applyBorder="1" applyAlignment="1">
      <alignment horizontal="right" vertical="center"/>
    </xf>
    <xf numFmtId="3" fontId="2" fillId="0" borderId="43" xfId="0" applyNumberFormat="1" applyFont="1" applyBorder="1" applyAlignment="1">
      <alignment horizontal="right"/>
    </xf>
    <xf numFmtId="0" fontId="55" fillId="0" borderId="43" xfId="50" applyFont="1" applyFill="1" applyBorder="1"/>
    <xf numFmtId="0" fontId="36" fillId="0" borderId="43" xfId="50" applyFont="1" applyFill="1" applyBorder="1"/>
    <xf numFmtId="0" fontId="36" fillId="0" borderId="43" xfId="50" applyFont="1" applyFill="1" applyBorder="1" applyAlignment="1">
      <alignment vertical="center"/>
    </xf>
    <xf numFmtId="0" fontId="44" fillId="0" borderId="43" xfId="50" applyFont="1" applyFill="1" applyBorder="1"/>
    <xf numFmtId="0" fontId="36" fillId="40" borderId="43" xfId="50" applyFont="1" applyFill="1" applyBorder="1"/>
    <xf numFmtId="168" fontId="36" fillId="40" borderId="43" xfId="338" applyNumberFormat="1" applyFont="1" applyFill="1" applyBorder="1" applyAlignment="1">
      <alignment horizontal="center"/>
    </xf>
    <xf numFmtId="9" fontId="36" fillId="40" borderId="43" xfId="338" applyNumberFormat="1" applyFont="1" applyFill="1" applyBorder="1" applyAlignment="1">
      <alignment horizontal="center"/>
    </xf>
    <xf numFmtId="9" fontId="36" fillId="40" borderId="43" xfId="1" applyFont="1" applyFill="1" applyBorder="1" applyAlignment="1">
      <alignment horizontal="center"/>
    </xf>
    <xf numFmtId="0" fontId="8" fillId="0" borderId="43" xfId="50" applyFont="1" applyBorder="1" applyAlignment="1">
      <alignment horizontal="left" vertical="center"/>
    </xf>
    <xf numFmtId="41" fontId="8" fillId="0" borderId="43" xfId="5" applyFont="1" applyBorder="1" applyAlignment="1"/>
    <xf numFmtId="0" fontId="8" fillId="0" borderId="43" xfId="50" applyFont="1" applyBorder="1"/>
    <xf numFmtId="3" fontId="8" fillId="0" borderId="43" xfId="50" applyNumberFormat="1" applyFont="1" applyBorder="1"/>
    <xf numFmtId="9" fontId="8" fillId="0" borderId="43" xfId="50" applyNumberFormat="1" applyFont="1" applyBorder="1"/>
    <xf numFmtId="3" fontId="1" fillId="0" borderId="43" xfId="2" applyNumberFormat="1" applyBorder="1"/>
    <xf numFmtId="0" fontId="1" fillId="0" borderId="43" xfId="2" applyBorder="1"/>
    <xf numFmtId="0" fontId="0" fillId="0" borderId="43" xfId="2" applyFont="1" applyBorder="1"/>
    <xf numFmtId="3" fontId="2" fillId="0" borderId="43" xfId="50" applyNumberFormat="1" applyFont="1" applyBorder="1"/>
    <xf numFmtId="3" fontId="2" fillId="0" borderId="43" xfId="2" applyNumberFormat="1" applyFont="1" applyBorder="1"/>
    <xf numFmtId="3" fontId="1" fillId="0" borderId="43" xfId="50" applyNumberFormat="1" applyFont="1" applyBorder="1"/>
    <xf numFmtId="3" fontId="11" fillId="0" borderId="43" xfId="281" applyNumberFormat="1" applyFont="1" applyBorder="1"/>
    <xf numFmtId="0" fontId="1" fillId="0" borderId="43" xfId="50" applyFont="1" applyBorder="1" applyAlignment="1">
      <alignment horizontal="center" vertical="center"/>
    </xf>
    <xf numFmtId="0" fontId="0" fillId="0" borderId="43" xfId="50" applyFont="1" applyBorder="1" applyAlignment="1">
      <alignment horizontal="center" vertical="center"/>
    </xf>
    <xf numFmtId="0" fontId="2" fillId="0" borderId="43" xfId="50" applyFont="1" applyBorder="1" applyAlignment="1">
      <alignment horizontal="center" vertical="center"/>
    </xf>
    <xf numFmtId="0" fontId="9" fillId="0" borderId="43" xfId="50" applyFont="1" applyBorder="1" applyAlignment="1">
      <alignment horizontal="center" vertical="center"/>
    </xf>
    <xf numFmtId="3" fontId="8" fillId="39" borderId="43" xfId="50" applyNumberFormat="1" applyFont="1" applyFill="1" applyBorder="1"/>
    <xf numFmtId="3" fontId="8" fillId="0" borderId="43" xfId="50" applyNumberFormat="1" applyFont="1" applyFill="1" applyBorder="1"/>
    <xf numFmtId="0" fontId="13" fillId="0" borderId="43" xfId="50" applyFont="1" applyBorder="1" applyAlignment="1">
      <alignment horizontal="center" vertical="center"/>
    </xf>
    <xf numFmtId="167" fontId="12" fillId="0" borderId="43" xfId="50" applyNumberFormat="1" applyFont="1" applyBorder="1" applyAlignment="1">
      <alignment horizontal="right" vertical="center"/>
    </xf>
    <xf numFmtId="3" fontId="13" fillId="0" borderId="43" xfId="50" applyNumberFormat="1" applyFont="1" applyBorder="1" applyAlignment="1">
      <alignment horizontal="right" vertical="center"/>
    </xf>
    <xf numFmtId="3" fontId="36" fillId="0" borderId="43" xfId="50" applyNumberFormat="1" applyFont="1" applyFill="1" applyBorder="1"/>
    <xf numFmtId="3" fontId="1" fillId="0" borderId="43" xfId="50" applyNumberFormat="1" applyFont="1" applyFill="1" applyBorder="1"/>
    <xf numFmtId="0" fontId="36" fillId="0" borderId="43" xfId="50" applyFont="1" applyBorder="1" applyAlignment="1">
      <alignment horizontal="center" vertical="center"/>
    </xf>
    <xf numFmtId="3" fontId="36" fillId="0" borderId="43" xfId="50" applyNumberFormat="1" applyFont="1" applyBorder="1" applyAlignment="1">
      <alignment vertical="center"/>
    </xf>
    <xf numFmtId="0" fontId="9" fillId="0" borderId="43" xfId="0" applyFont="1" applyBorder="1"/>
    <xf numFmtId="41" fontId="9" fillId="0" borderId="43" xfId="5" applyFont="1" applyBorder="1"/>
    <xf numFmtId="169" fontId="9" fillId="0" borderId="43" xfId="1" applyNumberFormat="1" applyFont="1" applyBorder="1"/>
    <xf numFmtId="9" fontId="1" fillId="0" borderId="43" xfId="4" applyNumberFormat="1" applyFont="1" applyBorder="1" applyAlignment="1">
      <alignment horizontal="right" vertical="center" wrapText="1"/>
    </xf>
    <xf numFmtId="9" fontId="1" fillId="0" borderId="43" xfId="4" applyNumberFormat="1" applyFont="1" applyBorder="1" applyAlignment="1">
      <alignment horizontal="right" wrapText="1"/>
    </xf>
    <xf numFmtId="9" fontId="2" fillId="0" borderId="43" xfId="4" applyNumberFormat="1" applyFont="1" applyBorder="1" applyAlignment="1">
      <alignment horizontal="right" vertical="center" wrapText="1"/>
    </xf>
    <xf numFmtId="41" fontId="0" fillId="0" borderId="0" xfId="115" applyFont="1"/>
    <xf numFmtId="173" fontId="0" fillId="0" borderId="0" xfId="0" applyNumberFormat="1"/>
    <xf numFmtId="41" fontId="0" fillId="0" borderId="0" xfId="115" applyFont="1" applyFill="1"/>
    <xf numFmtId="9" fontId="1" fillId="0" borderId="43" xfId="1" applyBorder="1" applyAlignment="1">
      <alignment horizontal="right" vertical="center"/>
    </xf>
    <xf numFmtId="9" fontId="2" fillId="0" borderId="43" xfId="1" applyFont="1" applyBorder="1" applyAlignment="1">
      <alignment horizontal="right" vertical="center"/>
    </xf>
    <xf numFmtId="168" fontId="1" fillId="0" borderId="43" xfId="1" applyNumberFormat="1" applyBorder="1" applyAlignment="1">
      <alignment horizontal="right" vertical="center"/>
    </xf>
    <xf numFmtId="168" fontId="2" fillId="0" borderId="43" xfId="1" applyNumberFormat="1" applyFont="1" applyBorder="1" applyAlignment="1">
      <alignment horizontal="right" vertical="center"/>
    </xf>
    <xf numFmtId="41" fontId="0" fillId="0" borderId="0" xfId="5" applyNumberFormat="1" applyFont="1"/>
    <xf numFmtId="0" fontId="0" fillId="0" borderId="0" xfId="0" applyAlignment="1">
      <alignment horizontal="center"/>
    </xf>
    <xf numFmtId="0" fontId="36" fillId="0" borderId="43" xfId="50" applyFont="1" applyBorder="1" applyAlignment="1">
      <alignment horizontal="center" vertical="center" wrapText="1"/>
    </xf>
    <xf numFmtId="0" fontId="8" fillId="0" borderId="43" xfId="50" applyFont="1" applyBorder="1" applyAlignment="1">
      <alignment horizontal="center"/>
    </xf>
    <xf numFmtId="0" fontId="0" fillId="0" borderId="0" xfId="0" applyAlignment="1">
      <alignment horizontal="center"/>
    </xf>
    <xf numFmtId="3" fontId="11" fillId="0" borderId="43" xfId="50" applyNumberFormat="1" applyFont="1" applyFill="1" applyBorder="1"/>
    <xf numFmtId="3" fontId="2" fillId="0" borderId="43" xfId="50" applyNumberFormat="1" applyFont="1" applyFill="1" applyBorder="1"/>
    <xf numFmtId="0" fontId="11" fillId="0" borderId="43" xfId="50" applyFont="1" applyBorder="1" applyAlignment="1">
      <alignment horizontal="center"/>
    </xf>
    <xf numFmtId="0" fontId="2" fillId="0" borderId="43" xfId="50" applyFont="1" applyBorder="1" applyAlignment="1">
      <alignment horizontal="center"/>
    </xf>
    <xf numFmtId="0" fontId="36" fillId="0" borderId="46" xfId="50" applyFont="1" applyBorder="1" applyAlignment="1">
      <alignment horizontal="center" vertical="center" wrapText="1"/>
    </xf>
    <xf numFmtId="0" fontId="36" fillId="0" borderId="43" xfId="50" applyFont="1" applyBorder="1" applyAlignment="1">
      <alignment vertical="center" wrapText="1"/>
    </xf>
    <xf numFmtId="3" fontId="36" fillId="38" borderId="43" xfId="50" applyNumberFormat="1" applyFont="1" applyFill="1" applyBorder="1" applyAlignment="1">
      <alignment horizontal="right"/>
    </xf>
    <xf numFmtId="3" fontId="36" fillId="0" borderId="43" xfId="50" applyNumberFormat="1" applyFont="1" applyFill="1" applyBorder="1" applyAlignment="1">
      <alignment horizontal="right"/>
    </xf>
    <xf numFmtId="0" fontId="1" fillId="0" borderId="43" xfId="50" applyFont="1" applyBorder="1" applyAlignment="1">
      <alignment horizontal="right" vertical="center"/>
    </xf>
    <xf numFmtId="0" fontId="1" fillId="0" borderId="43" xfId="50" applyFont="1" applyBorder="1" applyAlignment="1">
      <alignment horizontal="right" vertical="center" wrapText="1"/>
    </xf>
    <xf numFmtId="3" fontId="1" fillId="0" borderId="43" xfId="50" applyNumberFormat="1" applyFont="1" applyBorder="1" applyAlignment="1">
      <alignment horizontal="right" vertical="center"/>
    </xf>
    <xf numFmtId="168" fontId="1" fillId="0" borderId="43" xfId="338" applyNumberFormat="1" applyFont="1" applyBorder="1" applyAlignment="1">
      <alignment horizontal="right" vertical="center"/>
    </xf>
    <xf numFmtId="3" fontId="2" fillId="0" borderId="43" xfId="50" applyNumberFormat="1" applyFont="1" applyBorder="1" applyAlignment="1">
      <alignment horizontal="right" vertical="center"/>
    </xf>
    <xf numFmtId="9" fontId="1" fillId="0" borderId="43" xfId="1" applyFont="1" applyBorder="1" applyAlignment="1">
      <alignment horizontal="right" vertical="center"/>
    </xf>
    <xf numFmtId="168" fontId="1" fillId="0" borderId="43" xfId="338" quotePrefix="1" applyNumberFormat="1" applyFont="1" applyBorder="1" applyAlignment="1">
      <alignment horizontal="right" vertical="center"/>
    </xf>
    <xf numFmtId="167" fontId="1" fillId="0" borderId="43" xfId="50" applyNumberFormat="1" applyFont="1" applyBorder="1" applyAlignment="1">
      <alignment horizontal="right" vertical="center"/>
    </xf>
    <xf numFmtId="168" fontId="1" fillId="0" borderId="43" xfId="1" applyNumberFormat="1" applyFont="1" applyBorder="1" applyAlignment="1">
      <alignment horizontal="right" vertical="center"/>
    </xf>
    <xf numFmtId="3" fontId="2" fillId="0" borderId="43" xfId="50" applyNumberFormat="1" applyFont="1" applyFill="1" applyBorder="1" applyAlignment="1">
      <alignment horizontal="right" vertical="center"/>
    </xf>
    <xf numFmtId="41" fontId="1" fillId="0" borderId="0" xfId="5" applyFont="1"/>
    <xf numFmtId="41" fontId="37" fillId="0" borderId="0" xfId="5" applyFont="1"/>
    <xf numFmtId="41" fontId="1" fillId="0" borderId="0" xfId="5" applyFont="1" applyFill="1"/>
    <xf numFmtId="167" fontId="12" fillId="0" borderId="5" xfId="0" applyNumberFormat="1" applyFont="1" applyBorder="1" applyAlignment="1">
      <alignment horizontal="right" vertical="center"/>
    </xf>
    <xf numFmtId="167" fontId="12" fillId="0" borderId="6" xfId="0" applyNumberFormat="1" applyFont="1" applyBorder="1" applyAlignment="1">
      <alignment horizontal="right" vertical="center"/>
    </xf>
    <xf numFmtId="167" fontId="12" fillId="0" borderId="33" xfId="0" applyNumberFormat="1" applyFont="1" applyBorder="1" applyAlignment="1">
      <alignment horizontal="right" vertical="center"/>
    </xf>
    <xf numFmtId="167" fontId="12" fillId="0" borderId="43" xfId="0" applyNumberFormat="1" applyFont="1" applyBorder="1" applyAlignment="1">
      <alignment horizontal="right" vertical="center"/>
    </xf>
    <xf numFmtId="168" fontId="13" fillId="0" borderId="34" xfId="1" applyNumberFormat="1" applyFont="1" applyBorder="1" applyAlignment="1">
      <alignment horizontal="right" vertical="center"/>
    </xf>
    <xf numFmtId="168" fontId="13" fillId="0" borderId="34" xfId="3" applyNumberFormat="1" applyFont="1" applyBorder="1" applyAlignment="1">
      <alignment horizontal="right" vertical="center"/>
    </xf>
    <xf numFmtId="167" fontId="13" fillId="2" borderId="33" xfId="0" applyNumberFormat="1" applyFont="1" applyFill="1" applyBorder="1" applyAlignment="1">
      <alignment horizontal="right" vertical="center"/>
    </xf>
    <xf numFmtId="167" fontId="13" fillId="2" borderId="43" xfId="0" applyNumberFormat="1" applyFont="1" applyFill="1" applyBorder="1" applyAlignment="1">
      <alignment horizontal="right" vertical="center"/>
    </xf>
    <xf numFmtId="168" fontId="13" fillId="2" borderId="34" xfId="3" applyNumberFormat="1" applyFont="1" applyFill="1" applyBorder="1" applyAlignment="1">
      <alignment horizontal="right" vertical="center"/>
    </xf>
    <xf numFmtId="167" fontId="13" fillId="2" borderId="35" xfId="0" applyNumberFormat="1" applyFont="1" applyFill="1" applyBorder="1" applyAlignment="1">
      <alignment horizontal="right" vertical="center"/>
    </xf>
    <xf numFmtId="167" fontId="13" fillId="2" borderId="36" xfId="0" applyNumberFormat="1" applyFont="1" applyFill="1" applyBorder="1" applyAlignment="1">
      <alignment horizontal="right" vertical="center"/>
    </xf>
    <xf numFmtId="168" fontId="13" fillId="2" borderId="42" xfId="3" applyNumberFormat="1" applyFont="1" applyFill="1" applyBorder="1" applyAlignment="1">
      <alignment horizontal="right" vertical="center"/>
    </xf>
    <xf numFmtId="4" fontId="12" fillId="0" borderId="33" xfId="0" applyNumberFormat="1" applyFont="1" applyBorder="1" applyAlignment="1">
      <alignment horizontal="right" vertical="center"/>
    </xf>
    <xf numFmtId="4" fontId="12" fillId="0" borderId="43" xfId="0" applyNumberFormat="1" applyFont="1" applyBorder="1" applyAlignment="1">
      <alignment horizontal="right" vertical="center"/>
    </xf>
    <xf numFmtId="167" fontId="13" fillId="2" borderId="36" xfId="3" applyNumberFormat="1" applyFont="1" applyFill="1" applyBorder="1" applyAlignment="1">
      <alignment horizontal="right" vertical="center"/>
    </xf>
    <xf numFmtId="4" fontId="12" fillId="0" borderId="5" xfId="0" applyNumberFormat="1" applyFont="1" applyBorder="1" applyAlignment="1">
      <alignment horizontal="right" vertical="center"/>
    </xf>
    <xf numFmtId="4" fontId="12" fillId="0" borderId="6" xfId="0" applyNumberFormat="1" applyFont="1" applyBorder="1" applyAlignment="1">
      <alignment horizontal="right" vertical="center"/>
    </xf>
    <xf numFmtId="168" fontId="13" fillId="0" borderId="7" xfId="3" applyNumberFormat="1" applyFont="1" applyBorder="1" applyAlignment="1">
      <alignment horizontal="right" vertical="center"/>
    </xf>
    <xf numFmtId="4" fontId="13" fillId="2" borderId="43" xfId="0" applyNumberFormat="1" applyFont="1" applyFill="1" applyBorder="1" applyAlignment="1">
      <alignment horizontal="right" vertical="center"/>
    </xf>
    <xf numFmtId="4" fontId="13" fillId="2" borderId="35" xfId="0" applyNumberFormat="1" applyFont="1" applyFill="1" applyBorder="1" applyAlignment="1">
      <alignment horizontal="right" vertical="center"/>
    </xf>
    <xf numFmtId="4" fontId="13" fillId="2" borderId="36" xfId="0" applyNumberFormat="1" applyFont="1" applyFill="1" applyBorder="1" applyAlignment="1">
      <alignment horizontal="right" vertical="center"/>
    </xf>
    <xf numFmtId="4" fontId="12" fillId="2" borderId="36" xfId="0" applyNumberFormat="1" applyFont="1" applyFill="1" applyBorder="1" applyAlignment="1">
      <alignment horizontal="right" vertical="center"/>
    </xf>
    <xf numFmtId="173" fontId="8" fillId="0" borderId="43" xfId="5" applyNumberFormat="1" applyFont="1" applyBorder="1"/>
    <xf numFmtId="9" fontId="1" fillId="0" borderId="43" xfId="1" applyNumberFormat="1" applyFont="1" applyBorder="1" applyAlignment="1">
      <alignment horizontal="right" vertical="center" wrapText="1"/>
    </xf>
    <xf numFmtId="9" fontId="2" fillId="0" borderId="43" xfId="1" applyNumberFormat="1" applyFont="1" applyBorder="1" applyAlignment="1">
      <alignment horizontal="right" vertical="center" wrapText="1"/>
    </xf>
    <xf numFmtId="14" fontId="0" fillId="0" borderId="0" xfId="0" applyNumberFormat="1"/>
    <xf numFmtId="0" fontId="2" fillId="0" borderId="43" xfId="50" applyFont="1" applyBorder="1" applyAlignment="1">
      <alignment horizontal="center"/>
    </xf>
    <xf numFmtId="0" fontId="9" fillId="0" borderId="43" xfId="50" applyFont="1" applyBorder="1" applyAlignment="1">
      <alignment horizontal="center" vertical="center"/>
    </xf>
    <xf numFmtId="173" fontId="0" fillId="0" borderId="0" xfId="5" applyNumberFormat="1" applyFont="1"/>
    <xf numFmtId="9" fontId="0" fillId="0" borderId="0" xfId="1" applyFont="1"/>
    <xf numFmtId="174" fontId="0" fillId="0" borderId="0" xfId="0" applyNumberFormat="1"/>
    <xf numFmtId="0" fontId="1" fillId="0" borderId="43" xfId="0" applyFont="1" applyBorder="1" applyAlignment="1">
      <alignment horizontal="center" vertical="center"/>
    </xf>
    <xf numFmtId="0" fontId="0" fillId="0" borderId="0" xfId="0" applyAlignment="1">
      <alignment horizontal="center"/>
    </xf>
    <xf numFmtId="1" fontId="0" fillId="0" borderId="0" xfId="0" applyNumberFormat="1"/>
    <xf numFmtId="0" fontId="0" fillId="0" borderId="43" xfId="0" applyFill="1" applyBorder="1" applyAlignment="1">
      <alignment horizontal="center"/>
    </xf>
    <xf numFmtId="0" fontId="0" fillId="0" borderId="0" xfId="0" applyFill="1" applyBorder="1" applyAlignment="1">
      <alignment horizontal="center"/>
    </xf>
    <xf numFmtId="169" fontId="0" fillId="0" borderId="0" xfId="0" applyNumberFormat="1" applyFill="1"/>
    <xf numFmtId="167" fontId="8" fillId="0" borderId="0" xfId="0" applyNumberFormat="1" applyFont="1" applyFill="1"/>
    <xf numFmtId="0" fontId="0" fillId="0" borderId="43" xfId="0" applyBorder="1" applyAlignment="1">
      <alignment horizontal="right"/>
    </xf>
    <xf numFmtId="169" fontId="0" fillId="0" borderId="43" xfId="0" applyNumberFormat="1" applyBorder="1" applyAlignment="1">
      <alignment horizontal="right"/>
    </xf>
    <xf numFmtId="169" fontId="0" fillId="0" borderId="43" xfId="0" applyNumberFormat="1" applyFill="1" applyBorder="1" applyAlignment="1">
      <alignment horizontal="right"/>
    </xf>
    <xf numFmtId="175" fontId="8" fillId="0" borderId="0" xfId="0" applyNumberFormat="1" applyFont="1" applyFill="1"/>
    <xf numFmtId="0" fontId="1" fillId="0" borderId="43" xfId="0" applyFont="1" applyBorder="1"/>
    <xf numFmtId="17" fontId="61" fillId="0" borderId="52" xfId="0" applyNumberFormat="1" applyFont="1" applyBorder="1" applyAlignment="1">
      <alignment horizontal="center" vertical="center" wrapText="1"/>
    </xf>
    <xf numFmtId="41" fontId="0" fillId="0" borderId="51" xfId="0" applyNumberFormat="1" applyBorder="1"/>
    <xf numFmtId="167" fontId="36" fillId="38" borderId="43" xfId="50" applyNumberFormat="1" applyFont="1" applyFill="1" applyBorder="1" applyAlignment="1">
      <alignment horizontal="right"/>
    </xf>
    <xf numFmtId="17" fontId="61" fillId="0" borderId="53" xfId="0" applyNumberFormat="1" applyFont="1" applyBorder="1" applyAlignment="1">
      <alignment horizontal="center" vertical="center" wrapText="1"/>
    </xf>
    <xf numFmtId="41" fontId="0" fillId="0" borderId="50" xfId="0" applyNumberFormat="1" applyBorder="1"/>
    <xf numFmtId="17" fontId="61" fillId="0" borderId="25" xfId="0" applyNumberFormat="1" applyFont="1" applyBorder="1" applyAlignment="1">
      <alignment horizontal="center" vertical="center" wrapText="1"/>
    </xf>
    <xf numFmtId="168" fontId="13" fillId="0" borderId="7" xfId="1" applyNumberFormat="1" applyFont="1" applyBorder="1" applyAlignment="1">
      <alignment horizontal="right" vertical="center"/>
    </xf>
    <xf numFmtId="0" fontId="0" fillId="0" borderId="0" xfId="0"/>
    <xf numFmtId="3" fontId="0" fillId="0" borderId="0" xfId="0" applyNumberFormat="1"/>
    <xf numFmtId="169" fontId="12" fillId="0" borderId="0" xfId="0" applyNumberFormat="1" applyFont="1"/>
    <xf numFmtId="2" fontId="12" fillId="0" borderId="0" xfId="0" applyNumberFormat="1" applyFont="1"/>
    <xf numFmtId="2" fontId="35" fillId="0" borderId="0" xfId="50" applyNumberFormat="1" applyFont="1"/>
    <xf numFmtId="17" fontId="1" fillId="0" borderId="0" xfId="50" applyNumberFormat="1" applyFont="1"/>
    <xf numFmtId="2" fontId="0" fillId="0" borderId="0" xfId="0" applyNumberFormat="1"/>
    <xf numFmtId="3" fontId="1" fillId="0" borderId="43" xfId="50" applyNumberFormat="1" applyFont="1" applyBorder="1"/>
    <xf numFmtId="9" fontId="36" fillId="40" borderId="43" xfId="1" applyFont="1" applyFill="1" applyBorder="1" applyAlignment="1">
      <alignment horizontal="center"/>
    </xf>
    <xf numFmtId="169" fontId="0" fillId="0" borderId="43" xfId="0" applyNumberFormat="1" applyBorder="1" applyAlignment="1"/>
    <xf numFmtId="9" fontId="0" fillId="0" borderId="43" xfId="1" applyFont="1" applyBorder="1" applyAlignment="1"/>
    <xf numFmtId="169" fontId="0" fillId="0" borderId="43" xfId="0" applyNumberFormat="1" applyFill="1" applyBorder="1" applyAlignment="1"/>
    <xf numFmtId="9" fontId="0" fillId="0" borderId="43" xfId="1" applyFont="1" applyBorder="1" applyAlignment="1">
      <alignment horizontal="right"/>
    </xf>
    <xf numFmtId="0" fontId="1" fillId="0" borderId="58" xfId="0" applyFont="1" applyBorder="1" applyAlignment="1">
      <alignment vertical="center"/>
    </xf>
    <xf numFmtId="167" fontId="12" fillId="0" borderId="49" xfId="0" applyNumberFormat="1" applyFont="1" applyBorder="1" applyAlignment="1">
      <alignment horizontal="right" vertical="center"/>
    </xf>
    <xf numFmtId="168" fontId="13" fillId="0" borderId="59" xfId="1" applyNumberFormat="1" applyFont="1" applyBorder="1" applyAlignment="1">
      <alignment horizontal="right" vertical="center"/>
    </xf>
    <xf numFmtId="0" fontId="1" fillId="0" borderId="60" xfId="0" applyFont="1" applyBorder="1" applyAlignment="1">
      <alignment vertical="center"/>
    </xf>
    <xf numFmtId="167" fontId="12" fillId="0" borderId="32" xfId="0" applyNumberFormat="1" applyFont="1" applyBorder="1" applyAlignment="1">
      <alignment horizontal="right" vertical="center"/>
    </xf>
    <xf numFmtId="168" fontId="13" fillId="0" borderId="44" xfId="1" applyNumberFormat="1" applyFont="1" applyBorder="1" applyAlignment="1">
      <alignment horizontal="right" vertical="center"/>
    </xf>
    <xf numFmtId="168" fontId="13" fillId="0" borderId="44" xfId="3" applyNumberFormat="1" applyFont="1" applyBorder="1" applyAlignment="1">
      <alignment horizontal="right" vertical="center"/>
    </xf>
    <xf numFmtId="4" fontId="12" fillId="0" borderId="32" xfId="0" applyNumberFormat="1" applyFont="1" applyBorder="1" applyAlignment="1">
      <alignment horizontal="right" vertical="center"/>
    </xf>
    <xf numFmtId="0" fontId="2" fillId="2" borderId="60" xfId="0" applyFont="1" applyFill="1" applyBorder="1" applyAlignment="1">
      <alignment vertical="center"/>
    </xf>
    <xf numFmtId="167" fontId="13" fillId="2" borderId="32" xfId="0" applyNumberFormat="1" applyFont="1" applyFill="1" applyBorder="1" applyAlignment="1">
      <alignment horizontal="right" vertical="center"/>
    </xf>
    <xf numFmtId="168" fontId="13" fillId="2" borderId="44" xfId="3" applyNumberFormat="1" applyFont="1" applyFill="1" applyBorder="1" applyAlignment="1">
      <alignment horizontal="right" vertical="center"/>
    </xf>
    <xf numFmtId="0" fontId="13" fillId="2" borderId="60" xfId="0" applyFont="1" applyFill="1" applyBorder="1" applyAlignment="1">
      <alignment vertical="center"/>
    </xf>
    <xf numFmtId="168" fontId="13" fillId="2" borderId="61" xfId="3" applyNumberFormat="1" applyFont="1" applyFill="1" applyBorder="1" applyAlignment="1">
      <alignment horizontal="right" vertical="center"/>
    </xf>
    <xf numFmtId="167" fontId="12" fillId="0" borderId="58" xfId="0" applyNumberFormat="1" applyFont="1" applyBorder="1" applyAlignment="1">
      <alignment horizontal="right" vertical="center"/>
    </xf>
    <xf numFmtId="168" fontId="13" fillId="0" borderId="64" xfId="3" applyNumberFormat="1" applyFont="1" applyBorder="1" applyAlignment="1">
      <alignment horizontal="right" vertical="center"/>
    </xf>
    <xf numFmtId="167" fontId="12" fillId="0" borderId="60" xfId="0" applyNumberFormat="1" applyFont="1" applyBorder="1" applyAlignment="1">
      <alignment horizontal="right" vertical="center"/>
    </xf>
    <xf numFmtId="0" fontId="2" fillId="2" borderId="65" xfId="0" applyFont="1" applyFill="1" applyBorder="1" applyAlignment="1">
      <alignment vertical="center"/>
    </xf>
    <xf numFmtId="167" fontId="13" fillId="2" borderId="65" xfId="0" applyNumberFormat="1" applyFont="1" applyFill="1" applyBorder="1" applyAlignment="1">
      <alignment horizontal="right" vertical="center"/>
    </xf>
    <xf numFmtId="167" fontId="13" fillId="2" borderId="8" xfId="0" applyNumberFormat="1" applyFont="1" applyFill="1" applyBorder="1" applyAlignment="1">
      <alignment horizontal="right" vertical="center"/>
    </xf>
    <xf numFmtId="168" fontId="13" fillId="2" borderId="64" xfId="3" applyNumberFormat="1" applyFont="1" applyFill="1" applyBorder="1" applyAlignment="1">
      <alignment horizontal="right" vertical="center"/>
    </xf>
    <xf numFmtId="0" fontId="13" fillId="2" borderId="66" xfId="0" applyFont="1" applyFill="1" applyBorder="1" applyAlignment="1">
      <alignment vertical="center"/>
    </xf>
    <xf numFmtId="167" fontId="13" fillId="2" borderId="66" xfId="0" applyNumberFormat="1" applyFont="1" applyFill="1" applyBorder="1" applyAlignment="1">
      <alignment horizontal="right" vertical="center"/>
    </xf>
    <xf numFmtId="4" fontId="12" fillId="0" borderId="58" xfId="0" applyNumberFormat="1" applyFont="1" applyBorder="1" applyAlignment="1">
      <alignment horizontal="right" vertical="center"/>
    </xf>
    <xf numFmtId="4" fontId="12" fillId="0" borderId="60" xfId="0" applyNumberFormat="1" applyFont="1" applyBorder="1" applyAlignment="1">
      <alignment horizontal="right" vertical="center"/>
    </xf>
    <xf numFmtId="4" fontId="13" fillId="2" borderId="60" xfId="0" applyNumberFormat="1" applyFont="1" applyFill="1" applyBorder="1" applyAlignment="1">
      <alignment horizontal="right" vertical="center"/>
    </xf>
    <xf numFmtId="4" fontId="13" fillId="2" borderId="32" xfId="0" applyNumberFormat="1" applyFont="1" applyFill="1" applyBorder="1" applyAlignment="1">
      <alignment horizontal="right" vertical="center"/>
    </xf>
    <xf numFmtId="4" fontId="13" fillId="2" borderId="66" xfId="0" applyNumberFormat="1" applyFont="1" applyFill="1" applyBorder="1" applyAlignment="1">
      <alignment horizontal="right" vertical="center"/>
    </xf>
    <xf numFmtId="4" fontId="12" fillId="2" borderId="35" xfId="0" applyNumberFormat="1" applyFont="1" applyFill="1" applyBorder="1" applyAlignment="1">
      <alignment horizontal="right" vertical="center"/>
    </xf>
    <xf numFmtId="0" fontId="8" fillId="0" borderId="67" xfId="0" applyFont="1" applyBorder="1"/>
    <xf numFmtId="0" fontId="8" fillId="0" borderId="67" xfId="0" applyFont="1" applyBorder="1" applyAlignment="1">
      <alignment horizontal="center" vertical="center"/>
    </xf>
    <xf numFmtId="0" fontId="8" fillId="0" borderId="67" xfId="0" applyFont="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wrapText="1"/>
    </xf>
    <xf numFmtId="169" fontId="9" fillId="0" borderId="0" xfId="1" applyNumberFormat="1" applyFont="1" applyBorder="1"/>
    <xf numFmtId="169" fontId="8" fillId="0" borderId="0" xfId="1" applyNumberFormat="1" applyFont="1" applyBorder="1"/>
    <xf numFmtId="173" fontId="8" fillId="0" borderId="0" xfId="5" applyNumberFormat="1" applyFont="1" applyBorder="1"/>
    <xf numFmtId="9" fontId="8" fillId="0" borderId="0" xfId="1" applyFont="1" applyBorder="1"/>
    <xf numFmtId="0" fontId="0" fillId="0" borderId="0" xfId="0" applyBorder="1"/>
    <xf numFmtId="0" fontId="34" fillId="0" borderId="0" xfId="0" applyFont="1" applyBorder="1" applyAlignment="1">
      <alignment horizontal="left"/>
    </xf>
    <xf numFmtId="0" fontId="0" fillId="0" borderId="75" xfId="0" applyBorder="1" applyAlignment="1">
      <alignment horizontal="center" vertical="top"/>
    </xf>
    <xf numFmtId="0" fontId="0" fillId="0" borderId="74" xfId="0" applyBorder="1" applyAlignment="1">
      <alignment horizontal="center" vertical="top"/>
    </xf>
    <xf numFmtId="0" fontId="0" fillId="0" borderId="77" xfId="0" applyBorder="1"/>
    <xf numFmtId="3" fontId="0" fillId="0" borderId="78" xfId="0" applyNumberFormat="1" applyBorder="1"/>
    <xf numFmtId="0" fontId="0" fillId="0" borderId="78" xfId="0" applyBorder="1"/>
    <xf numFmtId="9" fontId="1" fillId="0" borderId="43" xfId="1" applyNumberFormat="1" applyFont="1" applyBorder="1" applyAlignment="1">
      <alignment horizontal="right"/>
    </xf>
    <xf numFmtId="9" fontId="2" fillId="0" borderId="43" xfId="1" applyNumberFormat="1" applyFont="1" applyBorder="1" applyAlignment="1">
      <alignment horizontal="right"/>
    </xf>
    <xf numFmtId="173" fontId="0" fillId="0" borderId="0" xfId="115" applyNumberFormat="1" applyFont="1"/>
    <xf numFmtId="0" fontId="8" fillId="0" borderId="43" xfId="50" applyFont="1" applyBorder="1" applyAlignment="1">
      <alignment horizontal="center"/>
    </xf>
    <xf numFmtId="41" fontId="8" fillId="0" borderId="43" xfId="5" applyNumberFormat="1" applyFont="1" applyBorder="1"/>
    <xf numFmtId="41" fontId="8" fillId="0" borderId="43" xfId="5" applyFont="1" applyFill="1" applyBorder="1"/>
    <xf numFmtId="0" fontId="0" fillId="0" borderId="0" xfId="0" applyAlignment="1">
      <alignment horizontal="center"/>
    </xf>
    <xf numFmtId="41" fontId="0" fillId="0" borderId="0" xfId="5" applyFont="1" applyBorder="1"/>
    <xf numFmtId="176" fontId="0" fillId="0" borderId="0" xfId="5" applyNumberFormat="1" applyFont="1" applyBorder="1"/>
    <xf numFmtId="41" fontId="0" fillId="0" borderId="0" xfId="5" applyFont="1" applyFill="1" applyBorder="1" applyAlignment="1">
      <alignment horizontal="right"/>
    </xf>
    <xf numFmtId="0" fontId="36" fillId="0" borderId="0" xfId="0" applyFont="1"/>
    <xf numFmtId="2" fontId="36" fillId="0" borderId="0" xfId="0" applyNumberFormat="1" applyFont="1"/>
    <xf numFmtId="41" fontId="36" fillId="0" borderId="0" xfId="5" applyFont="1" applyBorder="1"/>
    <xf numFmtId="41" fontId="36" fillId="0" borderId="0" xfId="5" applyFont="1"/>
    <xf numFmtId="17" fontId="0" fillId="0" borderId="0" xfId="0" applyNumberFormat="1" applyFont="1"/>
    <xf numFmtId="0" fontId="61" fillId="38" borderId="79" xfId="0" applyFont="1" applyFill="1" applyBorder="1" applyAlignment="1">
      <alignment horizontal="center" vertical="center" wrapText="1"/>
    </xf>
    <xf numFmtId="1" fontId="63" fillId="0" borderId="80" xfId="0" applyNumberFormat="1" applyFont="1" applyBorder="1" applyAlignment="1">
      <alignment horizontal="left" vertical="center" wrapText="1"/>
    </xf>
    <xf numFmtId="1" fontId="63" fillId="0" borderId="81" xfId="0" applyNumberFormat="1" applyFont="1" applyBorder="1" applyAlignment="1">
      <alignment horizontal="left" vertical="center" wrapText="1"/>
    </xf>
    <xf numFmtId="0" fontId="64" fillId="0" borderId="0" xfId="0" applyFont="1" applyAlignment="1">
      <alignment horizontal="left" vertical="center" wrapText="1"/>
    </xf>
    <xf numFmtId="0" fontId="52" fillId="0" borderId="0" xfId="0" applyFont="1" applyAlignment="1">
      <alignment horizontal="left" vertical="center" wrapText="1"/>
    </xf>
    <xf numFmtId="0" fontId="63" fillId="0" borderId="0" xfId="0" applyFont="1"/>
    <xf numFmtId="3" fontId="63" fillId="0" borderId="82" xfId="0" applyNumberFormat="1" applyFont="1" applyBorder="1" applyAlignment="1">
      <alignment horizontal="right" vertical="center" wrapText="1"/>
    </xf>
    <xf numFmtId="3" fontId="63" fillId="0" borderId="83" xfId="0" applyNumberFormat="1" applyFont="1" applyBorder="1" applyAlignment="1">
      <alignment horizontal="right" vertical="center" wrapText="1"/>
    </xf>
    <xf numFmtId="0" fontId="2" fillId="0" borderId="5" xfId="0" quotePrefix="1" applyFont="1" applyBorder="1" applyAlignment="1">
      <alignment horizontal="center" vertical="center" wrapText="1"/>
    </xf>
    <xf numFmtId="0" fontId="2" fillId="0" borderId="6" xfId="0" quotePrefix="1" applyFont="1" applyBorder="1" applyAlignment="1">
      <alignment horizontal="center" vertical="center" wrapText="1"/>
    </xf>
    <xf numFmtId="3" fontId="2" fillId="0" borderId="6" xfId="0" quotePrefix="1" applyNumberFormat="1" applyFont="1" applyBorder="1" applyAlignment="1">
      <alignment horizontal="center" vertical="center" wrapText="1"/>
    </xf>
    <xf numFmtId="14" fontId="2" fillId="0" borderId="6" xfId="0" quotePrefix="1" applyNumberFormat="1" applyFont="1" applyBorder="1" applyAlignment="1">
      <alignment horizontal="center" vertical="center" wrapText="1"/>
    </xf>
    <xf numFmtId="0" fontId="2" fillId="0" borderId="7" xfId="0" quotePrefix="1" applyFont="1" applyBorder="1" applyAlignment="1">
      <alignment horizontal="center" vertical="center" wrapText="1"/>
    </xf>
    <xf numFmtId="0" fontId="0" fillId="0" borderId="33" xfId="0" quotePrefix="1" applyBorder="1" applyAlignment="1">
      <alignment vertical="center"/>
    </xf>
    <xf numFmtId="0" fontId="0" fillId="0" borderId="78" xfId="0" quotePrefix="1" applyBorder="1" applyAlignment="1">
      <alignment vertical="center"/>
    </xf>
    <xf numFmtId="3" fontId="0" fillId="0" borderId="78" xfId="0" quotePrefix="1" applyNumberFormat="1" applyBorder="1" applyAlignment="1">
      <alignment horizontal="center" vertical="center"/>
    </xf>
    <xf numFmtId="14" fontId="0" fillId="0" borderId="78" xfId="0" applyNumberFormat="1" applyBorder="1" applyAlignment="1">
      <alignment horizontal="center" vertical="center"/>
    </xf>
    <xf numFmtId="0" fontId="0" fillId="0" borderId="78" xfId="0" quotePrefix="1" applyBorder="1" applyAlignment="1">
      <alignment vertical="center" wrapText="1"/>
    </xf>
    <xf numFmtId="0" fontId="0" fillId="0" borderId="0" xfId="0" applyAlignment="1">
      <alignment vertical="center"/>
    </xf>
    <xf numFmtId="0" fontId="0" fillId="0" borderId="34" xfId="0" quotePrefix="1" applyBorder="1" applyAlignment="1">
      <alignment vertical="center"/>
    </xf>
    <xf numFmtId="0" fontId="0" fillId="0" borderId="42" xfId="0" quotePrefix="1" applyBorder="1" applyAlignment="1">
      <alignment vertical="center"/>
    </xf>
    <xf numFmtId="0" fontId="0" fillId="0" borderId="0" xfId="0" quotePrefix="1" applyAlignment="1">
      <alignment vertical="center"/>
    </xf>
    <xf numFmtId="3" fontId="0" fillId="0" borderId="0" xfId="0" quotePrefix="1" applyNumberFormat="1" applyAlignment="1">
      <alignment vertical="center"/>
    </xf>
    <xf numFmtId="14" fontId="0" fillId="0" borderId="0" xfId="0" applyNumberFormat="1" applyAlignment="1">
      <alignment vertical="center"/>
    </xf>
    <xf numFmtId="41" fontId="0" fillId="0" borderId="0" xfId="5" applyNumberFormat="1" applyFont="1" applyBorder="1"/>
    <xf numFmtId="0" fontId="64" fillId="0" borderId="0" xfId="0" applyFont="1" applyBorder="1" applyAlignment="1">
      <alignment horizontal="left" vertical="center" wrapText="1"/>
    </xf>
    <xf numFmtId="0" fontId="52" fillId="0" borderId="0" xfId="0" applyFont="1" applyBorder="1" applyAlignment="1">
      <alignment horizontal="left" vertical="center" wrapText="1"/>
    </xf>
    <xf numFmtId="0" fontId="0" fillId="0" borderId="0" xfId="0" quotePrefix="1" applyBorder="1" applyAlignment="1">
      <alignment vertical="center"/>
    </xf>
    <xf numFmtId="3" fontId="0" fillId="0" borderId="0" xfId="0" quotePrefix="1" applyNumberFormat="1" applyBorder="1" applyAlignment="1">
      <alignment horizontal="center" vertical="center"/>
    </xf>
    <xf numFmtId="14" fontId="0" fillId="0" borderId="0" xfId="0" applyNumberFormat="1" applyBorder="1" applyAlignment="1">
      <alignment horizontal="center" vertical="center"/>
    </xf>
    <xf numFmtId="0" fontId="0" fillId="0" borderId="0" xfId="0" quotePrefix="1" applyBorder="1" applyAlignment="1">
      <alignment vertical="center" wrapText="1"/>
    </xf>
    <xf numFmtId="0" fontId="66" fillId="0" borderId="0" xfId="0" applyFont="1" applyBorder="1" applyAlignment="1">
      <alignment horizontal="left" vertical="center" wrapText="1"/>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wrapText="1"/>
    </xf>
    <xf numFmtId="0" fontId="15" fillId="0" borderId="0" xfId="0" applyFont="1" applyBorder="1" applyAlignment="1">
      <alignment horizontal="left" wrapText="1"/>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62" xfId="0" applyNumberFormat="1" applyFont="1" applyBorder="1" applyAlignment="1">
      <alignment horizontal="center" vertical="center"/>
    </xf>
    <xf numFmtId="3" fontId="13" fillId="0" borderId="63"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4" xfId="0" applyFont="1" applyBorder="1" applyAlignment="1">
      <alignment horizontal="center"/>
    </xf>
    <xf numFmtId="0" fontId="1" fillId="0" borderId="54" xfId="0" applyFont="1" applyBorder="1" applyAlignment="1">
      <alignment horizontal="center"/>
    </xf>
    <xf numFmtId="0" fontId="1" fillId="0" borderId="57" xfId="0" applyFont="1" applyBorder="1" applyAlignment="1">
      <alignment horizont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7" xfId="0" applyFont="1" applyBorder="1" applyAlignment="1">
      <alignment horizontal="center" vertical="center"/>
    </xf>
    <xf numFmtId="3" fontId="13" fillId="0" borderId="49" xfId="0" applyNumberFormat="1" applyFont="1" applyBorder="1" applyAlignment="1">
      <alignment horizontal="center" vertical="center"/>
    </xf>
    <xf numFmtId="3" fontId="13" fillId="0" borderId="55" xfId="0" applyNumberFormat="1" applyFont="1" applyBorder="1" applyAlignment="1">
      <alignment horizontal="center" vertical="center"/>
    </xf>
    <xf numFmtId="3" fontId="13" fillId="0" borderId="56" xfId="0" applyNumberFormat="1" applyFont="1" applyBorder="1" applyAlignment="1">
      <alignment horizontal="center" vertical="center"/>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2" fillId="0" borderId="43" xfId="0" applyFont="1" applyBorder="1" applyAlignment="1">
      <alignment horizontal="center" wrapText="1"/>
    </xf>
    <xf numFmtId="0" fontId="2" fillId="0" borderId="43" xfId="0" applyFont="1" applyBorder="1" applyAlignment="1">
      <alignment horizontal="center"/>
    </xf>
    <xf numFmtId="0" fontId="0" fillId="0" borderId="43" xfId="0" applyBorder="1" applyAlignment="1">
      <alignment horizontal="left"/>
    </xf>
    <xf numFmtId="0" fontId="62" fillId="0" borderId="11" xfId="0" applyFont="1" applyBorder="1" applyAlignment="1">
      <alignment horizontal="center" vertical="center"/>
    </xf>
    <xf numFmtId="0" fontId="62" fillId="0" borderId="0" xfId="0" applyFont="1" applyBorder="1" applyAlignment="1">
      <alignment horizontal="center" vertical="center"/>
    </xf>
    <xf numFmtId="0" fontId="62" fillId="0" borderId="47" xfId="0" applyFont="1" applyBorder="1" applyAlignment="1">
      <alignment horizontal="center" vertical="center"/>
    </xf>
    <xf numFmtId="0" fontId="64" fillId="0" borderId="84" xfId="0" applyFont="1" applyBorder="1" applyAlignment="1">
      <alignment horizontal="left" vertical="center" wrapText="1"/>
    </xf>
    <xf numFmtId="0" fontId="52" fillId="0" borderId="85" xfId="0" applyFont="1" applyBorder="1" applyAlignment="1">
      <alignment horizontal="left" vertical="center" wrapText="1"/>
    </xf>
    <xf numFmtId="0" fontId="52" fillId="0" borderId="86" xfId="0" applyFont="1" applyBorder="1" applyAlignment="1">
      <alignment horizontal="left" vertical="center" wrapText="1"/>
    </xf>
    <xf numFmtId="0" fontId="61" fillId="0" borderId="78" xfId="0" applyFont="1" applyBorder="1" applyAlignment="1">
      <alignment horizontal="center" vertical="center" wrapText="1"/>
    </xf>
    <xf numFmtId="0" fontId="64" fillId="0" borderId="78" xfId="0" applyFont="1" applyBorder="1" applyAlignment="1">
      <alignment horizontal="left" vertical="center" wrapText="1"/>
    </xf>
    <xf numFmtId="0" fontId="52" fillId="0" borderId="78" xfId="0" applyFont="1" applyBorder="1" applyAlignment="1">
      <alignment horizontal="left" vertical="center" wrapText="1"/>
    </xf>
    <xf numFmtId="0" fontId="63" fillId="0" borderId="78" xfId="0" applyFont="1" applyBorder="1"/>
    <xf numFmtId="0" fontId="64" fillId="0" borderId="69" xfId="0" applyFont="1" applyBorder="1" applyAlignment="1">
      <alignment horizontal="left" vertical="center" wrapText="1"/>
    </xf>
    <xf numFmtId="0" fontId="52" fillId="0" borderId="70" xfId="0" applyFont="1" applyBorder="1" applyAlignment="1">
      <alignment horizontal="left" vertical="center" wrapText="1"/>
    </xf>
    <xf numFmtId="0" fontId="52" fillId="0" borderId="71" xfId="0" applyFont="1" applyBorder="1" applyAlignment="1">
      <alignment horizontal="left" vertical="center" wrapText="1"/>
    </xf>
    <xf numFmtId="0" fontId="63" fillId="0" borderId="0" xfId="0" applyFont="1" applyAlignment="1">
      <alignment horizontal="left" vertical="center" wrapText="1"/>
    </xf>
    <xf numFmtId="0" fontId="61" fillId="0" borderId="1"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3" xfId="0" applyFont="1" applyBorder="1" applyAlignment="1">
      <alignment horizontal="center" vertical="center" wrapText="1"/>
    </xf>
    <xf numFmtId="0" fontId="66" fillId="0" borderId="1" xfId="0" applyFont="1" applyBorder="1" applyAlignment="1">
      <alignment horizontal="left"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34" fillId="0" borderId="43" xfId="0" applyFont="1" applyBorder="1" applyAlignment="1">
      <alignment horizontal="left"/>
    </xf>
    <xf numFmtId="0" fontId="9" fillId="0" borderId="67"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71"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vertical="center"/>
    </xf>
    <xf numFmtId="0" fontId="8" fillId="0" borderId="72"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0" fillId="0" borderId="73" xfId="0" applyBorder="1" applyAlignment="1">
      <alignment horizontal="center" vertical="center"/>
    </xf>
    <xf numFmtId="0" fontId="0" fillId="0" borderId="0" xfId="0" applyAlignment="1">
      <alignment horizontal="center" vertical="center"/>
    </xf>
    <xf numFmtId="0" fontId="0" fillId="0" borderId="75" xfId="0" applyBorder="1" applyAlignment="1">
      <alignment horizontal="center" vertical="center"/>
    </xf>
    <xf numFmtId="0" fontId="0" fillId="0" borderId="11" xfId="0" applyBorder="1" applyAlignment="1">
      <alignment horizontal="center" vertical="center"/>
    </xf>
    <xf numFmtId="0" fontId="0" fillId="0" borderId="75" xfId="0" applyBorder="1" applyAlignment="1">
      <alignment horizontal="center" vertical="top"/>
    </xf>
    <xf numFmtId="0" fontId="0" fillId="0" borderId="73" xfId="0" applyBorder="1" applyAlignment="1">
      <alignment horizontal="center" vertical="top"/>
    </xf>
    <xf numFmtId="0" fontId="0" fillId="0" borderId="76" xfId="0" applyBorder="1" applyAlignment="1">
      <alignment horizontal="center" vertical="top"/>
    </xf>
    <xf numFmtId="0" fontId="11" fillId="0" borderId="43" xfId="0" applyFont="1" applyBorder="1" applyAlignment="1">
      <alignment horizontal="center" vertical="center"/>
    </xf>
    <xf numFmtId="0" fontId="0" fillId="0" borderId="74"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11" fillId="0" borderId="43" xfId="0" applyFont="1" applyFill="1" applyBorder="1" applyAlignment="1">
      <alignment horizontal="center" vertical="center"/>
    </xf>
    <xf numFmtId="0" fontId="11" fillId="0" borderId="9" xfId="50" applyFont="1" applyBorder="1" applyAlignment="1">
      <alignment horizontal="center" vertical="center"/>
    </xf>
    <xf numFmtId="0" fontId="11" fillId="0" borderId="10" xfId="50" applyFont="1" applyBorder="1" applyAlignment="1">
      <alignment horizontal="center" vertical="center"/>
    </xf>
    <xf numFmtId="0" fontId="11" fillId="0" borderId="23" xfId="50" applyFont="1" applyBorder="1" applyAlignment="1">
      <alignment horizontal="center" vertical="center"/>
    </xf>
    <xf numFmtId="0" fontId="16" fillId="0" borderId="12" xfId="50" applyFont="1" applyBorder="1" applyAlignment="1">
      <alignment horizontal="left"/>
    </xf>
    <xf numFmtId="0" fontId="16" fillId="0" borderId="13" xfId="50" applyFont="1" applyBorder="1" applyAlignment="1">
      <alignment horizontal="left"/>
    </xf>
    <xf numFmtId="0" fontId="16" fillId="0" borderId="24" xfId="50" applyFont="1" applyBorder="1" applyAlignment="1">
      <alignment horizontal="left"/>
    </xf>
    <xf numFmtId="0" fontId="15" fillId="0" borderId="9" xfId="50" applyFont="1" applyBorder="1" applyAlignment="1">
      <alignment horizontal="left"/>
    </xf>
    <xf numFmtId="0" fontId="15" fillId="0" borderId="10" xfId="50" applyFont="1" applyBorder="1" applyAlignment="1">
      <alignment horizontal="left"/>
    </xf>
    <xf numFmtId="0" fontId="15" fillId="0" borderId="23" xfId="50" applyFont="1" applyBorder="1" applyAlignment="1">
      <alignment horizontal="left"/>
    </xf>
    <xf numFmtId="0" fontId="68" fillId="0" borderId="11" xfId="50" applyFont="1" applyBorder="1" applyAlignment="1">
      <alignment horizontal="left" wrapText="1"/>
    </xf>
    <xf numFmtId="0" fontId="68" fillId="0" borderId="0" xfId="50" applyFont="1" applyBorder="1" applyAlignment="1">
      <alignment horizontal="left" wrapText="1"/>
    </xf>
    <xf numFmtId="0" fontId="68" fillId="0" borderId="47" xfId="50" applyFont="1" applyBorder="1" applyAlignment="1">
      <alignment horizontal="left" wrapText="1"/>
    </xf>
    <xf numFmtId="0" fontId="15" fillId="0" borderId="43" xfId="281" applyFont="1" applyBorder="1" applyAlignment="1">
      <alignment horizontal="left"/>
    </xf>
    <xf numFmtId="0" fontId="34" fillId="0" borderId="43" xfId="50" applyFont="1" applyBorder="1" applyAlignment="1">
      <alignment horizontal="justify" vertical="top" wrapText="1"/>
    </xf>
    <xf numFmtId="0" fontId="11" fillId="0" borderId="43" xfId="50" applyFont="1" applyBorder="1" applyAlignment="1">
      <alignment horizontal="center" vertical="center"/>
    </xf>
    <xf numFmtId="0" fontId="39" fillId="0" borderId="39" xfId="50" applyFont="1" applyBorder="1" applyAlignment="1">
      <alignment horizontal="left"/>
    </xf>
    <xf numFmtId="0" fontId="39" fillId="0" borderId="40" xfId="50" applyFont="1" applyBorder="1" applyAlignment="1">
      <alignment horizontal="left"/>
    </xf>
    <xf numFmtId="0" fontId="39" fillId="0" borderId="41" xfId="50" applyFont="1" applyBorder="1" applyAlignment="1">
      <alignment horizontal="left"/>
    </xf>
    <xf numFmtId="0" fontId="9" fillId="0" borderId="39" xfId="50" applyFont="1" applyBorder="1" applyAlignment="1">
      <alignment horizontal="center"/>
    </xf>
    <xf numFmtId="0" fontId="9" fillId="0" borderId="40" xfId="50" applyFont="1" applyBorder="1" applyAlignment="1">
      <alignment horizontal="center"/>
    </xf>
    <xf numFmtId="0" fontId="9" fillId="0" borderId="41" xfId="50" applyFont="1" applyBorder="1" applyAlignment="1">
      <alignment horizontal="center"/>
    </xf>
    <xf numFmtId="0" fontId="8" fillId="0" borderId="43" xfId="50" applyFont="1" applyFill="1" applyBorder="1" applyAlignment="1">
      <alignment horizontal="left"/>
    </xf>
    <xf numFmtId="0" fontId="8" fillId="0" borderId="9" xfId="50" applyFont="1" applyBorder="1" applyAlignment="1">
      <alignment horizontal="center" vertical="center"/>
    </xf>
    <xf numFmtId="0" fontId="8" fillId="0" borderId="12" xfId="50" applyFont="1" applyBorder="1" applyAlignment="1">
      <alignment horizontal="center" vertical="center"/>
    </xf>
    <xf numFmtId="0" fontId="8" fillId="0" borderId="39" xfId="50" applyFont="1" applyBorder="1" applyAlignment="1">
      <alignment horizontal="center"/>
    </xf>
    <xf numFmtId="0" fontId="8" fillId="0" borderId="41" xfId="50" applyFont="1" applyBorder="1" applyAlignment="1">
      <alignment horizontal="center"/>
    </xf>
    <xf numFmtId="0" fontId="8" fillId="0" borderId="40" xfId="50" applyFont="1" applyBorder="1" applyAlignment="1">
      <alignment horizontal="center"/>
    </xf>
    <xf numFmtId="0" fontId="8" fillId="0" borderId="69" xfId="50" applyFont="1" applyBorder="1" applyAlignment="1">
      <alignment horizontal="center"/>
    </xf>
    <xf numFmtId="0" fontId="8" fillId="0" borderId="70" xfId="50" applyFont="1" applyBorder="1" applyAlignment="1">
      <alignment horizontal="center"/>
    </xf>
    <xf numFmtId="0" fontId="8" fillId="0" borderId="71" xfId="50" applyFont="1" applyBorder="1" applyAlignment="1">
      <alignment horizontal="center"/>
    </xf>
    <xf numFmtId="0" fontId="9" fillId="0" borderId="69" xfId="50" applyFont="1" applyBorder="1" applyAlignment="1">
      <alignment horizontal="center"/>
    </xf>
    <xf numFmtId="0" fontId="9" fillId="0" borderId="70" xfId="50" applyFont="1" applyBorder="1" applyAlignment="1">
      <alignment horizontal="center"/>
    </xf>
    <xf numFmtId="0" fontId="9" fillId="0" borderId="71" xfId="50" applyFont="1" applyBorder="1" applyAlignment="1">
      <alignment horizontal="center"/>
    </xf>
    <xf numFmtId="0" fontId="39" fillId="0" borderId="43" xfId="50" applyFont="1" applyBorder="1" applyAlignment="1">
      <alignment horizontal="left"/>
    </xf>
    <xf numFmtId="0" fontId="8" fillId="0" borderId="43" xfId="50" applyFont="1" applyBorder="1" applyAlignment="1">
      <alignment horizontal="left"/>
    </xf>
    <xf numFmtId="0" fontId="8" fillId="0" borderId="38" xfId="50" applyFont="1" applyBorder="1" applyAlignment="1">
      <alignment horizontal="center" vertical="center"/>
    </xf>
    <xf numFmtId="0" fontId="8" fillId="0" borderId="25" xfId="50" applyFont="1" applyBorder="1" applyAlignment="1">
      <alignment horizontal="center" vertical="center"/>
    </xf>
    <xf numFmtId="0" fontId="8" fillId="0" borderId="37" xfId="50" applyFont="1" applyBorder="1" applyAlignment="1">
      <alignment horizontal="center" vertical="center"/>
    </xf>
    <xf numFmtId="0" fontId="8" fillId="0" borderId="75" xfId="50" applyFont="1" applyBorder="1" applyAlignment="1">
      <alignment horizontal="center" vertical="center"/>
    </xf>
    <xf numFmtId="0" fontId="8" fillId="0" borderId="73" xfId="50" applyFont="1" applyBorder="1" applyAlignment="1">
      <alignment horizontal="center" vertical="center"/>
    </xf>
    <xf numFmtId="0" fontId="8" fillId="0" borderId="76" xfId="50" applyFont="1" applyBorder="1" applyAlignment="1">
      <alignment horizontal="center" vertical="center"/>
    </xf>
    <xf numFmtId="0" fontId="8" fillId="0" borderId="13" xfId="50" applyFont="1" applyBorder="1" applyAlignment="1">
      <alignment horizontal="center" vertical="center"/>
    </xf>
    <xf numFmtId="0" fontId="8" fillId="0" borderId="24" xfId="50" applyFont="1" applyBorder="1" applyAlignment="1">
      <alignment horizontal="center" vertical="center"/>
    </xf>
    <xf numFmtId="0" fontId="56" fillId="0" borderId="39" xfId="50" applyFont="1" applyBorder="1" applyAlignment="1">
      <alignment horizontal="left" vertical="center"/>
    </xf>
    <xf numFmtId="0" fontId="56" fillId="0" borderId="40" xfId="50" applyFont="1" applyBorder="1" applyAlignment="1">
      <alignment horizontal="left" vertical="center"/>
    </xf>
    <xf numFmtId="0" fontId="56" fillId="0" borderId="41" xfId="50" applyFont="1" applyBorder="1" applyAlignment="1">
      <alignment horizontal="left" vertical="center"/>
    </xf>
    <xf numFmtId="0" fontId="1" fillId="0" borderId="43" xfId="50" applyFont="1" applyBorder="1" applyAlignment="1">
      <alignment horizontal="center" vertical="center"/>
    </xf>
    <xf numFmtId="0" fontId="1" fillId="0" borderId="43" xfId="50" applyFont="1" applyBorder="1" applyAlignment="1">
      <alignment horizontal="center" vertical="center" wrapText="1"/>
    </xf>
    <xf numFmtId="0" fontId="2" fillId="0" borderId="43" xfId="50" applyFont="1" applyBorder="1" applyAlignment="1">
      <alignment horizontal="center" vertical="center"/>
    </xf>
    <xf numFmtId="0" fontId="2" fillId="0" borderId="43" xfId="50" applyFont="1" applyBorder="1" applyAlignment="1">
      <alignment horizontal="center"/>
    </xf>
    <xf numFmtId="0" fontId="11" fillId="0" borderId="43" xfId="50" applyFont="1" applyBorder="1" applyAlignment="1">
      <alignment horizontal="center" vertical="center" wrapText="1"/>
    </xf>
    <xf numFmtId="0" fontId="16" fillId="0" borderId="43" xfId="50" applyFont="1" applyBorder="1" applyAlignment="1">
      <alignment horizontal="left" vertical="center"/>
    </xf>
    <xf numFmtId="0" fontId="9" fillId="0" borderId="43" xfId="50" applyFont="1" applyBorder="1" applyAlignment="1">
      <alignment horizontal="center" vertical="center"/>
    </xf>
    <xf numFmtId="0" fontId="8" fillId="0" borderId="43" xfId="50" applyFont="1" applyBorder="1" applyAlignment="1">
      <alignment horizontal="center"/>
    </xf>
    <xf numFmtId="0" fontId="34" fillId="0" borderId="43" xfId="50" applyFont="1" applyBorder="1" applyAlignment="1">
      <alignment horizontal="left" vertical="center" wrapText="1"/>
    </xf>
    <xf numFmtId="0" fontId="13" fillId="0" borderId="39" xfId="50" applyFont="1" applyBorder="1" applyAlignment="1">
      <alignment horizontal="center" vertical="center" wrapText="1"/>
    </xf>
    <xf numFmtId="0" fontId="13" fillId="0" borderId="40" xfId="50" applyFont="1" applyBorder="1" applyAlignment="1">
      <alignment horizontal="center" vertical="center" wrapText="1"/>
    </xf>
    <xf numFmtId="0" fontId="13" fillId="0" borderId="41" xfId="50" applyFont="1" applyBorder="1" applyAlignment="1">
      <alignment horizontal="center" vertical="center" wrapText="1"/>
    </xf>
    <xf numFmtId="0" fontId="13" fillId="0" borderId="43" xfId="50" applyFont="1" applyBorder="1" applyAlignment="1">
      <alignment horizontal="center" vertical="center" wrapText="1"/>
    </xf>
    <xf numFmtId="0" fontId="12" fillId="0" borderId="43" xfId="50" applyFont="1" applyBorder="1" applyAlignment="1">
      <alignment horizontal="left" vertical="center"/>
    </xf>
    <xf numFmtId="0" fontId="13" fillId="0" borderId="43" xfId="50" applyFont="1" applyBorder="1" applyAlignment="1">
      <alignment horizontal="left" vertical="center"/>
    </xf>
    <xf numFmtId="0" fontId="15" fillId="0" borderId="43" xfId="50" applyFont="1" applyBorder="1" applyAlignment="1">
      <alignment horizontal="left" vertical="center"/>
    </xf>
    <xf numFmtId="0" fontId="12" fillId="0" borderId="39" xfId="50" applyFont="1" applyBorder="1" applyAlignment="1">
      <alignment horizontal="left" vertical="center"/>
    </xf>
    <xf numFmtId="0" fontId="12" fillId="0" borderId="41" xfId="50" applyFont="1" applyBorder="1" applyAlignment="1">
      <alignment horizontal="left" vertical="center"/>
    </xf>
    <xf numFmtId="0" fontId="9" fillId="0" borderId="43" xfId="50" applyFont="1" applyBorder="1" applyAlignment="1">
      <alignment horizontal="center" wrapText="1"/>
    </xf>
    <xf numFmtId="0" fontId="13" fillId="0" borderId="43" xfId="50" applyFont="1" applyBorder="1" applyAlignment="1">
      <alignment horizontal="center" vertical="center"/>
    </xf>
    <xf numFmtId="0" fontId="11" fillId="0" borderId="43" xfId="50" applyFont="1" applyBorder="1" applyAlignment="1">
      <alignment horizontal="left" vertical="center"/>
    </xf>
    <xf numFmtId="0" fontId="0" fillId="0" borderId="0" xfId="0" applyAlignment="1">
      <alignment horizontal="center"/>
    </xf>
    <xf numFmtId="0" fontId="33" fillId="0" borderId="0" xfId="50" applyFont="1" applyAlignment="1">
      <alignment horizontal="center" wrapText="1"/>
    </xf>
    <xf numFmtId="0" fontId="8" fillId="0" borderId="34" xfId="0" quotePrefix="1" applyFont="1" applyBorder="1" applyAlignment="1">
      <alignment vertical="center" wrapText="1"/>
    </xf>
    <xf numFmtId="0" fontId="34" fillId="0" borderId="34" xfId="0" quotePrefix="1" applyFont="1" applyBorder="1" applyAlignment="1">
      <alignment vertical="center" wrapText="1"/>
    </xf>
    <xf numFmtId="168" fontId="1" fillId="0" borderId="43" xfId="1" applyNumberFormat="1" applyFont="1" applyBorder="1" applyAlignment="1">
      <alignment horizontal="right"/>
    </xf>
    <xf numFmtId="168" fontId="2" fillId="0" borderId="43" xfId="1" applyNumberFormat="1" applyFont="1" applyBorder="1" applyAlignment="1">
      <alignment horizontal="right"/>
    </xf>
    <xf numFmtId="0" fontId="0" fillId="0" borderId="87" xfId="0" quotePrefix="1" applyBorder="1" applyAlignment="1">
      <alignment vertical="center"/>
    </xf>
    <xf numFmtId="0" fontId="0" fillId="0" borderId="88" xfId="0" quotePrefix="1" applyBorder="1" applyAlignment="1">
      <alignment vertical="center" wrapText="1"/>
    </xf>
    <xf numFmtId="3" fontId="0" fillId="0" borderId="88" xfId="0" quotePrefix="1" applyNumberFormat="1" applyBorder="1" applyAlignment="1">
      <alignment horizontal="center" vertical="center"/>
    </xf>
    <xf numFmtId="14" fontId="0" fillId="0" borderId="88" xfId="0" applyNumberFormat="1" applyBorder="1" applyAlignment="1">
      <alignment horizontal="center" vertical="center"/>
    </xf>
    <xf numFmtId="0" fontId="8" fillId="0" borderId="89" xfId="0" quotePrefix="1" applyFont="1" applyBorder="1" applyAlignment="1">
      <alignment vertical="center" wrapText="1"/>
    </xf>
    <xf numFmtId="0" fontId="0" fillId="0" borderId="90" xfId="0" quotePrefix="1" applyBorder="1" applyAlignment="1">
      <alignment vertical="center"/>
    </xf>
    <xf numFmtId="0" fontId="8" fillId="0" borderId="91" xfId="0" quotePrefix="1" applyFont="1" applyBorder="1" applyAlignment="1">
      <alignment vertical="center" wrapText="1"/>
    </xf>
    <xf numFmtId="0" fontId="0" fillId="0" borderId="0" xfId="0" applyFill="1" applyAlignment="1">
      <alignment horizontal="center"/>
    </xf>
  </cellXfs>
  <cellStyles count="405">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2 5" xfId="376" xr:uid="{58125B69-8FB1-45EF-931F-27B3913D5F78}"/>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5 2" xfId="377" xr:uid="{53BB5434-0E81-4FA3-8F25-7A5279C593AF}"/>
    <cellStyle name="Millares [0] 6" xfId="107" xr:uid="{00000000-0005-0000-0000-000061000000}"/>
    <cellStyle name="Millares [0] 7" xfId="374" xr:uid="{104975EF-394F-4F82-ACDA-52BBB331DFA9}"/>
    <cellStyle name="Millares 10" xfId="116" xr:uid="{00000000-0005-0000-0000-000062000000}"/>
    <cellStyle name="Millares 10 2" xfId="117" xr:uid="{00000000-0005-0000-0000-000063000000}"/>
    <cellStyle name="Millares 10 3" xfId="118" xr:uid="{00000000-0005-0000-0000-000064000000}"/>
    <cellStyle name="Millares 10 3 2" xfId="379" xr:uid="{C90F4C69-8825-4F39-A02F-5D4293DD8633}"/>
    <cellStyle name="Millares 10 4" xfId="378" xr:uid="{C19B014F-F779-48B9-8F4D-DD2C86BB4A58}"/>
    <cellStyle name="Millares 11" xfId="119" xr:uid="{00000000-0005-0000-0000-000065000000}"/>
    <cellStyle name="Millares 11 2" xfId="120" xr:uid="{00000000-0005-0000-0000-000066000000}"/>
    <cellStyle name="Millares 11 3" xfId="121" xr:uid="{00000000-0005-0000-0000-000067000000}"/>
    <cellStyle name="Millares 11 3 2" xfId="381" xr:uid="{88B89D6E-8263-41AC-B74A-B0BD0810C05B}"/>
    <cellStyle name="Millares 11 4" xfId="380" xr:uid="{15F052BE-CDF0-4ACD-85ED-9127A44E3484}"/>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3 3 2" xfId="383" xr:uid="{0F1B913A-12EF-4E00-91B5-7E92A184C4F3}"/>
    <cellStyle name="Millares 13 4" xfId="382" xr:uid="{D71F3F58-917F-4AFD-9634-63F406C2BF5D}"/>
    <cellStyle name="Millares 14" xfId="129" xr:uid="{00000000-0005-0000-0000-00006F000000}"/>
    <cellStyle name="Millares 14 2" xfId="130" xr:uid="{00000000-0005-0000-0000-000070000000}"/>
    <cellStyle name="Millares 14 3" xfId="131" xr:uid="{00000000-0005-0000-0000-000071000000}"/>
    <cellStyle name="Millares 14 3 2" xfId="385" xr:uid="{6E61372C-D67F-4E03-AFFF-6D3ADEF554A9}"/>
    <cellStyle name="Millares 14 4" xfId="384" xr:uid="{856984C3-53A3-48B8-A404-B5A4F84CDEB0}"/>
    <cellStyle name="Millares 15" xfId="132" xr:uid="{00000000-0005-0000-0000-000072000000}"/>
    <cellStyle name="Millares 15 2" xfId="133" xr:uid="{00000000-0005-0000-0000-000073000000}"/>
    <cellStyle name="Millares 15 3" xfId="134" xr:uid="{00000000-0005-0000-0000-000074000000}"/>
    <cellStyle name="Millares 15 3 2" xfId="387" xr:uid="{A81FE4AB-FFFB-4BE4-ABCF-E883F33795B9}"/>
    <cellStyle name="Millares 15 4" xfId="386" xr:uid="{975A474A-2B9C-41D5-A439-C8FBC741BB48}"/>
    <cellStyle name="Millares 16" xfId="135" xr:uid="{00000000-0005-0000-0000-000075000000}"/>
    <cellStyle name="Millares 16 2" xfId="136" xr:uid="{00000000-0005-0000-0000-000076000000}"/>
    <cellStyle name="Millares 16 3" xfId="137" xr:uid="{00000000-0005-0000-0000-000077000000}"/>
    <cellStyle name="Millares 16 3 2" xfId="389" xr:uid="{9D710906-9EF1-460D-B2FB-9888CB2A718C}"/>
    <cellStyle name="Millares 16 4" xfId="388" xr:uid="{C179BEFD-AC78-457E-A900-ED459E24E047}"/>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 4 2" xfId="391" xr:uid="{CBE3884B-E3E1-4195-A7EF-F08756B09008}"/>
    <cellStyle name="Millares 3 5" xfId="390" xr:uid="{E97C16DB-64B1-405E-ABDB-AF83EBDE09FB}"/>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 3 2" xfId="393" xr:uid="{5F1F8DC6-C4C2-49F8-A3B6-8CE59A181E26}"/>
    <cellStyle name="Millares 4 4" xfId="392" xr:uid="{E3A3F787-FA09-43AD-8865-15BAC4988AF6}"/>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 3 2" xfId="395" xr:uid="{94278EAA-949C-4C63-9F77-88089104DDCF}"/>
    <cellStyle name="Millares 5 4" xfId="394" xr:uid="{690BA986-FF36-41B1-B322-FADE1F56459B}"/>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 3 2" xfId="397" xr:uid="{85D7D73D-E13F-4E76-B48A-05008B9EFF2C}"/>
    <cellStyle name="Millares 6 4" xfId="396" xr:uid="{73FCEC60-3EE9-4C60-A417-AC6D3CC7460C}"/>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 3 2" xfId="399" xr:uid="{7F66E4A8-0CE9-4A6F-B279-1BF3E09A7CFC}"/>
    <cellStyle name="Millares 7 4" xfId="398" xr:uid="{16F47124-74C6-46C4-9069-F94CC4CC6628}"/>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 3 2" xfId="401" xr:uid="{C083892E-B4E9-43E1-9E90-CD7E5AAE62B3}"/>
    <cellStyle name="Millares 8 4" xfId="400" xr:uid="{56B0DD6C-B223-407F-AF25-69D8AB6D4C0A}"/>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88" xfId="373" xr:uid="{CFA5BA45-A266-4F24-ACD7-53A355490D5B}"/>
    <cellStyle name="Millares 89" xfId="375" xr:uid="{D978A259-5C53-4C18-882E-54F0E6F1B87F}"/>
    <cellStyle name="Millares 9" xfId="258" xr:uid="{00000000-0005-0000-0000-000003010000}"/>
    <cellStyle name="Millares 9 2" xfId="259" xr:uid="{00000000-0005-0000-0000-000004010000}"/>
    <cellStyle name="Millares 9 3" xfId="260" xr:uid="{00000000-0005-0000-0000-000005010000}"/>
    <cellStyle name="Millares 9 3 2" xfId="403" xr:uid="{78A06723-271A-456D-A69D-21090856E09C}"/>
    <cellStyle name="Millares 9 4" xfId="402" xr:uid="{5F53B37E-DEA0-4B06-8995-2299BB9C6FF0}"/>
    <cellStyle name="Millares 90" xfId="404" xr:uid="{543CF51B-B352-435C-ABFE-74F51E90D565}"/>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b="0" i="0" u="none" strike="noStrike" kern="1200" spc="0" baseline="0">
                <a:solidFill>
                  <a:schemeClr val="tx1">
                    <a:lumMod val="65000"/>
                    <a:lumOff val="35000"/>
                  </a:schemeClr>
                </a:solidFill>
                <a:latin typeface="+mn-lt"/>
                <a:ea typeface="+mn-ea"/>
                <a:cs typeface="+mn-cs"/>
              </a:defRPr>
            </a:pPr>
            <a:r>
              <a:rPr lang="es-CL" sz="1100"/>
              <a:t>Período 2002 a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export'!$S$5:$AL$5</c:f>
              <c:numCache>
                <c:formatCode>#,##0</c:formatCode>
                <c:ptCount val="20"/>
                <c:pt idx="0">
                  <c:v>344.06530935310002</c:v>
                </c:pt>
                <c:pt idx="1">
                  <c:v>390.96013003370001</c:v>
                </c:pt>
                <c:pt idx="2">
                  <c:v>465.3393175571</c:v>
                </c:pt>
                <c:pt idx="3">
                  <c:v>413.65611972459999</c:v>
                </c:pt>
                <c:pt idx="4">
                  <c:v>470.09455889540004</c:v>
                </c:pt>
                <c:pt idx="5">
                  <c:v>599.78646680209988</c:v>
                </c:pt>
                <c:pt idx="6">
                  <c:v>581.72047084199994</c:v>
                </c:pt>
                <c:pt idx="7">
                  <c:v>687.65672542569996</c:v>
                </c:pt>
                <c:pt idx="8">
                  <c:v>725.38451726690005</c:v>
                </c:pt>
                <c:pt idx="9">
                  <c:v>660.04612720440002</c:v>
                </c:pt>
                <c:pt idx="10">
                  <c:v>743.9480811599999</c:v>
                </c:pt>
                <c:pt idx="11">
                  <c:v>873.51530059059996</c:v>
                </c:pt>
                <c:pt idx="12">
                  <c:v>796.43082167889997</c:v>
                </c:pt>
                <c:pt idx="13">
                  <c:v>875.0329999999999</c:v>
                </c:pt>
                <c:pt idx="14">
                  <c:v>906.32799999999997</c:v>
                </c:pt>
                <c:pt idx="15">
                  <c:v>939.54</c:v>
                </c:pt>
                <c:pt idx="16">
                  <c:v>844.7</c:v>
                </c:pt>
                <c:pt idx="17">
                  <c:v>867.75499999999988</c:v>
                </c:pt>
                <c:pt idx="18">
                  <c:v>849.30000000000007</c:v>
                </c:pt>
                <c:pt idx="19">
                  <c:v>865.08589868920001</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export'!$S$6:$AL$6</c:f>
              <c:numCache>
                <c:formatCode>#,##0</c:formatCode>
                <c:ptCount val="20"/>
                <c:pt idx="0">
                  <c:v>598.37332026999991</c:v>
                </c:pt>
                <c:pt idx="1">
                  <c:v>666.28691326000001</c:v>
                </c:pt>
                <c:pt idx="2">
                  <c:v>832.55681260000006</c:v>
                </c:pt>
                <c:pt idx="3">
                  <c:v>872.49015702000008</c:v>
                </c:pt>
                <c:pt idx="4">
                  <c:v>958.12004132999994</c:v>
                </c:pt>
                <c:pt idx="5">
                  <c:v>1246.5129926999998</c:v>
                </c:pt>
                <c:pt idx="6">
                  <c:v>1366.7572898600004</c:v>
                </c:pt>
                <c:pt idx="7">
                  <c:v>1372.2251541599999</c:v>
                </c:pt>
                <c:pt idx="8">
                  <c:v>1532.6636520499999</c:v>
                </c:pt>
                <c:pt idx="9">
                  <c:v>1680.1964922900002</c:v>
                </c:pt>
                <c:pt idx="10">
                  <c:v>1777.2309957100001</c:v>
                </c:pt>
                <c:pt idx="11">
                  <c:v>1867.0447450000001</c:v>
                </c:pt>
                <c:pt idx="12">
                  <c:v>1834.2605475400001</c:v>
                </c:pt>
                <c:pt idx="13">
                  <c:v>1843.5249999999999</c:v>
                </c:pt>
                <c:pt idx="14">
                  <c:v>1843.509</c:v>
                </c:pt>
                <c:pt idx="15">
                  <c:v>2006.3540000000003</c:v>
                </c:pt>
                <c:pt idx="16">
                  <c:v>1983.6000000000001</c:v>
                </c:pt>
                <c:pt idx="17">
                  <c:v>1921.1040000000003</c:v>
                </c:pt>
                <c:pt idx="18">
                  <c:v>1823.1999999999998</c:v>
                </c:pt>
                <c:pt idx="19">
                  <c:v>1953.5457807699991</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10. Valor</a:t>
            </a:r>
            <a:r>
              <a:rPr lang="es-CL" sz="1100" b="1" baseline="0"/>
              <a:t> medio de exportación vino a granel</a:t>
            </a:r>
          </a:p>
          <a:p>
            <a:pPr>
              <a:defRPr sz="1100" b="1" i="0" u="none" strike="noStrike" kern="1200" spc="0" baseline="0">
                <a:solidFill>
                  <a:schemeClr val="tx1">
                    <a:lumMod val="65000"/>
                    <a:lumOff val="35000"/>
                  </a:schemeClr>
                </a:solidFill>
                <a:latin typeface="+mn-lt"/>
                <a:ea typeface="+mn-ea"/>
                <a:cs typeface="+mn-cs"/>
              </a:defRPr>
            </a:pPr>
            <a:r>
              <a:rPr lang="es-CL" sz="1100" b="1" baseline="0"/>
              <a:t>USD/litro</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925625122547756"/>
          <c:y val="0.13661141804788213"/>
          <c:w val="0.83921420978818817"/>
          <c:h val="0.49275094344550219"/>
        </c:manualLayout>
      </c:layout>
      <c:lineChart>
        <c:grouping val="standard"/>
        <c:varyColors val="0"/>
        <c:ser>
          <c:idx val="2"/>
          <c:order val="2"/>
          <c:tx>
            <c:strRef>
              <c:f>'Valor granel exp'!$V$1</c:f>
              <c:strCache>
                <c:ptCount val="1"/>
                <c:pt idx="0">
                  <c:v>Vinos Blancos</c:v>
                </c:pt>
              </c:strCache>
            </c:strRef>
          </c:tx>
          <c:spPr>
            <a:ln w="28575" cap="rnd">
              <a:solidFill>
                <a:srgbClr val="92D050"/>
              </a:solidFill>
              <a:round/>
            </a:ln>
            <a:effectLst/>
          </c:spPr>
          <c:marker>
            <c:symbol val="none"/>
          </c:marker>
          <c:cat>
            <c:numRef>
              <c:f>'Valor granel exp'!$U$4:$U$19</c:f>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f>'Valor granel exp'!$X$4:$X$19</c:f>
              <c:numCache>
                <c:formatCode>_ * #,##0.00_ ;_ * \-#,##0.00_ ;_ * "-"_ ;_ @_ </c:formatCode>
                <c:ptCount val="16"/>
                <c:pt idx="0">
                  <c:v>0.72637539435250487</c:v>
                </c:pt>
                <c:pt idx="1">
                  <c:v>0.75391454749319098</c:v>
                </c:pt>
                <c:pt idx="2">
                  <c:v>0.72884931527897667</c:v>
                </c:pt>
                <c:pt idx="3">
                  <c:v>0.75880534619469153</c:v>
                </c:pt>
                <c:pt idx="4">
                  <c:v>0.75510014075787635</c:v>
                </c:pt>
                <c:pt idx="5">
                  <c:v>0.78990974340857323</c:v>
                </c:pt>
                <c:pt idx="6">
                  <c:v>0.80338663995857007</c:v>
                </c:pt>
                <c:pt idx="7">
                  <c:v>0.76444588421790149</c:v>
                </c:pt>
                <c:pt idx="8">
                  <c:v>0.80509489296276593</c:v>
                </c:pt>
                <c:pt idx="9">
                  <c:v>0.77611590536407538</c:v>
                </c:pt>
                <c:pt idx="10">
                  <c:v>0.81070180939212233</c:v>
                </c:pt>
                <c:pt idx="11">
                  <c:v>0.86769918656138845</c:v>
                </c:pt>
                <c:pt idx="12">
                  <c:v>0.8513543541409454</c:v>
                </c:pt>
                <c:pt idx="13">
                  <c:v>0.82800790438184757</c:v>
                </c:pt>
                <c:pt idx="14">
                  <c:v>0.86728436469383496</c:v>
                </c:pt>
                <c:pt idx="15">
                  <c:v>0.8926489890889836</c:v>
                </c:pt>
              </c:numCache>
            </c:numRef>
          </c:val>
          <c:smooth val="0"/>
          <c:extLst>
            <c:ext xmlns:c16="http://schemas.microsoft.com/office/drawing/2014/chart" uri="{C3380CC4-5D6E-409C-BE32-E72D297353CC}">
              <c16:uniqueId val="{00000002-98A8-44E5-9A4C-1EEE66311D46}"/>
            </c:ext>
          </c:extLst>
        </c:ser>
        <c:ser>
          <c:idx val="5"/>
          <c:order val="5"/>
          <c:tx>
            <c:strRef>
              <c:f>'Valor granel exp'!$Y$1</c:f>
              <c:strCache>
                <c:ptCount val="1"/>
                <c:pt idx="0">
                  <c:v>Vinos tintos  </c:v>
                </c:pt>
              </c:strCache>
            </c:strRef>
          </c:tx>
          <c:spPr>
            <a:ln w="28575" cap="rnd">
              <a:solidFill>
                <a:srgbClr val="C00000"/>
              </a:solidFill>
              <a:round/>
            </a:ln>
            <a:effectLst/>
          </c:spPr>
          <c:marker>
            <c:symbol val="none"/>
          </c:marker>
          <c:cat>
            <c:numRef>
              <c:f>'Valor granel exp'!$U$4:$U$19</c:f>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f>'Valor granel exp'!$AA$4:$AA$19</c:f>
              <c:numCache>
                <c:formatCode>_ * #,##0.00_ ;_ * \-#,##0.00_ ;_ * "-"_ ;_ @_ </c:formatCode>
                <c:ptCount val="16"/>
                <c:pt idx="0">
                  <c:v>0.68189663446757187</c:v>
                </c:pt>
                <c:pt idx="1">
                  <c:v>0.72061444479909664</c:v>
                </c:pt>
                <c:pt idx="2">
                  <c:v>0.71874687616854893</c:v>
                </c:pt>
                <c:pt idx="3">
                  <c:v>0.68728517315085802</c:v>
                </c:pt>
                <c:pt idx="4">
                  <c:v>0.72951400391112109</c:v>
                </c:pt>
                <c:pt idx="5">
                  <c:v>0.74983347428048919</c:v>
                </c:pt>
                <c:pt idx="6">
                  <c:v>0.64593360527097743</c:v>
                </c:pt>
                <c:pt idx="7">
                  <c:v>0.67142016420345152</c:v>
                </c:pt>
                <c:pt idx="8">
                  <c:v>0.70305215643391139</c:v>
                </c:pt>
                <c:pt idx="9">
                  <c:v>0.70845363793705918</c:v>
                </c:pt>
                <c:pt idx="10">
                  <c:v>0.69526352525661761</c:v>
                </c:pt>
                <c:pt idx="11">
                  <c:v>0.68335309781427689</c:v>
                </c:pt>
                <c:pt idx="12">
                  <c:v>0.68943946993582972</c:v>
                </c:pt>
                <c:pt idx="13">
                  <c:v>0.69178445840169811</c:v>
                </c:pt>
                <c:pt idx="14">
                  <c:v>0.77222189583177092</c:v>
                </c:pt>
                <c:pt idx="15">
                  <c:v>0.73485407840313677</c:v>
                </c:pt>
              </c:numCache>
            </c:numRef>
          </c:val>
          <c:smooth val="0"/>
          <c:extLst>
            <c:ext xmlns:c16="http://schemas.microsoft.com/office/drawing/2014/chart" uri="{C3380CC4-5D6E-409C-BE32-E72D297353CC}">
              <c16:uniqueId val="{00000005-98A8-44E5-9A4C-1EEE66311D46}"/>
            </c:ext>
          </c:extLst>
        </c:ser>
        <c:ser>
          <c:idx val="8"/>
          <c:order val="8"/>
          <c:tx>
            <c:strRef>
              <c:f>'Valor granel exp'!$AB$1</c:f>
              <c:strCache>
                <c:ptCount val="1"/>
                <c:pt idx="0">
                  <c:v>Otros vinos</c:v>
                </c:pt>
              </c:strCache>
            </c:strRef>
          </c:tx>
          <c:spPr>
            <a:ln w="28575" cap="rnd">
              <a:solidFill>
                <a:schemeClr val="accent3">
                  <a:lumMod val="60000"/>
                </a:schemeClr>
              </a:solidFill>
              <a:round/>
            </a:ln>
            <a:effectLst/>
          </c:spPr>
          <c:marker>
            <c:symbol val="none"/>
          </c:marker>
          <c:cat>
            <c:numRef>
              <c:f>'Valor granel exp'!$U$4:$U$19</c:f>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f>'Valor granel exp'!$AD$4:$AD$19</c:f>
              <c:numCache>
                <c:formatCode>0.00</c:formatCode>
                <c:ptCount val="16"/>
                <c:pt idx="0">
                  <c:v>0.77787241666666673</c:v>
                </c:pt>
                <c:pt idx="1">
                  <c:v>0.92571437656091016</c:v>
                </c:pt>
                <c:pt idx="2">
                  <c:v>0.74</c:v>
                </c:pt>
                <c:pt idx="3">
                  <c:v>0.69750000000000001</c:v>
                </c:pt>
                <c:pt idx="4">
                  <c:v>0.69925341745531022</c:v>
                </c:pt>
                <c:pt idx="5">
                  <c:v>0.65</c:v>
                </c:pt>
                <c:pt idx="6">
                  <c:v>0.68833333333333335</c:v>
                </c:pt>
                <c:pt idx="7">
                  <c:v>0.65</c:v>
                </c:pt>
                <c:pt idx="8">
                  <c:v>0.73698553097345121</c:v>
                </c:pt>
                <c:pt idx="9">
                  <c:v>0.7113834722222222</c:v>
                </c:pt>
                <c:pt idx="10">
                  <c:v>0.69881612683014149</c:v>
                </c:pt>
                <c:pt idx="11">
                  <c:v>0.79200000000000004</c:v>
                </c:pt>
                <c:pt idx="12">
                  <c:v>0.65696535929000854</c:v>
                </c:pt>
                <c:pt idx="13">
                  <c:v>0.7156522023809524</c:v>
                </c:pt>
                <c:pt idx="14">
                  <c:v>0.62545420289855069</c:v>
                </c:pt>
                <c:pt idx="15">
                  <c:v>1.1594075091013838</c:v>
                </c:pt>
              </c:numCache>
            </c:numRef>
          </c:val>
          <c:smooth val="0"/>
          <c:extLst>
            <c:ext xmlns:c16="http://schemas.microsoft.com/office/drawing/2014/chart" uri="{C3380CC4-5D6E-409C-BE32-E72D297353CC}">
              <c16:uniqueId val="{00000008-98A8-44E5-9A4C-1EEE66311D4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0-98A8-44E5-9A4C-1EEE66311D4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1-98A8-44E5-9A4C-1EEE66311D4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3-98A8-44E5-9A4C-1EEE66311D4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4-98A8-44E5-9A4C-1EEE66311D4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6-98A8-44E5-9A4C-1EEE66311D4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7-98A8-44E5-9A4C-1EEE66311D4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11. Valor</a:t>
            </a:r>
            <a:r>
              <a:rPr lang="es-CL" sz="1100" b="1" baseline="0"/>
              <a:t> medio de exportación vino a granel</a:t>
            </a:r>
          </a:p>
          <a:p>
            <a:pPr>
              <a:defRPr sz="1100" b="1" i="0" u="none" strike="noStrike" kern="1200" spc="0" baseline="0">
                <a:solidFill>
                  <a:schemeClr val="tx1">
                    <a:lumMod val="65000"/>
                    <a:lumOff val="35000"/>
                  </a:schemeClr>
                </a:solidFill>
                <a:latin typeface="+mn-lt"/>
                <a:ea typeface="+mn-ea"/>
                <a:cs typeface="+mn-cs"/>
              </a:defRPr>
            </a:pPr>
            <a:r>
              <a:rPr lang="es-CL" sz="1100" b="1" baseline="0"/>
              <a:t>CLP / litro</a:t>
            </a:r>
          </a:p>
        </c:rich>
      </c:tx>
      <c:layout>
        <c:manualLayout>
          <c:xMode val="edge"/>
          <c:yMode val="edge"/>
          <c:x val="0.3203871905045812"/>
          <c:y val="1.666666666666666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051881129537708"/>
          <c:y val="0.13292817679558011"/>
          <c:w val="0.82078107209075934"/>
          <c:h val="0.48940154749844528"/>
        </c:manualLayout>
      </c:layout>
      <c:lineChart>
        <c:grouping val="standard"/>
        <c:varyColors val="0"/>
        <c:ser>
          <c:idx val="2"/>
          <c:order val="2"/>
          <c:tx>
            <c:strRef>
              <c:f>'Valor granel exp'!$AF$1</c:f>
              <c:strCache>
                <c:ptCount val="1"/>
                <c:pt idx="0">
                  <c:v>Vinos Blancos</c:v>
                </c:pt>
              </c:strCache>
            </c:strRef>
          </c:tx>
          <c:spPr>
            <a:ln w="28575" cap="rnd">
              <a:solidFill>
                <a:srgbClr val="92D050"/>
              </a:solidFill>
              <a:round/>
            </a:ln>
            <a:effectLst/>
          </c:spPr>
          <c:marker>
            <c:symbol val="none"/>
          </c:marker>
          <c:cat>
            <c:numRef>
              <c:f>'Valor granel exp'!$U$4:$U$19</c:f>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f>'Valor granel exp'!$AF$4:$AF$19</c:f>
              <c:numCache>
                <c:formatCode>_(* #,##0_);_(* \(#,##0\);_(* "-"_);_(@_)</c:formatCode>
                <c:ptCount val="16"/>
                <c:pt idx="0">
                  <c:v>525.57618033769836</c:v>
                </c:pt>
                <c:pt idx="1">
                  <c:v>544.80126945500456</c:v>
                </c:pt>
                <c:pt idx="2">
                  <c:v>529.41427713919029</c:v>
                </c:pt>
                <c:pt idx="3">
                  <c:v>537.12036430391242</c:v>
                </c:pt>
                <c:pt idx="4">
                  <c:v>537.82762625620501</c:v>
                </c:pt>
                <c:pt idx="5">
                  <c:v>573.90102497606472</c:v>
                </c:pt>
                <c:pt idx="6">
                  <c:v>602.89347009050937</c:v>
                </c:pt>
                <c:pt idx="7">
                  <c:v>596.13783388964612</c:v>
                </c:pt>
                <c:pt idx="8">
                  <c:v>630.89651097241222</c:v>
                </c:pt>
                <c:pt idx="9">
                  <c:v>631.71954117108919</c:v>
                </c:pt>
                <c:pt idx="10">
                  <c:v>658.79250434822643</c:v>
                </c:pt>
                <c:pt idx="11">
                  <c:v>736.78073329300616</c:v>
                </c:pt>
                <c:pt idx="12">
                  <c:v>699.85584682156411</c:v>
                </c:pt>
                <c:pt idx="13">
                  <c:v>668.26033938945773</c:v>
                </c:pt>
                <c:pt idx="14">
                  <c:v>693.124991419666</c:v>
                </c:pt>
                <c:pt idx="15">
                  <c:v>727.61604398621228</c:v>
                </c:pt>
              </c:numCache>
            </c:numRef>
          </c:val>
          <c:smooth val="0"/>
          <c:extLst>
            <c:ext xmlns:c16="http://schemas.microsoft.com/office/drawing/2014/chart" uri="{C3380CC4-5D6E-409C-BE32-E72D297353CC}">
              <c16:uniqueId val="{00000000-D806-4E5B-84C5-19BB6B9EF906}"/>
            </c:ext>
          </c:extLst>
        </c:ser>
        <c:ser>
          <c:idx val="5"/>
          <c:order val="5"/>
          <c:tx>
            <c:strRef>
              <c:f>'Valor granel exp'!$AG$1</c:f>
              <c:strCache>
                <c:ptCount val="1"/>
                <c:pt idx="0">
                  <c:v>Vinos Tintos</c:v>
                </c:pt>
              </c:strCache>
            </c:strRef>
          </c:tx>
          <c:spPr>
            <a:ln w="28575" cap="rnd">
              <a:solidFill>
                <a:srgbClr val="C00000"/>
              </a:solidFill>
              <a:round/>
            </a:ln>
            <a:effectLst/>
          </c:spPr>
          <c:marker>
            <c:symbol val="none"/>
          </c:marker>
          <c:cat>
            <c:numRef>
              <c:f>'Valor granel exp'!$U$4:$U$19</c:f>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f>'Valor granel exp'!$AG$4:$AG$19</c:f>
              <c:numCache>
                <c:formatCode>_(* #,##0_);_(* \(#,##0\);_(* "-"_);_(@_)</c:formatCode>
                <c:ptCount val="16"/>
                <c:pt idx="0">
                  <c:v>493.39312883535626</c:v>
                </c:pt>
                <c:pt idx="1">
                  <c:v>520.73761624517124</c:v>
                </c:pt>
                <c:pt idx="2">
                  <c:v>522.07616844254892</c:v>
                </c:pt>
                <c:pt idx="3">
                  <c:v>486.49480981483487</c:v>
                </c:pt>
                <c:pt idx="4">
                  <c:v>519.60364442573507</c:v>
                </c:pt>
                <c:pt idx="5">
                  <c:v>544.7840124037466</c:v>
                </c:pt>
                <c:pt idx="6">
                  <c:v>484.73441473955234</c:v>
                </c:pt>
                <c:pt idx="7">
                  <c:v>523.59358665077764</c:v>
                </c:pt>
                <c:pt idx="8">
                  <c:v>550.93276134630594</c:v>
                </c:pt>
                <c:pt idx="9">
                  <c:v>576.64583859886932</c:v>
                </c:pt>
                <c:pt idx="10">
                  <c:v>564.98504589403262</c:v>
                </c:pt>
                <c:pt idx="11">
                  <c:v>580.24878241605882</c:v>
                </c:pt>
                <c:pt idx="12">
                  <c:v>566.75371626074877</c:v>
                </c:pt>
                <c:pt idx="13">
                  <c:v>558.3184828422585</c:v>
                </c:pt>
                <c:pt idx="14">
                  <c:v>617.15201692979304</c:v>
                </c:pt>
                <c:pt idx="15">
                  <c:v>598.99425638796481</c:v>
                </c:pt>
              </c:numCache>
            </c:numRef>
          </c:val>
          <c:smooth val="0"/>
          <c:extLst>
            <c:ext xmlns:c16="http://schemas.microsoft.com/office/drawing/2014/chart" uri="{C3380CC4-5D6E-409C-BE32-E72D297353CC}">
              <c16:uniqueId val="{00000001-D806-4E5B-84C5-19BB6B9EF906}"/>
            </c:ext>
          </c:extLst>
        </c:ser>
        <c:ser>
          <c:idx val="8"/>
          <c:order val="8"/>
          <c:tx>
            <c:strRef>
              <c:f>'Valor granel exp'!$AH$1</c:f>
              <c:strCache>
                <c:ptCount val="1"/>
                <c:pt idx="0">
                  <c:v>Otros Vinos</c:v>
                </c:pt>
              </c:strCache>
            </c:strRef>
          </c:tx>
          <c:spPr>
            <a:ln w="28575" cap="rnd">
              <a:solidFill>
                <a:schemeClr val="accent3">
                  <a:lumMod val="60000"/>
                </a:schemeClr>
              </a:solidFill>
              <a:round/>
            </a:ln>
            <a:effectLst/>
          </c:spPr>
          <c:marker>
            <c:symbol val="none"/>
          </c:marker>
          <c:cat>
            <c:numRef>
              <c:f>'Valor granel exp'!$U$4:$U$19</c:f>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f>'Valor granel exp'!$AH$4:$AH$19</c:f>
              <c:numCache>
                <c:formatCode>_(* #,##0_);_(* \(#,##0\);_(* "-"_);_(@_)</c:formatCode>
                <c:ptCount val="16"/>
                <c:pt idx="0">
                  <c:v>562.83736580333334</c:v>
                </c:pt>
                <c:pt idx="1">
                  <c:v>668.94897993421046</c:v>
                </c:pt>
                <c:pt idx="2">
                  <c:v>537.51379999999995</c:v>
                </c:pt>
                <c:pt idx="3">
                  <c:v>493.72537500000004</c:v>
                </c:pt>
                <c:pt idx="4">
                  <c:v>498.05023911671924</c:v>
                </c:pt>
                <c:pt idx="5">
                  <c:v>472.25099999999998</c:v>
                </c:pt>
                <c:pt idx="6">
                  <c:v>516.55286666666677</c:v>
                </c:pt>
                <c:pt idx="7">
                  <c:v>506.88950000000006</c:v>
                </c:pt>
                <c:pt idx="8">
                  <c:v>577.52397163672561</c:v>
                </c:pt>
                <c:pt idx="9">
                  <c:v>579.03057721527784</c:v>
                </c:pt>
                <c:pt idx="10">
                  <c:v>567.87196098470963</c:v>
                </c:pt>
                <c:pt idx="11">
                  <c:v>672.50304000000006</c:v>
                </c:pt>
                <c:pt idx="12">
                  <c:v>540.05837360435146</c:v>
                </c:pt>
                <c:pt idx="13">
                  <c:v>577.58142297559527</c:v>
                </c:pt>
                <c:pt idx="14">
                  <c:v>499.85674441449277</c:v>
                </c:pt>
                <c:pt idx="15">
                  <c:v>945.05624881871995</c:v>
                </c:pt>
              </c:numCache>
            </c:numRef>
          </c:val>
          <c:smooth val="0"/>
          <c:extLst>
            <c:ext xmlns:c16="http://schemas.microsoft.com/office/drawing/2014/chart" uri="{C3380CC4-5D6E-409C-BE32-E72D297353CC}">
              <c16:uniqueId val="{00000002-D806-4E5B-84C5-19BB6B9EF90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3-D806-4E5B-84C5-19BB6B9EF90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4-D806-4E5B-84C5-19BB6B9EF9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5-D806-4E5B-84C5-19BB6B9EF90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6-D806-4E5B-84C5-19BB6B9EF90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7-D806-4E5B-84C5-19BB6B9EF90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c:ext xmlns:c15="http://schemas.microsoft.com/office/drawing/2012/chart" uri="{02D57815-91ED-43cb-92C2-25804820EDAC}">
                        <c15:formulaRef>
                          <c15:sqref>'Valor granel exp'!$U$4:$U$19</c15:sqref>
                        </c15:formulaRef>
                      </c:ext>
                    </c:extLst>
                    <c:numCache>
                      <c:formatCode>mmm\-yy</c:formatCode>
                      <c:ptCount val="1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8-D806-4E5B-84C5-19BB6B9EF90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ax val="750.5"/>
          <c:min val="45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CLP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0"/>
          <c:tx>
            <c:strRef>
              <c:f>'Graficos vinos DO'!$Y$6</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2-D584-4281-AE33-099E96291A2A}"/>
            </c:ext>
          </c:extLst>
        </c:ser>
        <c:ser>
          <c:idx val="3"/>
          <c:order val="1"/>
          <c:tx>
            <c:strRef>
              <c:f>'Graficos vinos DO'!$Y$7</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3-D584-4281-AE33-099E96291A2A}"/>
            </c:ext>
          </c:extLst>
        </c:ser>
        <c:ser>
          <c:idx val="4"/>
          <c:order val="2"/>
          <c:tx>
            <c:strRef>
              <c:f>'Graficos vinos DO'!$Y$8</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36.188217527999988</c:v>
                </c:pt>
                <c:pt idx="1">
                  <c:v>26.500213594000002</c:v>
                </c:pt>
                <c:pt idx="2">
                  <c:v>33.510164059999994</c:v>
                </c:pt>
                <c:pt idx="3">
                  <c:v>40.647690953200005</c:v>
                </c:pt>
                <c:pt idx="4">
                  <c:v>40.901139038300002</c:v>
                </c:pt>
                <c:pt idx="5">
                  <c:v>38.234656273999995</c:v>
                </c:pt>
                <c:pt idx="6">
                  <c:v>36.475415379999987</c:v>
                </c:pt>
                <c:pt idx="7">
                  <c:v>37.119260229999988</c:v>
                </c:pt>
                <c:pt idx="8">
                  <c:v>35.46951836689999</c:v>
                </c:pt>
                <c:pt idx="9">
                  <c:v>38.228549748399992</c:v>
                </c:pt>
                <c:pt idx="10" formatCode="_ * #,##0.0_ ;_ * \-#,##0.0_ ;_ * &quot;-&quot;_ ;_ @_ ">
                  <c:v>42.417588961999989</c:v>
                </c:pt>
                <c:pt idx="11">
                  <c:v>42.492720380199991</c:v>
                </c:pt>
              </c:numCache>
            </c:numRef>
          </c:val>
          <c:smooth val="0"/>
          <c:extLst>
            <c:ext xmlns:c16="http://schemas.microsoft.com/office/drawing/2014/chart" uri="{C3380CC4-5D6E-409C-BE32-E72D297353CC}">
              <c16:uniqueId val="{00000004-D584-4281-AE33-099E96291A2A}"/>
            </c:ext>
          </c:extLst>
        </c:ser>
        <c:ser>
          <c:idx val="5"/>
          <c:order val="3"/>
          <c:tx>
            <c:strRef>
              <c:f>'Graficos vinos DO'!$Y$9</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34.224779176200002</c:v>
                </c:pt>
                <c:pt idx="1">
                  <c:v>26.722582182199993</c:v>
                </c:pt>
                <c:pt idx="2">
                  <c:v>35.306282281999998</c:v>
                </c:pt>
                <c:pt idx="3">
                  <c:v>33.124814929999999</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strRef>
              <c:f>'Graficos vinos DO'!$Y$15</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2-4FDA-4E80-B026-7127C01F737B}"/>
            </c:ext>
          </c:extLst>
        </c:ser>
        <c:ser>
          <c:idx val="3"/>
          <c:order val="1"/>
          <c:tx>
            <c:strRef>
              <c:f>'Graficos vinos DO'!$Y$16</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3-4FDA-4E80-B026-7127C01F737B}"/>
            </c:ext>
          </c:extLst>
        </c:ser>
        <c:ser>
          <c:idx val="4"/>
          <c:order val="2"/>
          <c:tx>
            <c:strRef>
              <c:f>'Graficos vinos DO'!$Y$17</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DO'!$Z$17:$AK$17</c:f>
              <c:numCache>
                <c:formatCode>0.0</c:formatCode>
                <c:ptCount val="12"/>
                <c:pt idx="0">
                  <c:v>123.96358521999989</c:v>
                </c:pt>
                <c:pt idx="1">
                  <c:v>88.567648300000201</c:v>
                </c:pt>
                <c:pt idx="2">
                  <c:v>113.43742796000001</c:v>
                </c:pt>
                <c:pt idx="3">
                  <c:v>131.79903696999986</c:v>
                </c:pt>
                <c:pt idx="4">
                  <c:v>135.01716335999981</c:v>
                </c:pt>
                <c:pt idx="5">
                  <c:v>135.89779417999998</c:v>
                </c:pt>
                <c:pt idx="6">
                  <c:v>128.20914245999992</c:v>
                </c:pt>
                <c:pt idx="7">
                  <c:v>128.69093210999992</c:v>
                </c:pt>
                <c:pt idx="8">
                  <c:v>124.00225447999995</c:v>
                </c:pt>
                <c:pt idx="9">
                  <c:v>122.74885842000009</c:v>
                </c:pt>
                <c:pt idx="10">
                  <c:v>134.15769622999989</c:v>
                </c:pt>
                <c:pt idx="11">
                  <c:v>139.06249076000003</c:v>
                </c:pt>
              </c:numCache>
            </c:numRef>
          </c:val>
          <c:smooth val="0"/>
          <c:extLst>
            <c:ext xmlns:c16="http://schemas.microsoft.com/office/drawing/2014/chart" uri="{C3380CC4-5D6E-409C-BE32-E72D297353CC}">
              <c16:uniqueId val="{00000004-4FDA-4E80-B026-7127C01F737B}"/>
            </c:ext>
          </c:extLst>
        </c:ser>
        <c:ser>
          <c:idx val="5"/>
          <c:order val="3"/>
          <c:tx>
            <c:strRef>
              <c:f>'Graficos vinos DO'!$Y$18</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DO'!$Z$18:$AK$18</c:f>
              <c:numCache>
                <c:formatCode>_ * #,##0.0_ ;_ * \-#,##0.0_ ;_ * "-"_ ;_ @_ </c:formatCode>
                <c:ptCount val="12"/>
                <c:pt idx="0" formatCode="0.0">
                  <c:v>111.82768072000005</c:v>
                </c:pt>
                <c:pt idx="1">
                  <c:v>90.314870030000179</c:v>
                </c:pt>
                <c:pt idx="2" formatCode="0.0">
                  <c:v>117.75252244999993</c:v>
                </c:pt>
                <c:pt idx="3" formatCode="0.0">
                  <c:v>109.84345035000007</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160"/>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Precio medio de exportación de vino con denominación de origen </a:t>
            </a:r>
            <a:endParaRPr lang="es-CL" sz="1100">
              <a:effectLst/>
            </a:endParaRPr>
          </a:p>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0"/>
          <c:tx>
            <c:strRef>
              <c:f>'Graficos vinos DO'!$Y$26</c:f>
              <c:strCache>
                <c:ptCount val="1"/>
                <c:pt idx="0">
                  <c:v>2019</c:v>
                </c:pt>
              </c:strCache>
            </c:strRef>
          </c:tx>
          <c:spPr>
            <a:ln w="28575" cap="rnd">
              <a:solidFill>
                <a:schemeClr val="accent3"/>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2-BB30-457D-98BD-4A0194DCE943}"/>
            </c:ext>
          </c:extLst>
        </c:ser>
        <c:ser>
          <c:idx val="3"/>
          <c:order val="1"/>
          <c:tx>
            <c:strRef>
              <c:f>'Graficos vinos DO'!$Y$27</c:f>
              <c:strCache>
                <c:ptCount val="1"/>
                <c:pt idx="0">
                  <c:v>2020</c:v>
                </c:pt>
              </c:strCache>
            </c:strRef>
          </c:tx>
          <c:spPr>
            <a:ln w="28575" cap="rnd">
              <a:solidFill>
                <a:schemeClr val="accent4"/>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DO'!$Z$27:$AK$27</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3-BB30-457D-98BD-4A0194DCE943}"/>
            </c:ext>
          </c:extLst>
        </c:ser>
        <c:ser>
          <c:idx val="4"/>
          <c:order val="2"/>
          <c:tx>
            <c:strRef>
              <c:f>'Graficos vinos DO'!$Y$28</c:f>
              <c:strCache>
                <c:ptCount val="1"/>
                <c:pt idx="0">
                  <c:v>2021</c:v>
                </c:pt>
              </c:strCache>
            </c:strRef>
          </c:tx>
          <c:spPr>
            <a:ln w="28575" cap="rnd">
              <a:solidFill>
                <a:schemeClr val="accent5"/>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DO'!$Z$28:$AK$28</c:f>
              <c:numCache>
                <c:formatCode>0.00</c:formatCode>
                <c:ptCount val="12"/>
                <c:pt idx="0">
                  <c:v>3.4255233799256697</c:v>
                </c:pt>
                <c:pt idx="1">
                  <c:v>3.3421484693260393</c:v>
                </c:pt>
                <c:pt idx="2">
                  <c:v>3.3851648042334301</c:v>
                </c:pt>
                <c:pt idx="3">
                  <c:v>3.2424729149251696</c:v>
                </c:pt>
                <c:pt idx="4">
                  <c:v>3.301061205986688</c:v>
                </c:pt>
                <c:pt idx="5">
                  <c:v>3.554309294848089</c:v>
                </c:pt>
                <c:pt idx="6">
                  <c:v>3.51494674219115</c:v>
                </c:pt>
                <c:pt idx="7">
                  <c:v>3.4669584283899928</c:v>
                </c:pt>
                <c:pt idx="8">
                  <c:v>3.4960230696483983</c:v>
                </c:pt>
                <c:pt idx="9">
                  <c:v>3.210921136895537</c:v>
                </c:pt>
                <c:pt idx="10">
                  <c:v>3.162784578590399</c:v>
                </c:pt>
                <c:pt idx="11">
                  <c:v>3.272619157252119</c:v>
                </c:pt>
              </c:numCache>
            </c:numRef>
          </c:val>
          <c:smooth val="0"/>
          <c:extLst>
            <c:ext xmlns:c16="http://schemas.microsoft.com/office/drawing/2014/chart" uri="{C3380CC4-5D6E-409C-BE32-E72D297353CC}">
              <c16:uniqueId val="{00000004-BB30-457D-98BD-4A0194DCE943}"/>
            </c:ext>
          </c:extLst>
        </c:ser>
        <c:ser>
          <c:idx val="5"/>
          <c:order val="3"/>
          <c:tx>
            <c:strRef>
              <c:f>'Graficos vinos DO'!$Y$29</c:f>
              <c:strCache>
                <c:ptCount val="1"/>
                <c:pt idx="0">
                  <c:v>2022</c:v>
                </c:pt>
              </c:strCache>
            </c:strRef>
          </c:tx>
          <c:spPr>
            <a:ln w="28575" cap="rnd">
              <a:solidFill>
                <a:schemeClr val="accent6"/>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DO'!$Z$29:$AK$29</c:f>
              <c:numCache>
                <c:formatCode>0.00</c:formatCode>
                <c:ptCount val="12"/>
                <c:pt idx="0">
                  <c:v>3.2674478378450811</c:v>
                </c:pt>
                <c:pt idx="1">
                  <c:v>3.3797209197155818</c:v>
                </c:pt>
                <c:pt idx="2">
                  <c:v>3.3351719535203803</c:v>
                </c:pt>
                <c:pt idx="3">
                  <c:v>3.316047216629689</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0"/>
          <c:tx>
            <c:strRef>
              <c:f>'Gráficos vino granel'!$Q$8</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2-3600-488E-BF2D-5856CF8EC9D5}"/>
            </c:ext>
          </c:extLst>
        </c:ser>
        <c:ser>
          <c:idx val="3"/>
          <c:order val="1"/>
          <c:tx>
            <c:strRef>
              <c:f>'Gráficos vino granel'!$Q$9</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3-3600-488E-BF2D-5856CF8EC9D5}"/>
            </c:ext>
          </c:extLst>
        </c:ser>
        <c:ser>
          <c:idx val="4"/>
          <c:order val="2"/>
          <c:tx>
            <c:strRef>
              <c:f>'Gráficos vino granel'!$Q$10</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25.8474983077</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4-3600-488E-BF2D-5856CF8EC9D5}"/>
            </c:ext>
          </c:extLst>
        </c:ser>
        <c:ser>
          <c:idx val="5"/>
          <c:order val="3"/>
          <c:tx>
            <c:strRef>
              <c:f>'Gráficos vino granel'!$Q$11</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32.011490999999999</c:v>
                </c:pt>
                <c:pt idx="1">
                  <c:v>27.487210000000001</c:v>
                </c:pt>
                <c:pt idx="2">
                  <c:v>31.268823000000001</c:v>
                </c:pt>
                <c:pt idx="3">
                  <c:v>26.601939000000002</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0"/>
          <c:tx>
            <c:strRef>
              <c:f>'Gráficos vino granel'!$Q$17</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2-220A-4AB3-ABB1-20F737271900}"/>
            </c:ext>
          </c:extLst>
        </c:ser>
        <c:ser>
          <c:idx val="3"/>
          <c:order val="1"/>
          <c:tx>
            <c:strRef>
              <c:f>'Gráficos vino granel'!$Q$18</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22.806605150000003</c:v>
                </c:pt>
                <c:pt idx="11">
                  <c:v>27.969808269999998</c:v>
                </c:pt>
              </c:numCache>
            </c:numRef>
          </c:val>
          <c:smooth val="0"/>
          <c:extLst>
            <c:ext xmlns:c16="http://schemas.microsoft.com/office/drawing/2014/chart" uri="{C3380CC4-5D6E-409C-BE32-E72D297353CC}">
              <c16:uniqueId val="{00000003-220A-4AB3-ABB1-20F737271900}"/>
            </c:ext>
          </c:extLst>
        </c:ser>
        <c:ser>
          <c:idx val="4"/>
          <c:order val="2"/>
          <c:tx>
            <c:strRef>
              <c:f>'Gráficos vino granel'!$Q$19</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c:formatCode>
                <c:ptCount val="12"/>
                <c:pt idx="0">
                  <c:v>24.06928783</c:v>
                </c:pt>
                <c:pt idx="1">
                  <c:v>24.209827790000002</c:v>
                </c:pt>
                <c:pt idx="2">
                  <c:v>26.39333293000001</c:v>
                </c:pt>
                <c:pt idx="3">
                  <c:v>22.451203769999992</c:v>
                </c:pt>
                <c:pt idx="4">
                  <c:v>24.298061509999986</c:v>
                </c:pt>
                <c:pt idx="5">
                  <c:v>29.496481510000006</c:v>
                </c:pt>
                <c:pt idx="6">
                  <c:v>21.608525190000005</c:v>
                </c:pt>
                <c:pt idx="7">
                  <c:v>25.697983490000002</c:v>
                </c:pt>
                <c:pt idx="8">
                  <c:v>27.428050939999988</c:v>
                </c:pt>
                <c:pt idx="9">
                  <c:v>28.973097999999997</c:v>
                </c:pt>
                <c:pt idx="10">
                  <c:v>23.483420579999997</c:v>
                </c:pt>
                <c:pt idx="11">
                  <c:v>30.651122740000005</c:v>
                </c:pt>
              </c:numCache>
            </c:numRef>
          </c:val>
          <c:smooth val="0"/>
          <c:extLst>
            <c:ext xmlns:c16="http://schemas.microsoft.com/office/drawing/2014/chart" uri="{C3380CC4-5D6E-409C-BE32-E72D297353CC}">
              <c16:uniqueId val="{00000004-220A-4AB3-ABB1-20F737271900}"/>
            </c:ext>
          </c:extLst>
        </c:ser>
        <c:ser>
          <c:idx val="5"/>
          <c:order val="3"/>
          <c:tx>
            <c:strRef>
              <c:f>'Gráficos vino granel'!$Q$20</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c:formatCode>
                <c:ptCount val="12"/>
                <c:pt idx="0">
                  <c:v>29.742868880000007</c:v>
                </c:pt>
                <c:pt idx="1">
                  <c:v>25.014467299999996</c:v>
                </c:pt>
                <c:pt idx="2">
                  <c:v>30.787881570000003</c:v>
                </c:pt>
                <c:pt idx="3">
                  <c:v>24.57001206</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40"/>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Precio medio de exportación de vino a granel (USD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0"/>
          <c:tx>
            <c:strRef>
              <c:f>'Gráficos vino granel'!$Q$28</c:f>
              <c:strCache>
                <c:ptCount val="1"/>
                <c:pt idx="0">
                  <c:v>2019</c:v>
                </c:pt>
              </c:strCache>
            </c:strRef>
          </c:tx>
          <c:spPr>
            <a:ln w="28575" cap="rnd">
              <a:solidFill>
                <a:schemeClr val="accent3"/>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2-2C83-41E1-AFC8-1FBF62D36E33}"/>
            </c:ext>
          </c:extLst>
        </c:ser>
        <c:ser>
          <c:idx val="3"/>
          <c:order val="1"/>
          <c:tx>
            <c:strRef>
              <c:f>'Gráficos vino granel'!$Q$29</c:f>
              <c:strCache>
                <c:ptCount val="1"/>
                <c:pt idx="0">
                  <c:v>2020</c:v>
                </c:pt>
              </c:strCache>
            </c:strRef>
          </c:tx>
          <c:spPr>
            <a:ln w="28575" cap="rnd">
              <a:solidFill>
                <a:schemeClr val="accent4"/>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granel'!$R$29:$AC$29</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0.77370274142889806</c:v>
                </c:pt>
                <c:pt idx="11">
                  <c:v>1.4758444383869505</c:v>
                </c:pt>
              </c:numCache>
            </c:numRef>
          </c:val>
          <c:smooth val="0"/>
          <c:extLst>
            <c:ext xmlns:c16="http://schemas.microsoft.com/office/drawing/2014/chart" uri="{C3380CC4-5D6E-409C-BE32-E72D297353CC}">
              <c16:uniqueId val="{00000003-2C83-41E1-AFC8-1FBF62D36E33}"/>
            </c:ext>
          </c:extLst>
        </c:ser>
        <c:ser>
          <c:idx val="4"/>
          <c:order val="2"/>
          <c:tx>
            <c:strRef>
              <c:f>'Gráficos vino granel'!$Q$30</c:f>
              <c:strCache>
                <c:ptCount val="1"/>
                <c:pt idx="0">
                  <c:v>2021</c:v>
                </c:pt>
              </c:strCache>
            </c:strRef>
          </c:tx>
          <c:spPr>
            <a:ln w="28575" cap="rnd">
              <a:solidFill>
                <a:schemeClr val="accent5"/>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granel'!$R$30:$AC$30</c:f>
              <c:numCache>
                <c:formatCode>0.00</c:formatCode>
                <c:ptCount val="12"/>
                <c:pt idx="0">
                  <c:v>0.81615686537933418</c:v>
                </c:pt>
                <c:pt idx="1">
                  <c:v>0.85427937814521493</c:v>
                </c:pt>
                <c:pt idx="2">
                  <c:v>0.89653279681313536</c:v>
                </c:pt>
                <c:pt idx="3">
                  <c:v>0.85919093160923654</c:v>
                </c:pt>
                <c:pt idx="4">
                  <c:v>0.93037688975387178</c:v>
                </c:pt>
                <c:pt idx="5">
                  <c:v>0.99249084418925404</c:v>
                </c:pt>
                <c:pt idx="6">
                  <c:v>0.83600064241276306</c:v>
                </c:pt>
                <c:pt idx="7">
                  <c:v>0.83857160200761072</c:v>
                </c:pt>
                <c:pt idx="8">
                  <c:v>0.89093365405326108</c:v>
                </c:pt>
                <c:pt idx="9">
                  <c:v>0.85714206259935233</c:v>
                </c:pt>
                <c:pt idx="10">
                  <c:v>0.87539406630781591</c:v>
                </c:pt>
                <c:pt idx="11">
                  <c:v>0.85276591838989679</c:v>
                </c:pt>
              </c:numCache>
            </c:numRef>
          </c:val>
          <c:smooth val="0"/>
          <c:extLst>
            <c:ext xmlns:c16="http://schemas.microsoft.com/office/drawing/2014/chart" uri="{C3380CC4-5D6E-409C-BE32-E72D297353CC}">
              <c16:uniqueId val="{00000004-2C83-41E1-AFC8-1FBF62D36E33}"/>
            </c:ext>
          </c:extLst>
        </c:ser>
        <c:ser>
          <c:idx val="5"/>
          <c:order val="3"/>
          <c:tx>
            <c:strRef>
              <c:f>'Gráficos vino granel'!$Q$31</c:f>
              <c:strCache>
                <c:ptCount val="1"/>
                <c:pt idx="0">
                  <c:v>2022</c:v>
                </c:pt>
              </c:strCache>
            </c:strRef>
          </c:tx>
          <c:spPr>
            <a:ln w="28575" cap="rnd">
              <a:solidFill>
                <a:schemeClr val="accent6"/>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granel'!$R$31:$AC$31</c:f>
              <c:numCache>
                <c:formatCode>0.00</c:formatCode>
                <c:ptCount val="12"/>
                <c:pt idx="0">
                  <c:v>0.92913100736232523</c:v>
                </c:pt>
                <c:pt idx="1">
                  <c:v>0.91004024417174367</c:v>
                </c:pt>
                <c:pt idx="2">
                  <c:v>0.98461913868648021</c:v>
                </c:pt>
                <c:pt idx="3">
                  <c:v>0.92361733706704607</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1.5"/>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lts'!$Q$6</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1-25BE-4678-8869-AA375FAAC34D}"/>
            </c:ext>
          </c:extLst>
        </c:ser>
        <c:ser>
          <c:idx val="2"/>
          <c:order val="1"/>
          <c:tx>
            <c:strRef>
              <c:f>'Gráfico vino entre 2 y 10 lts'!$Q$7</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2-25BE-4678-8869-AA375FAAC34D}"/>
            </c:ext>
          </c:extLst>
        </c:ser>
        <c:ser>
          <c:idx val="3"/>
          <c:order val="2"/>
          <c:tx>
            <c:strRef>
              <c:f>'Gráfico vino entre 2 y 10 lts'!$Q$8</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0-C69B-4DE2-8967-8935DA147A89}"/>
            </c:ext>
          </c:extLst>
        </c:ser>
        <c:ser>
          <c:idx val="4"/>
          <c:order val="3"/>
          <c:tx>
            <c:strRef>
              <c:f>'Gráfico vino entre 2 y 10 lts'!$Q$9</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lts'!$R$9:$AC$9</c:f>
              <c:numCache>
                <c:formatCode>_(* #,##0_);_(* \(#,##0\);_(* "-"_);_(@_)</c:formatCode>
                <c:ptCount val="12"/>
                <c:pt idx="0">
                  <c:v>1807.2080000000001</c:v>
                </c:pt>
                <c:pt idx="1">
                  <c:v>1171.2950000000001</c:v>
                </c:pt>
                <c:pt idx="2">
                  <c:v>1686.739</c:v>
                </c:pt>
                <c:pt idx="3">
                  <c:v>1354.4880000000001</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ax val="3000"/>
          <c:min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19.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1"/>
          <c:order val="0"/>
          <c:tx>
            <c:strRef>
              <c:f>'Gráfico vino entre 2 y 10 lts'!$Q$13</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1-1247-43B6-A392-F6617E1C913B}"/>
            </c:ext>
          </c:extLst>
        </c:ser>
        <c:ser>
          <c:idx val="2"/>
          <c:order val="1"/>
          <c:tx>
            <c:strRef>
              <c:f>'Gráfico vino entre 2 y 10 lts'!$Q$14</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2-1247-43B6-A392-F6617E1C913B}"/>
            </c:ext>
          </c:extLst>
        </c:ser>
        <c:ser>
          <c:idx val="3"/>
          <c:order val="2"/>
          <c:tx>
            <c:strRef>
              <c:f>'Gráfico vino entre 2 y 10 lts'!$Q$15</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_(* #,##0_);_(* \(#,##0\);_(* "-"_);_(@_)</c:formatCode>
                <c:ptCount val="12"/>
                <c:pt idx="0">
                  <c:v>3117.5292100000001</c:v>
                </c:pt>
                <c:pt idx="1">
                  <c:v>3988.6311399999995</c:v>
                </c:pt>
                <c:pt idx="2">
                  <c:v>3376.3835299999992</c:v>
                </c:pt>
                <c:pt idx="3">
                  <c:v>3021.5246699999993</c:v>
                </c:pt>
                <c:pt idx="4">
                  <c:v>3814.7966800000008</c:v>
                </c:pt>
                <c:pt idx="5">
                  <c:v>3629.8534799999993</c:v>
                </c:pt>
                <c:pt idx="6">
                  <c:v>4041.1528199999998</c:v>
                </c:pt>
                <c:pt idx="7">
                  <c:v>3225.2134000000001</c:v>
                </c:pt>
                <c:pt idx="8">
                  <c:v>1912.7930599999997</c:v>
                </c:pt>
                <c:pt idx="9">
                  <c:v>3133.9940800000004</c:v>
                </c:pt>
                <c:pt idx="10">
                  <c:v>3317.4372599999997</c:v>
                </c:pt>
                <c:pt idx="11">
                  <c:v>3691.6154900000006</c:v>
                </c:pt>
              </c:numCache>
            </c:numRef>
          </c:val>
          <c:smooth val="0"/>
          <c:extLst>
            <c:ext xmlns:c16="http://schemas.microsoft.com/office/drawing/2014/chart" uri="{C3380CC4-5D6E-409C-BE32-E72D297353CC}">
              <c16:uniqueId val="{00000000-B29B-412E-B707-9F638748165F}"/>
            </c:ext>
          </c:extLst>
        </c:ser>
        <c:ser>
          <c:idx val="4"/>
          <c:order val="3"/>
          <c:tx>
            <c:strRef>
              <c:f>'Gráfico vino entre 2 y 10 lts'!$Q$16</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lts'!$R$16:$AC$16</c:f>
              <c:numCache>
                <c:formatCode>_(* #,##0_);_(* \(#,##0\);_(* "-"_);_(@_)</c:formatCode>
                <c:ptCount val="12"/>
                <c:pt idx="0">
                  <c:v>3542.5489700000003</c:v>
                </c:pt>
                <c:pt idx="1">
                  <c:v>2111.0532599999997</c:v>
                </c:pt>
                <c:pt idx="2">
                  <c:v>2992.6367000000005</c:v>
                </c:pt>
                <c:pt idx="3">
                  <c:v>2470.3571300000003</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ax val="55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export'!$S$7:$AL$7</c:f>
              <c:numCache>
                <c:formatCode>0.00</c:formatCode>
                <c:ptCount val="20"/>
                <c:pt idx="0">
                  <c:v>1.7391271482586874</c:v>
                </c:pt>
                <c:pt idx="1">
                  <c:v>1.7042323809401418</c:v>
                </c:pt>
                <c:pt idx="2">
                  <c:v>1.7891391962550858</c:v>
                </c:pt>
                <c:pt idx="3">
                  <c:v>2.1092161228048028</c:v>
                </c:pt>
                <c:pt idx="4">
                  <c:v>2.0381432271442002</c:v>
                </c:pt>
                <c:pt idx="5">
                  <c:v>2.0782612841301202</c:v>
                </c:pt>
                <c:pt idx="6">
                  <c:v>2.3495086701723151</c:v>
                </c:pt>
                <c:pt idx="7">
                  <c:v>1.9955089558827652</c:v>
                </c:pt>
                <c:pt idx="8">
                  <c:v>2.1128982154523532</c:v>
                </c:pt>
                <c:pt idx="9">
                  <c:v>2.5455743516084364</c:v>
                </c:pt>
                <c:pt idx="10">
                  <c:v>2.3889180451125775</c:v>
                </c:pt>
                <c:pt idx="11">
                  <c:v>2.1373921484118896</c:v>
                </c:pt>
                <c:pt idx="12">
                  <c:v>2.3031009067094166</c:v>
                </c:pt>
                <c:pt idx="13">
                  <c:v>2.106806257592571</c:v>
                </c:pt>
                <c:pt idx="14">
                  <c:v>2.0340417597161293</c:v>
                </c:pt>
                <c:pt idx="15">
                  <c:v>2.1354641633139626</c:v>
                </c:pt>
                <c:pt idx="16">
                  <c:v>2.3482893334911803</c:v>
                </c:pt>
                <c:pt idx="17">
                  <c:v>2.2138783412368706</c:v>
                </c:pt>
                <c:pt idx="18">
                  <c:v>2.1467090545154828</c:v>
                </c:pt>
                <c:pt idx="19">
                  <c:v>2.2582101774286936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export'!$S$12:$AL$12</c:f>
              <c:numCache>
                <c:formatCode>0.00</c:formatCode>
                <c:ptCount val="20"/>
                <c:pt idx="0">
                  <c:v>2.6876583384239057</c:v>
                </c:pt>
                <c:pt idx="1">
                  <c:v>2.7165111652710605</c:v>
                </c:pt>
                <c:pt idx="2">
                  <c:v>2.7862443880887167</c:v>
                </c:pt>
                <c:pt idx="3">
                  <c:v>2.8705031136486223</c:v>
                </c:pt>
                <c:pt idx="4">
                  <c:v>2.9844027437272609</c:v>
                </c:pt>
                <c:pt idx="5">
                  <c:v>3.1859677555281674</c:v>
                </c:pt>
                <c:pt idx="6">
                  <c:v>3.3501635655294479</c:v>
                </c:pt>
                <c:pt idx="7">
                  <c:v>3.0685480685868147</c:v>
                </c:pt>
                <c:pt idx="8">
                  <c:v>3.1014342749134984</c:v>
                </c:pt>
                <c:pt idx="9">
                  <c:v>3.3326290517863288</c:v>
                </c:pt>
                <c:pt idx="10">
                  <c:v>3.3289653233024432</c:v>
                </c:pt>
                <c:pt idx="11">
                  <c:v>3.4202649753517798</c:v>
                </c:pt>
                <c:pt idx="12">
                  <c:v>3.4384038677444115</c:v>
                </c:pt>
                <c:pt idx="13">
                  <c:v>3.2965853368870865</c:v>
                </c:pt>
                <c:pt idx="14">
                  <c:v>3.164676201096511</c:v>
                </c:pt>
                <c:pt idx="15">
                  <c:v>3.1857906549341672</c:v>
                </c:pt>
                <c:pt idx="16">
                  <c:v>3.3004160280271515</c:v>
                </c:pt>
                <c:pt idx="17">
                  <c:v>3.2544723998369376</c:v>
                </c:pt>
                <c:pt idx="18">
                  <c:v>3.1264857591388204</c:v>
                </c:pt>
                <c:pt idx="19">
                  <c:v>3.3555581001880372</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export'!$S$17:$AL$17</c:f>
              <c:numCache>
                <c:formatCode>0.00</c:formatCode>
                <c:ptCount val="20"/>
                <c:pt idx="0">
                  <c:v>0.46169544519410649</c:v>
                </c:pt>
                <c:pt idx="1">
                  <c:v>0.49582967771940983</c:v>
                </c:pt>
                <c:pt idx="2">
                  <c:v>0.61730695419897397</c:v>
                </c:pt>
                <c:pt idx="3">
                  <c:v>0.87059768439318619</c:v>
                </c:pt>
                <c:pt idx="4">
                  <c:v>0.70640164221818191</c:v>
                </c:pt>
                <c:pt idx="5">
                  <c:v>0.64512010511539852</c:v>
                </c:pt>
                <c:pt idx="6">
                  <c:v>0.87548781990425484</c:v>
                </c:pt>
                <c:pt idx="7">
                  <c:v>0.72927024915218175</c:v>
                </c:pt>
                <c:pt idx="8">
                  <c:v>0.83614621075267626</c:v>
                </c:pt>
                <c:pt idx="9">
                  <c:v>1.1669578654665964</c:v>
                </c:pt>
                <c:pt idx="10">
                  <c:v>1.1357766371680114</c:v>
                </c:pt>
                <c:pt idx="11">
                  <c:v>0.95296452427286304</c:v>
                </c:pt>
                <c:pt idx="12">
                  <c:v>0.90085818880992397</c:v>
                </c:pt>
                <c:pt idx="13">
                  <c:v>0.75958986292404462</c:v>
                </c:pt>
                <c:pt idx="14">
                  <c:v>0.7544198798807763</c:v>
                </c:pt>
                <c:pt idx="15">
                  <c:v>0.8634271658090672</c:v>
                </c:pt>
                <c:pt idx="16">
                  <c:v>1.0241001564945227</c:v>
                </c:pt>
                <c:pt idx="17">
                  <c:v>0.93312243435561004</c:v>
                </c:pt>
                <c:pt idx="18">
                  <c:v>0.86256621542083578</c:v>
                </c:pt>
                <c:pt idx="19">
                  <c:v>0.8737021493438818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export'!$S$22:$AL$22</c:f>
              <c:numCache>
                <c:formatCode>0.00</c:formatCode>
                <c:ptCount val="20"/>
                <c:pt idx="0">
                  <c:v>1.4175937160040197</c:v>
                </c:pt>
                <c:pt idx="1">
                  <c:v>1.3890220468563865</c:v>
                </c:pt>
                <c:pt idx="2">
                  <c:v>1.4823754310691495</c:v>
                </c:pt>
                <c:pt idx="3">
                  <c:v>1.5132729514515053</c:v>
                </c:pt>
                <c:pt idx="4">
                  <c:v>1.3969357088328871</c:v>
                </c:pt>
                <c:pt idx="5">
                  <c:v>1.6666914515657938</c:v>
                </c:pt>
                <c:pt idx="6">
                  <c:v>1.810845308928009</c:v>
                </c:pt>
                <c:pt idx="7">
                  <c:v>1.7447114698129429</c:v>
                </c:pt>
                <c:pt idx="8">
                  <c:v>1.8533564749274807</c:v>
                </c:pt>
                <c:pt idx="9">
                  <c:v>1.992404542192139</c:v>
                </c:pt>
                <c:pt idx="10">
                  <c:v>1.9705158057031791</c:v>
                </c:pt>
                <c:pt idx="11">
                  <c:v>1.6117373972123878</c:v>
                </c:pt>
                <c:pt idx="12">
                  <c:v>1.9902006000900061</c:v>
                </c:pt>
                <c:pt idx="13">
                  <c:v>1.8806410444170136</c:v>
                </c:pt>
                <c:pt idx="14">
                  <c:v>1.9143271822517107</c:v>
                </c:pt>
                <c:pt idx="15">
                  <c:v>2.0099368285147783</c:v>
                </c:pt>
                <c:pt idx="16">
                  <c:v>2.0593607305936077</c:v>
                </c:pt>
                <c:pt idx="17">
                  <c:v>2.1365196018786654</c:v>
                </c:pt>
                <c:pt idx="18">
                  <c:v>2.1167108753315649</c:v>
                </c:pt>
                <c:pt idx="19">
                  <c:v>2.2029271714192555</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export'!$S$27:$AL$27</c:f>
              <c:numCache>
                <c:formatCode>0.00</c:formatCode>
                <c:ptCount val="20"/>
                <c:pt idx="0">
                  <c:v>2.5997929369666339</c:v>
                </c:pt>
                <c:pt idx="1">
                  <c:v>2.638739727532978</c:v>
                </c:pt>
                <c:pt idx="2">
                  <c:v>2.6550079821199102</c:v>
                </c:pt>
                <c:pt idx="3">
                  <c:v>2.7469960674427027</c:v>
                </c:pt>
                <c:pt idx="4">
                  <c:v>2.951499403612889</c:v>
                </c:pt>
                <c:pt idx="5">
                  <c:v>2.9650363375152735</c:v>
                </c:pt>
                <c:pt idx="6">
                  <c:v>3.6234938212872443</c:v>
                </c:pt>
                <c:pt idx="7">
                  <c:v>3.923569594346568</c:v>
                </c:pt>
                <c:pt idx="8">
                  <c:v>3.8926179653603645</c:v>
                </c:pt>
                <c:pt idx="9">
                  <c:v>3.8591856887825298</c:v>
                </c:pt>
                <c:pt idx="10">
                  <c:v>3.9802384241546926</c:v>
                </c:pt>
                <c:pt idx="11">
                  <c:v>4.1828965307089474</c:v>
                </c:pt>
                <c:pt idx="12">
                  <c:v>4.2199287794536291</c:v>
                </c:pt>
                <c:pt idx="13">
                  <c:v>4.086036346905912</c:v>
                </c:pt>
                <c:pt idx="14">
                  <c:v>4.0166764763586418</c:v>
                </c:pt>
                <c:pt idx="15">
                  <c:v>4.0244305657604702</c:v>
                </c:pt>
                <c:pt idx="16">
                  <c:v>4.1739130434782608</c:v>
                </c:pt>
                <c:pt idx="17">
                  <c:v>4.022786458333333</c:v>
                </c:pt>
                <c:pt idx="18">
                  <c:v>4.2</c:v>
                </c:pt>
                <c:pt idx="19">
                  <c:v>4.0414549202183849</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export'!$S$32:$AL$32</c:f>
              <c:numCache>
                <c:formatCode>0.00</c:formatCode>
                <c:ptCount val="20"/>
                <c:pt idx="15">
                  <c:v>1.8826530612244896</c:v>
                </c:pt>
                <c:pt idx="16">
                  <c:v>1.9751243781094527</c:v>
                </c:pt>
                <c:pt idx="17">
                  <c:v>1.8778808241239515</c:v>
                </c:pt>
                <c:pt idx="18">
                  <c:v>1.8526785714285716</c:v>
                </c:pt>
                <c:pt idx="19">
                  <c:v>1.9162105780803305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20.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lts'!$Q$23</c:f>
              <c:strCache>
                <c:ptCount val="1"/>
                <c:pt idx="0">
                  <c:v>2019</c:v>
                </c:pt>
              </c:strCache>
            </c:strRef>
          </c:tx>
          <c:spPr>
            <a:ln w="28575" cap="rnd">
              <a:solidFill>
                <a:schemeClr val="accent2"/>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lts'!$R$23:$AC$23</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1-2B4B-43A1-8F37-05784E186947}"/>
            </c:ext>
          </c:extLst>
        </c:ser>
        <c:ser>
          <c:idx val="2"/>
          <c:order val="1"/>
          <c:tx>
            <c:strRef>
              <c:f>'Gráfico vino entre 2 y 10 lts'!$Q$24</c:f>
              <c:strCache>
                <c:ptCount val="1"/>
                <c:pt idx="0">
                  <c:v>2020</c:v>
                </c:pt>
              </c:strCache>
            </c:strRef>
          </c:tx>
          <c:spPr>
            <a:ln w="28575" cap="rnd">
              <a:solidFill>
                <a:schemeClr val="accent3"/>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lts'!$R$24:$AC$24</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2-2B4B-43A1-8F37-05784E186947}"/>
            </c:ext>
          </c:extLst>
        </c:ser>
        <c:ser>
          <c:idx val="3"/>
          <c:order val="2"/>
          <c:tx>
            <c:strRef>
              <c:f>'Gráfico vino entre 2 y 10 lts'!$Q$25</c:f>
              <c:strCache>
                <c:ptCount val="1"/>
                <c:pt idx="0">
                  <c:v>2021</c:v>
                </c:pt>
              </c:strCache>
            </c:strRef>
          </c:tx>
          <c:spPr>
            <a:ln w="28575" cap="rnd">
              <a:solidFill>
                <a:schemeClr val="accent4"/>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lts'!$R$25:$AC$25</c:f>
              <c:numCache>
                <c:formatCode>0.00</c:formatCode>
                <c:ptCount val="12"/>
                <c:pt idx="0">
                  <c:v>1.9358942226130198</c:v>
                </c:pt>
                <c:pt idx="1">
                  <c:v>1.8438176425612247</c:v>
                </c:pt>
                <c:pt idx="2">
                  <c:v>1.8802451781728104</c:v>
                </c:pt>
                <c:pt idx="3">
                  <c:v>1.9181701701104354</c:v>
                </c:pt>
                <c:pt idx="4">
                  <c:v>1.8790185828341646</c:v>
                </c:pt>
                <c:pt idx="5">
                  <c:v>1.882352610508411</c:v>
                </c:pt>
                <c:pt idx="6">
                  <c:v>1.901873809020687</c:v>
                </c:pt>
                <c:pt idx="7">
                  <c:v>2.2316588119780598</c:v>
                </c:pt>
                <c:pt idx="8">
                  <c:v>1.8931853394394256</c:v>
                </c:pt>
                <c:pt idx="9">
                  <c:v>2.0687207901551417</c:v>
                </c:pt>
                <c:pt idx="10">
                  <c:v>1.8046498341921107</c:v>
                </c:pt>
                <c:pt idx="11">
                  <c:v>1.8668546644874315</c:v>
                </c:pt>
              </c:numCache>
            </c:numRef>
          </c:val>
          <c:smooth val="0"/>
          <c:extLst>
            <c:ext xmlns:c16="http://schemas.microsoft.com/office/drawing/2014/chart" uri="{C3380CC4-5D6E-409C-BE32-E72D297353CC}">
              <c16:uniqueId val="{00000000-5642-497D-87D7-19ED0553A228}"/>
            </c:ext>
          </c:extLst>
        </c:ser>
        <c:ser>
          <c:idx val="4"/>
          <c:order val="3"/>
          <c:tx>
            <c:strRef>
              <c:f>'Gráfico vino entre 2 y 10 lts'!$Q$26</c:f>
              <c:strCache>
                <c:ptCount val="1"/>
                <c:pt idx="0">
                  <c:v>2022</c:v>
                </c:pt>
              </c:strCache>
            </c:strRef>
          </c:tx>
          <c:spPr>
            <a:ln w="28575" cap="rnd">
              <a:solidFill>
                <a:schemeClr val="accent5"/>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lts'!$R$26:$AC$26</c:f>
              <c:numCache>
                <c:formatCode>0.00</c:formatCode>
                <c:ptCount val="12"/>
                <c:pt idx="0">
                  <c:v>1.960233116497935</c:v>
                </c:pt>
                <c:pt idx="1">
                  <c:v>1.8023241454970775</c:v>
                </c:pt>
                <c:pt idx="2">
                  <c:v>1.7742144457441253</c:v>
                </c:pt>
                <c:pt idx="3">
                  <c:v>1.8238309457152815</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21.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espumoso'!$P$7</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xmlns:c15="http://schemas.microsoft.com/office/drawing/2012/chart">
            <c:ext xmlns:c16="http://schemas.microsoft.com/office/drawing/2014/chart" uri="{C3380CC4-5D6E-409C-BE32-E72D297353CC}">
              <c16:uniqueId val="{00000001-BE05-4789-AB90-AC42C6E1BC83}"/>
            </c:ext>
          </c:extLst>
        </c:ser>
        <c:ser>
          <c:idx val="2"/>
          <c:order val="1"/>
          <c:tx>
            <c:strRef>
              <c:f>'Gráficos vino espumoso'!$P$8</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2-BE05-4789-AB90-AC42C6E1BC83}"/>
            </c:ext>
          </c:extLst>
        </c:ser>
        <c:ser>
          <c:idx val="3"/>
          <c:order val="2"/>
          <c:tx>
            <c:strRef>
              <c:f>'Gráficos vino espumoso'!$P$9</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378.99149999999997</c:v>
                </c:pt>
              </c:numCache>
            </c:numRef>
          </c:val>
          <c:smooth val="0"/>
          <c:extLst>
            <c:ext xmlns:c16="http://schemas.microsoft.com/office/drawing/2014/chart" uri="{C3380CC4-5D6E-409C-BE32-E72D297353CC}">
              <c16:uniqueId val="{00000003-BE05-4789-AB90-AC42C6E1BC83}"/>
            </c:ext>
          </c:extLst>
        </c:ser>
        <c:ser>
          <c:idx val="4"/>
          <c:order val="3"/>
          <c:tx>
            <c:strRef>
              <c:f>'Gráficos vino espumoso'!$P$10</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331.4205</c:v>
                </c:pt>
                <c:pt idx="1">
                  <c:v>206.5335</c:v>
                </c:pt>
                <c:pt idx="2">
                  <c:v>193.32917739999999</c:v>
                </c:pt>
                <c:pt idx="3">
                  <c:v>252.78749999999999</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371277680"/>
        <c:axId val="-1371274928"/>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8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majorUnit val="2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espumoso'!$P$16</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xmlns:c15="http://schemas.microsoft.com/office/drawing/2012/chart">
            <c:ext xmlns:c16="http://schemas.microsoft.com/office/drawing/2014/chart" uri="{C3380CC4-5D6E-409C-BE32-E72D297353CC}">
              <c16:uniqueId val="{00000001-609B-4C50-B4A8-49973FFFE71E}"/>
            </c:ext>
          </c:extLst>
        </c:ser>
        <c:ser>
          <c:idx val="2"/>
          <c:order val="1"/>
          <c:tx>
            <c:strRef>
              <c:f>'Gráficos vino espumoso'!$P$17</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2-609B-4C50-B4A8-49973FFFE71E}"/>
            </c:ext>
          </c:extLst>
        </c:ser>
        <c:ser>
          <c:idx val="3"/>
          <c:order val="2"/>
          <c:tx>
            <c:strRef>
              <c:f>'Gráficos vino espumoso'!$P$18</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1398.8854200000003</c:v>
                </c:pt>
                <c:pt idx="9">
                  <c:v>1280.24676</c:v>
                </c:pt>
                <c:pt idx="10" formatCode="_(* #,##0_);_(* \(#,##0\);_(* &quot;-&quot;_);_(@_)">
                  <c:v>1470.3960100000004</c:v>
                </c:pt>
                <c:pt idx="11" formatCode="_(* #,##0_);_(* \(#,##0\);_(* &quot;-&quot;_);_(@_)">
                  <c:v>1347.0470499999999</c:v>
                </c:pt>
              </c:numCache>
            </c:numRef>
          </c:val>
          <c:smooth val="0"/>
          <c:extLst>
            <c:ext xmlns:c16="http://schemas.microsoft.com/office/drawing/2014/chart" uri="{C3380CC4-5D6E-409C-BE32-E72D297353CC}">
              <c16:uniqueId val="{00000003-609B-4C50-B4A8-49973FFFE71E}"/>
            </c:ext>
          </c:extLst>
        </c:ser>
        <c:ser>
          <c:idx val="4"/>
          <c:order val="3"/>
          <c:tx>
            <c:strRef>
              <c:f>'Gráficos vino espumoso'!$P$19</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_-* #,##0_-;\-* #,##0_-;_-* "-"_-;_-@_-</c:formatCode>
                <c:ptCount val="12"/>
                <c:pt idx="0">
                  <c:v>1253.93623</c:v>
                </c:pt>
                <c:pt idx="1">
                  <c:v>823.25831000000005</c:v>
                </c:pt>
                <c:pt idx="2">
                  <c:v>806.36372000000006</c:v>
                </c:pt>
                <c:pt idx="3">
                  <c:v>1063.4191899999998</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1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23.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0"/>
          <c:tx>
            <c:strRef>
              <c:f>'Gráficos vino espumoso'!$P$28</c:f>
              <c:strCache>
                <c:ptCount val="1"/>
                <c:pt idx="0">
                  <c:v>2019</c:v>
                </c:pt>
              </c:strCache>
            </c:strRef>
          </c:tx>
          <c:spPr>
            <a:ln w="28575" cap="rnd">
              <a:solidFill>
                <a:schemeClr val="accent3"/>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espumoso'!$Q$28:$AB$28</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xmlns:c15="http://schemas.microsoft.com/office/drawing/2012/chart">
            <c:ext xmlns:c16="http://schemas.microsoft.com/office/drawing/2014/chart" uri="{C3380CC4-5D6E-409C-BE32-E72D297353CC}">
              <c16:uniqueId val="{00000001-1A08-4599-99BC-DFC1B0AAD252}"/>
            </c:ext>
          </c:extLst>
        </c:ser>
        <c:ser>
          <c:idx val="2"/>
          <c:order val="1"/>
          <c:tx>
            <c:strRef>
              <c:f>'Gráficos vino espumoso'!$P$29</c:f>
              <c:strCache>
                <c:ptCount val="1"/>
                <c:pt idx="0">
                  <c:v>2020</c:v>
                </c:pt>
              </c:strCache>
            </c:strRef>
          </c:tx>
          <c:spPr>
            <a:ln w="28575" cap="rnd">
              <a:solidFill>
                <a:schemeClr val="accent4"/>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espumoso'!$Q$29:$AB$29</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2-1A08-4599-99BC-DFC1B0AAD252}"/>
            </c:ext>
          </c:extLst>
        </c:ser>
        <c:ser>
          <c:idx val="3"/>
          <c:order val="2"/>
          <c:tx>
            <c:strRef>
              <c:f>'Gráficos vino espumoso'!$P$30</c:f>
              <c:strCache>
                <c:ptCount val="1"/>
                <c:pt idx="0">
                  <c:v>2021</c:v>
                </c:pt>
              </c:strCache>
            </c:strRef>
          </c:tx>
          <c:spPr>
            <a:ln w="28575" cap="rnd">
              <a:solidFill>
                <a:schemeClr val="accent5"/>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espumoso'!$Q$30:$AB$30</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4.0218833098296969</c:v>
                </c:pt>
                <c:pt idx="9">
                  <c:v>4.071031272658634</c:v>
                </c:pt>
                <c:pt idx="10">
                  <c:v>4.3917457714697044</c:v>
                </c:pt>
                <c:pt idx="11">
                  <c:v>3.5542935659506876</c:v>
                </c:pt>
              </c:numCache>
            </c:numRef>
          </c:val>
          <c:smooth val="0"/>
          <c:extLst>
            <c:ext xmlns:c16="http://schemas.microsoft.com/office/drawing/2014/chart" uri="{C3380CC4-5D6E-409C-BE32-E72D297353CC}">
              <c16:uniqueId val="{00000003-1A08-4599-99BC-DFC1B0AAD252}"/>
            </c:ext>
          </c:extLst>
        </c:ser>
        <c:ser>
          <c:idx val="4"/>
          <c:order val="3"/>
          <c:tx>
            <c:strRef>
              <c:f>'Gráficos vino espumoso'!$P$31</c:f>
              <c:strCache>
                <c:ptCount val="1"/>
                <c:pt idx="0">
                  <c:v>2022</c:v>
                </c:pt>
              </c:strCache>
            </c:strRef>
          </c:tx>
          <c:spPr>
            <a:ln w="28575" cap="rnd">
              <a:solidFill>
                <a:schemeClr val="accent6"/>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espumoso'!$Q$31:$AB$31</c:f>
              <c:numCache>
                <c:formatCode>0.00</c:formatCode>
                <c:ptCount val="12"/>
                <c:pt idx="0">
                  <c:v>3.7835204219413101</c:v>
                </c:pt>
                <c:pt idx="1">
                  <c:v>3.9860763992282124</c:v>
                </c:pt>
                <c:pt idx="2">
                  <c:v>4.1709364868998824</c:v>
                </c:pt>
                <c:pt idx="3">
                  <c:v>4.2067712604460263</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ax val="5.8"/>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 existencia de vinos años 1997 - 2021 </a:t>
            </a:r>
            <a:endParaRPr lang="es-CL" sz="1050">
              <a:effectLst/>
            </a:endParaRPr>
          </a:p>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Existencias!$S$5:$S$26</c:f>
              <c:numCache>
                <c:formatCode>#,##0</c:formatCode>
                <c:ptCount val="22"/>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pt idx="21">
                  <c:v>1138154351</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Existencias!$T$5:$T$26</c:f>
              <c:numCache>
                <c:formatCode>#,##0</c:formatCode>
                <c:ptCount val="22"/>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pt idx="21">
                  <c:v>128728892</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Existencias!$U$5:$U$26</c:f>
              <c:numCache>
                <c:formatCode>#,##0</c:formatCode>
                <c:ptCount val="22"/>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pt idx="21">
                  <c:v>20569924</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Existencias!$V$5:$V$26</c:f>
              <c:numCache>
                <c:formatCode>#,##0</c:formatCode>
                <c:ptCount val="22"/>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pt idx="21">
                  <c:v>1287453167</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25. Evolución de la producción de vinos con DO por cepa</a:t>
            </a:r>
          </a:p>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cepa'!$B$4:$L$4</c:f>
              <c:numCache>
                <c:formatCode>#,##0</c:formatCode>
                <c:ptCount val="11"/>
                <c:pt idx="0">
                  <c:v>280694.09399999998</c:v>
                </c:pt>
                <c:pt idx="1">
                  <c:v>338735.69400000002</c:v>
                </c:pt>
                <c:pt idx="2">
                  <c:v>371599.26400000002</c:v>
                </c:pt>
                <c:pt idx="3">
                  <c:v>299541.43</c:v>
                </c:pt>
                <c:pt idx="4">
                  <c:v>382942.91899999999</c:v>
                </c:pt>
                <c:pt idx="5">
                  <c:v>277133.39299999998</c:v>
                </c:pt>
                <c:pt idx="6">
                  <c:v>228733.307</c:v>
                </c:pt>
                <c:pt idx="7">
                  <c:v>302226.57799999998</c:v>
                </c:pt>
                <c:pt idx="8">
                  <c:v>358482.89199999999</c:v>
                </c:pt>
                <c:pt idx="9">
                  <c:v>271975.64299999998</c:v>
                </c:pt>
                <c:pt idx="10">
                  <c:v>356471.14500000002</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cepa'!$B$5:$L$5</c:f>
              <c:numCache>
                <c:formatCode>#,##0</c:formatCode>
                <c:ptCount val="11"/>
                <c:pt idx="0">
                  <c:v>110657.32</c:v>
                </c:pt>
                <c:pt idx="1">
                  <c:v>136956.77299999999</c:v>
                </c:pt>
                <c:pt idx="2">
                  <c:v>159909.79</c:v>
                </c:pt>
                <c:pt idx="3">
                  <c:v>117792.588</c:v>
                </c:pt>
                <c:pt idx="4">
                  <c:v>147379.98300000001</c:v>
                </c:pt>
                <c:pt idx="5">
                  <c:v>121299.899</c:v>
                </c:pt>
                <c:pt idx="6">
                  <c:v>123127.952</c:v>
                </c:pt>
                <c:pt idx="7">
                  <c:v>146741.81599999999</c:v>
                </c:pt>
                <c:pt idx="8">
                  <c:v>148118.51699999999</c:v>
                </c:pt>
                <c:pt idx="9">
                  <c:v>129387.04300000001</c:v>
                </c:pt>
                <c:pt idx="10">
                  <c:v>145152.685</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cepa'!$B$6:$L$6</c:f>
              <c:numCache>
                <c:formatCode>#,##0</c:formatCode>
                <c:ptCount val="11"/>
                <c:pt idx="0">
                  <c:v>97274.232000000004</c:v>
                </c:pt>
                <c:pt idx="1">
                  <c:v>121080.89599999999</c:v>
                </c:pt>
                <c:pt idx="2">
                  <c:v>128407.243</c:v>
                </c:pt>
                <c:pt idx="3">
                  <c:v>99494.642999999996</c:v>
                </c:pt>
                <c:pt idx="4">
                  <c:v>138831.554</c:v>
                </c:pt>
                <c:pt idx="5">
                  <c:v>107050.094</c:v>
                </c:pt>
                <c:pt idx="6">
                  <c:v>107248.80499999999</c:v>
                </c:pt>
                <c:pt idx="7">
                  <c:v>132493.28700000001</c:v>
                </c:pt>
                <c:pt idx="8">
                  <c:v>121262.86500000001</c:v>
                </c:pt>
                <c:pt idx="9">
                  <c:v>102890.82799999999</c:v>
                </c:pt>
                <c:pt idx="10">
                  <c:v>129761.22500000001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cepa'!$B$7:$L$7</c:f>
              <c:numCache>
                <c:formatCode>#,##0</c:formatCode>
                <c:ptCount val="11"/>
                <c:pt idx="0">
                  <c:v>77852.938999999998</c:v>
                </c:pt>
                <c:pt idx="1">
                  <c:v>94618.622000000003</c:v>
                </c:pt>
                <c:pt idx="2">
                  <c:v>93834.361999999994</c:v>
                </c:pt>
                <c:pt idx="3">
                  <c:v>58133.726000000002</c:v>
                </c:pt>
                <c:pt idx="4">
                  <c:v>92442.466</c:v>
                </c:pt>
                <c:pt idx="5">
                  <c:v>81945.692999999999</c:v>
                </c:pt>
                <c:pt idx="6">
                  <c:v>74308.028000000006</c:v>
                </c:pt>
                <c:pt idx="7">
                  <c:v>101364.386</c:v>
                </c:pt>
                <c:pt idx="8">
                  <c:v>91269.048999999999</c:v>
                </c:pt>
                <c:pt idx="9">
                  <c:v>80426.101999999999</c:v>
                </c:pt>
                <c:pt idx="10">
                  <c:v>103267.196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cepa'!$B$8:$L$8</c:f>
              <c:numCache>
                <c:formatCode>#,##0</c:formatCode>
                <c:ptCount val="11"/>
                <c:pt idx="0">
                  <c:v>69553.820999999996</c:v>
                </c:pt>
                <c:pt idx="1">
                  <c:v>85138.429000000004</c:v>
                </c:pt>
                <c:pt idx="2">
                  <c:v>95861.706000000006</c:v>
                </c:pt>
                <c:pt idx="3">
                  <c:v>62244.786</c:v>
                </c:pt>
                <c:pt idx="4">
                  <c:v>95987.126999999993</c:v>
                </c:pt>
                <c:pt idx="5">
                  <c:v>61201.010999999999</c:v>
                </c:pt>
                <c:pt idx="6">
                  <c:v>53860.764000000003</c:v>
                </c:pt>
                <c:pt idx="7">
                  <c:v>77502.972999999998</c:v>
                </c:pt>
                <c:pt idx="8">
                  <c:v>88681.398000000001</c:v>
                </c:pt>
                <c:pt idx="9">
                  <c:v>67269.255999999994</c:v>
                </c:pt>
                <c:pt idx="10">
                  <c:v>89299.183999999994</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cepa'!$B$9:$L$9</c:f>
              <c:numCache>
                <c:formatCode>#,##0</c:formatCode>
                <c:ptCount val="11"/>
                <c:pt idx="0">
                  <c:v>58875.832000000002</c:v>
                </c:pt>
                <c:pt idx="1">
                  <c:v>68454.87</c:v>
                </c:pt>
                <c:pt idx="2">
                  <c:v>79059.006999999998</c:v>
                </c:pt>
                <c:pt idx="3">
                  <c:v>66476.902000000002</c:v>
                </c:pt>
                <c:pt idx="4">
                  <c:v>74723.073000000004</c:v>
                </c:pt>
                <c:pt idx="5">
                  <c:v>59201.275000000001</c:v>
                </c:pt>
                <c:pt idx="6">
                  <c:v>63642.875</c:v>
                </c:pt>
                <c:pt idx="7">
                  <c:v>72922.379000000001</c:v>
                </c:pt>
                <c:pt idx="8">
                  <c:v>63888.031000000003</c:v>
                </c:pt>
                <c:pt idx="9">
                  <c:v>51358.394</c:v>
                </c:pt>
                <c:pt idx="10">
                  <c:v>58624.139000000003</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cepa'!$B$10:$L$10</c:f>
              <c:numCache>
                <c:formatCode>#,##0</c:formatCode>
                <c:ptCount val="11"/>
                <c:pt idx="0">
                  <c:v>35226.743000000002</c:v>
                </c:pt>
                <c:pt idx="1">
                  <c:v>21042.874</c:v>
                </c:pt>
                <c:pt idx="2">
                  <c:v>17084.405999999999</c:v>
                </c:pt>
                <c:pt idx="3">
                  <c:v>23724.564999999999</c:v>
                </c:pt>
                <c:pt idx="4">
                  <c:v>16345.252</c:v>
                </c:pt>
                <c:pt idx="5">
                  <c:v>19151.685000000001</c:v>
                </c:pt>
                <c:pt idx="6">
                  <c:v>25946.812000000002</c:v>
                </c:pt>
                <c:pt idx="7">
                  <c:v>54897.921000000002</c:v>
                </c:pt>
                <c:pt idx="8">
                  <c:v>39563.391000000003</c:v>
                </c:pt>
                <c:pt idx="9">
                  <c:v>46031.659</c:v>
                </c:pt>
                <c:pt idx="10">
                  <c:v>54754.248</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cepa'!$B$11:$L$11</c:f>
              <c:numCache>
                <c:formatCode>#,##0</c:formatCode>
                <c:ptCount val="11"/>
                <c:pt idx="0">
                  <c:v>9057.5810000000001</c:v>
                </c:pt>
                <c:pt idx="1">
                  <c:v>12589.758</c:v>
                </c:pt>
                <c:pt idx="2">
                  <c:v>13524.266</c:v>
                </c:pt>
                <c:pt idx="3">
                  <c:v>12305.128000000001</c:v>
                </c:pt>
                <c:pt idx="4">
                  <c:v>19028.348999999998</c:v>
                </c:pt>
                <c:pt idx="5">
                  <c:v>13645.607</c:v>
                </c:pt>
                <c:pt idx="6">
                  <c:v>18144.418000000001</c:v>
                </c:pt>
                <c:pt idx="7">
                  <c:v>21937.399000000001</c:v>
                </c:pt>
                <c:pt idx="8">
                  <c:v>22583.955000000002</c:v>
                </c:pt>
                <c:pt idx="9">
                  <c:v>19012.752</c:v>
                </c:pt>
                <c:pt idx="10">
                  <c:v>29262.522000000001</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cepa'!$B$12:$L$12</c:f>
              <c:numCache>
                <c:formatCode>#,##0</c:formatCode>
                <c:ptCount val="11"/>
                <c:pt idx="0">
                  <c:v>15297.694</c:v>
                </c:pt>
                <c:pt idx="1">
                  <c:v>23823.706999999999</c:v>
                </c:pt>
                <c:pt idx="2">
                  <c:v>26160.901999999998</c:v>
                </c:pt>
                <c:pt idx="3">
                  <c:v>19884.831999999999</c:v>
                </c:pt>
                <c:pt idx="4">
                  <c:v>25596.091</c:v>
                </c:pt>
                <c:pt idx="5">
                  <c:v>26134.602999999999</c:v>
                </c:pt>
                <c:pt idx="6">
                  <c:v>23719.378000000001</c:v>
                </c:pt>
                <c:pt idx="7">
                  <c:v>26661.965</c:v>
                </c:pt>
                <c:pt idx="8">
                  <c:v>25858.561000000002</c:v>
                </c:pt>
                <c:pt idx="9">
                  <c:v>21013.623</c:v>
                </c:pt>
                <c:pt idx="10">
                  <c:v>24935.200000000001</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cepa'!$B$13:$L$13</c:f>
              <c:numCache>
                <c:formatCode>#,##0</c:formatCode>
                <c:ptCount val="11"/>
                <c:pt idx="0">
                  <c:v>8446.8189999999995</c:v>
                </c:pt>
                <c:pt idx="1">
                  <c:v>28842.839</c:v>
                </c:pt>
                <c:pt idx="2">
                  <c:v>18310.151999999998</c:v>
                </c:pt>
                <c:pt idx="3">
                  <c:v>15716.58</c:v>
                </c:pt>
                <c:pt idx="4">
                  <c:v>19821.627</c:v>
                </c:pt>
                <c:pt idx="5">
                  <c:v>24033.350999999999</c:v>
                </c:pt>
                <c:pt idx="6">
                  <c:v>20375.241000000002</c:v>
                </c:pt>
                <c:pt idx="7">
                  <c:v>35512.849000000002</c:v>
                </c:pt>
                <c:pt idx="8">
                  <c:v>33883.722999999998</c:v>
                </c:pt>
                <c:pt idx="9">
                  <c:v>26794.792000000001</c:v>
                </c:pt>
                <c:pt idx="10">
                  <c:v>19941.007000000001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cepa'!$B$14:$L$14</c:f>
              <c:numCache>
                <c:formatCode>#,##0</c:formatCode>
                <c:ptCount val="11"/>
                <c:pt idx="0">
                  <c:v>21990.305</c:v>
                </c:pt>
                <c:pt idx="1">
                  <c:v>33589.83</c:v>
                </c:pt>
                <c:pt idx="2">
                  <c:v>17614.305</c:v>
                </c:pt>
                <c:pt idx="3">
                  <c:v>16874.953000000001</c:v>
                </c:pt>
                <c:pt idx="4">
                  <c:v>15420.183999999999</c:v>
                </c:pt>
                <c:pt idx="5">
                  <c:v>15326.906000000001</c:v>
                </c:pt>
                <c:pt idx="6">
                  <c:v>18395.760999999999</c:v>
                </c:pt>
                <c:pt idx="7">
                  <c:v>18654.705000000002</c:v>
                </c:pt>
                <c:pt idx="8">
                  <c:v>16367.661</c:v>
                </c:pt>
                <c:pt idx="9">
                  <c:v>21472.255000000001</c:v>
                </c:pt>
                <c:pt idx="10">
                  <c:v>15278.168</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cepa'!$B$15:$L$15</c:f>
              <c:numCache>
                <c:formatCode>#,##0</c:formatCode>
                <c:ptCount val="11"/>
                <c:pt idx="0">
                  <c:v>43711.830999999998</c:v>
                </c:pt>
                <c:pt idx="1">
                  <c:v>51111.241000000002</c:v>
                </c:pt>
                <c:pt idx="2">
                  <c:v>53274.555999999997</c:v>
                </c:pt>
                <c:pt idx="3">
                  <c:v>48774.767</c:v>
                </c:pt>
                <c:pt idx="4">
                  <c:v>52768.055999999997</c:v>
                </c:pt>
                <c:pt idx="5">
                  <c:v>46360.313000000002</c:v>
                </c:pt>
                <c:pt idx="6">
                  <c:v>47558.072999999997</c:v>
                </c:pt>
                <c:pt idx="7">
                  <c:v>61865.686000000002</c:v>
                </c:pt>
                <c:pt idx="8">
                  <c:v>20087.521000000001</c:v>
                </c:pt>
                <c:pt idx="9">
                  <c:v>50574.358</c:v>
                </c:pt>
                <c:pt idx="10">
                  <c:v>62611.133999999998</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26. Producción de vinos con DO por variedades. Año 2021</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1E5CDC5D-A10E-4D84-ABB7-3B00BF327AAD}" type="CELLRANGE">
                      <a:rPr lang="en-US" baseline="0"/>
                      <a:pPr/>
                      <a:t>[CELLRANGE]</a:t>
                    </a:fld>
                    <a:r>
                      <a:rPr lang="en-US" baseline="0"/>
                      <a:t>; </a:t>
                    </a:r>
                    <a:fld id="{0BCB3F68-13F2-4B9F-9846-D4FF41F990D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20C3D2AB-A08F-4182-92EA-B4753FD59E26}" type="CELLRANGE">
                      <a:rPr lang="en-US" baseline="0"/>
                      <a:pPr/>
                      <a:t>[CELLRANGE]</a:t>
                    </a:fld>
                    <a:r>
                      <a:rPr lang="en-US" baseline="0"/>
                      <a:t>; </a:t>
                    </a:r>
                    <a:fld id="{E47E4DD4-4F82-480A-A070-ADD8A0AE6F4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ECCF5804-3803-44DB-9BBA-B05FF7EE011D}" type="CELLRANGE">
                      <a:rPr lang="en-US" baseline="0"/>
                      <a:pPr/>
                      <a:t>[CELLRANGE]</a:t>
                    </a:fld>
                    <a:r>
                      <a:rPr lang="en-US" baseline="0"/>
                      <a:t>; </a:t>
                    </a:r>
                    <a:fld id="{DAB4FE03-B8EF-4037-BABA-A72B0FE61DA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2C1CB152-A530-4B0F-8907-A1E1D47CB050}" type="CELLRANGE">
                      <a:rPr lang="en-US" baseline="0"/>
                      <a:pPr/>
                      <a:t>[CELLRANGE]</a:t>
                    </a:fld>
                    <a:r>
                      <a:rPr lang="en-US" baseline="0"/>
                      <a:t>; </a:t>
                    </a:r>
                    <a:fld id="{28D283D4-7D86-44A4-BBEB-2F9ABD020F7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5A10836B-5276-4C21-A956-9E16D5EAEE89}" type="CELLRANGE">
                      <a:rPr lang="en-US" baseline="0"/>
                      <a:pPr/>
                      <a:t>[CELLRANGE]</a:t>
                    </a:fld>
                    <a:r>
                      <a:rPr lang="en-US" baseline="0"/>
                      <a:t>; </a:t>
                    </a:r>
                    <a:fld id="{AFE2CFD4-0C4B-4F34-82EC-4EE2D0780DA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4F5539A6-5959-45EF-BF30-4C382A5F1931}" type="CELLRANGE">
                      <a:rPr lang="en-US" baseline="0"/>
                      <a:pPr/>
                      <a:t>[CELLRANGE]</a:t>
                    </a:fld>
                    <a:r>
                      <a:rPr lang="en-US" baseline="0"/>
                      <a:t>; </a:t>
                    </a:r>
                    <a:fld id="{94D4B42B-ABAB-4FA7-91B9-E5C3A3EA5F7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C55A9206-0CFA-49A6-BFB6-476FB32C6FE4}" type="CELLRANGE">
                      <a:rPr lang="en-US"/>
                      <a:pPr/>
                      <a:t>[CELLRANGE]</a:t>
                    </a:fld>
                    <a:r>
                      <a:rPr lang="en-US" baseline="0"/>
                      <a:t>; </a:t>
                    </a:r>
                    <a:fld id="{4860B7BC-1042-4BAD-B076-A88CEADA66A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54785633-C3A4-487A-AF9D-60321E02AB94}" type="CELLRANGE">
                      <a:rPr lang="en-US"/>
                      <a:pPr/>
                      <a:t>[CELLRANGE]</a:t>
                    </a:fld>
                    <a:r>
                      <a:rPr lang="en-US" baseline="0"/>
                      <a:t>; </a:t>
                    </a:r>
                    <a:fld id="{104959B9-6E32-4BAE-908F-8760534A104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39EB1882-F2EA-4C80-944F-B5276A46626E}" type="CELLRANGE">
                      <a:rPr lang="en-US"/>
                      <a:pPr/>
                      <a:t>[CELLRANGE]</a:t>
                    </a:fld>
                    <a:r>
                      <a:rPr lang="en-US" baseline="0"/>
                      <a:t>; </a:t>
                    </a:r>
                    <a:fld id="{7E5BC570-6B11-40DB-839D-9AE3506454B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B6DC7E19-4318-4C07-A7EB-7B493D534EEA}" type="CELLRANGE">
                      <a:rPr lang="en-US" baseline="0"/>
                      <a:pPr/>
                      <a:t>[CELLRANGE]</a:t>
                    </a:fld>
                    <a:r>
                      <a:rPr lang="en-US" baseline="0"/>
                      <a:t>; </a:t>
                    </a:r>
                    <a:fld id="{C890CB31-D819-419C-93F4-E58781B403C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80780A28-CDDF-475E-BB0E-12967146EFDB}" type="CELLRANGE">
                      <a:rPr lang="en-US" baseline="0"/>
                      <a:pPr/>
                      <a:t>[CELLRANGE]</a:t>
                    </a:fld>
                    <a:r>
                      <a:rPr lang="en-US" baseline="0"/>
                      <a:t>; </a:t>
                    </a:r>
                    <a:fld id="{ABD11EEE-E271-4EF8-B4DB-092F66324F2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356471145</c:v>
                </c:pt>
                <c:pt idx="1">
                  <c:v>145152685</c:v>
                </c:pt>
                <c:pt idx="2">
                  <c:v>129761225</c:v>
                </c:pt>
                <c:pt idx="3">
                  <c:v>103267196</c:v>
                </c:pt>
                <c:pt idx="4">
                  <c:v>89299184</c:v>
                </c:pt>
                <c:pt idx="5">
                  <c:v>58624139</c:v>
                </c:pt>
                <c:pt idx="6">
                  <c:v>54754248</c:v>
                </c:pt>
                <c:pt idx="7">
                  <c:v>29262522</c:v>
                </c:pt>
                <c:pt idx="8">
                  <c:v>24935200</c:v>
                </c:pt>
                <c:pt idx="9">
                  <c:v>19941007</c:v>
                </c:pt>
                <c:pt idx="10">
                  <c:v>77889302</c:v>
                </c:pt>
              </c:numCache>
            </c:numRef>
          </c:val>
          <c:extLst>
            <c:ext xmlns:c15="http://schemas.microsoft.com/office/drawing/2012/chart" uri="{02D57815-91ED-43cb-92C2-25804820EDAC}">
              <c15:datalabelsRange>
                <c15:f>'Prod vino graf'!$Q$2:$Q$12</c15:f>
                <c15:dlblRangeCache>
                  <c:ptCount val="11"/>
                  <c:pt idx="0">
                    <c:v>32,7%</c:v>
                  </c:pt>
                  <c:pt idx="1">
                    <c:v>13,3%</c:v>
                  </c:pt>
                  <c:pt idx="2">
                    <c:v>11,9%</c:v>
                  </c:pt>
                  <c:pt idx="3">
                    <c:v>9,5%</c:v>
                  </c:pt>
                  <c:pt idx="4">
                    <c:v>8,2%</c:v>
                  </c:pt>
                  <c:pt idx="5">
                    <c:v>5,4%</c:v>
                  </c:pt>
                  <c:pt idx="6">
                    <c:v>5,0%</c:v>
                  </c:pt>
                  <c:pt idx="7">
                    <c:v>2,7%</c:v>
                  </c:pt>
                  <c:pt idx="8">
                    <c:v>2,3%</c:v>
                  </c:pt>
                  <c:pt idx="9">
                    <c:v>1,8%</c:v>
                  </c:pt>
                  <c:pt idx="10">
                    <c:v>7,2%</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27.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graf'!$P$18:$P$41</c:f>
              <c:numCache>
                <c:formatCode>#,##0</c:formatCode>
                <c:ptCount val="24"/>
                <c:pt idx="0">
                  <c:v>2996983</c:v>
                </c:pt>
                <c:pt idx="1">
                  <c:v>2395729</c:v>
                </c:pt>
                <c:pt idx="2">
                  <c:v>3748213</c:v>
                </c:pt>
                <c:pt idx="3">
                  <c:v>4460397</c:v>
                </c:pt>
                <c:pt idx="4">
                  <c:v>4430500</c:v>
                </c:pt>
                <c:pt idx="5">
                  <c:v>5460865</c:v>
                </c:pt>
                <c:pt idx="6">
                  <c:v>5474888</c:v>
                </c:pt>
                <c:pt idx="7">
                  <c:v>6303212</c:v>
                </c:pt>
                <c:pt idx="8">
                  <c:v>7163043</c:v>
                </c:pt>
                <c:pt idx="9">
                  <c:v>7038874</c:v>
                </c:pt>
                <c:pt idx="10">
                  <c:v>6927908</c:v>
                </c:pt>
                <c:pt idx="11">
                  <c:v>8665659</c:v>
                </c:pt>
                <c:pt idx="12">
                  <c:v>7445528</c:v>
                </c:pt>
                <c:pt idx="13">
                  <c:v>8286392</c:v>
                </c:pt>
                <c:pt idx="14">
                  <c:v>10159853</c:v>
                </c:pt>
                <c:pt idx="15">
                  <c:v>10746399.59</c:v>
                </c:pt>
                <c:pt idx="16">
                  <c:v>8409649</c:v>
                </c:pt>
                <c:pt idx="17">
                  <c:v>10812866.810000001</c:v>
                </c:pt>
                <c:pt idx="18">
                  <c:v>8524838.3000000007</c:v>
                </c:pt>
                <c:pt idx="19">
                  <c:v>8050614.1399999997</c:v>
                </c:pt>
                <c:pt idx="20">
                  <c:v>10527819.439999999</c:v>
                </c:pt>
                <c:pt idx="21">
                  <c:v>10300475</c:v>
                </c:pt>
                <c:pt idx="22">
                  <c:v>8882067</c:v>
                </c:pt>
                <c:pt idx="23">
                  <c:v>10893578.529999999</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graf'!$Q$18:$Q$41</c:f>
              <c:numCache>
                <c:formatCode>#,##0</c:formatCode>
                <c:ptCount val="24"/>
                <c:pt idx="0">
                  <c:v>1443082</c:v>
                </c:pt>
                <c:pt idx="1">
                  <c:v>1318548</c:v>
                </c:pt>
                <c:pt idx="2">
                  <c:v>1956098</c:v>
                </c:pt>
                <c:pt idx="3">
                  <c:v>583290</c:v>
                </c:pt>
                <c:pt idx="4">
                  <c:v>834463</c:v>
                </c:pt>
                <c:pt idx="5">
                  <c:v>947611</c:v>
                </c:pt>
                <c:pt idx="6">
                  <c:v>577173</c:v>
                </c:pt>
                <c:pt idx="7">
                  <c:v>1047796</c:v>
                </c:pt>
                <c:pt idx="8">
                  <c:v>861365</c:v>
                </c:pt>
                <c:pt idx="9">
                  <c:v>879062</c:v>
                </c:pt>
                <c:pt idx="10">
                  <c:v>1318511</c:v>
                </c:pt>
                <c:pt idx="11">
                  <c:v>1152065</c:v>
                </c:pt>
                <c:pt idx="12">
                  <c:v>1271633</c:v>
                </c:pt>
                <c:pt idx="13">
                  <c:v>1180010</c:v>
                </c:pt>
                <c:pt idx="14">
                  <c:v>1716869</c:v>
                </c:pt>
                <c:pt idx="15">
                  <c:v>1361019.94</c:v>
                </c:pt>
                <c:pt idx="16">
                  <c:v>1101227.26</c:v>
                </c:pt>
                <c:pt idx="17">
                  <c:v>1522542.81</c:v>
                </c:pt>
                <c:pt idx="18">
                  <c:v>1217747.5</c:v>
                </c:pt>
                <c:pt idx="19">
                  <c:v>1103298.02</c:v>
                </c:pt>
                <c:pt idx="20">
                  <c:v>1358918.94</c:v>
                </c:pt>
                <c:pt idx="21">
                  <c:v>1339894</c:v>
                </c:pt>
                <c:pt idx="22">
                  <c:v>1219875</c:v>
                </c:pt>
                <c:pt idx="23">
                  <c:v>1874779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graf'!$R$18:$R$41</c:f>
              <c:numCache>
                <c:formatCode>#,##0</c:formatCode>
                <c:ptCount val="24"/>
                <c:pt idx="0">
                  <c:v>825438</c:v>
                </c:pt>
                <c:pt idx="1">
                  <c:v>565874</c:v>
                </c:pt>
                <c:pt idx="2">
                  <c:v>715063</c:v>
                </c:pt>
                <c:pt idx="3">
                  <c:v>408098</c:v>
                </c:pt>
                <c:pt idx="4">
                  <c:v>358267</c:v>
                </c:pt>
                <c:pt idx="5">
                  <c:v>273745</c:v>
                </c:pt>
                <c:pt idx="6">
                  <c:v>248675</c:v>
                </c:pt>
                <c:pt idx="7">
                  <c:v>534503</c:v>
                </c:pt>
                <c:pt idx="8">
                  <c:v>424370</c:v>
                </c:pt>
                <c:pt idx="9">
                  <c:v>359524</c:v>
                </c:pt>
                <c:pt idx="10">
                  <c:v>436551</c:v>
                </c:pt>
                <c:pt idx="11">
                  <c:v>275198</c:v>
                </c:pt>
                <c:pt idx="12">
                  <c:v>435221</c:v>
                </c:pt>
                <c:pt idx="13">
                  <c:v>997406</c:v>
                </c:pt>
                <c:pt idx="14">
                  <c:v>676985</c:v>
                </c:pt>
                <c:pt idx="15">
                  <c:v>713532.72</c:v>
                </c:pt>
                <c:pt idx="16">
                  <c:v>385395</c:v>
                </c:pt>
                <c:pt idx="17">
                  <c:v>531451.97</c:v>
                </c:pt>
                <c:pt idx="18">
                  <c:v>401034.54</c:v>
                </c:pt>
                <c:pt idx="19">
                  <c:v>338145.85</c:v>
                </c:pt>
                <c:pt idx="20">
                  <c:v>1012231.45</c:v>
                </c:pt>
                <c:pt idx="21">
                  <c:v>298388</c:v>
                </c:pt>
                <c:pt idx="22">
                  <c:v>235286</c:v>
                </c:pt>
                <c:pt idx="23">
                  <c:v>668928.74</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28.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38425.67</c:v>
                </c:pt>
                <c:pt idx="1">
                  <c:v>40836.949999999997</c:v>
                </c:pt>
                <c:pt idx="2">
                  <c:v>41521.930000000008</c:v>
                </c:pt>
                <c:pt idx="3">
                  <c:v>42195.360000000001</c:v>
                </c:pt>
                <c:pt idx="4">
                  <c:v>44176.37</c:v>
                </c:pt>
                <c:pt idx="5">
                  <c:v>43211.01</c:v>
                </c:pt>
                <c:pt idx="6">
                  <c:v>42408.65</c:v>
                </c:pt>
                <c:pt idx="7">
                  <c:v>41155.97</c:v>
                </c:pt>
                <c:pt idx="8">
                  <c:v>41098.58</c:v>
                </c:pt>
                <c:pt idx="9">
                  <c:v>40204.730000000003</c:v>
                </c:pt>
                <c:pt idx="10">
                  <c:v>40053.480000000032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13277.82</c:v>
                </c:pt>
                <c:pt idx="1">
                  <c:v>13922.32</c:v>
                </c:pt>
                <c:pt idx="2">
                  <c:v>14131.97</c:v>
                </c:pt>
                <c:pt idx="3">
                  <c:v>14392.98</c:v>
                </c:pt>
                <c:pt idx="4">
                  <c:v>15142.33</c:v>
                </c:pt>
                <c:pt idx="5">
                  <c:v>15172.99</c:v>
                </c:pt>
                <c:pt idx="6">
                  <c:v>14999.23</c:v>
                </c:pt>
                <c:pt idx="7">
                  <c:v>15161.98</c:v>
                </c:pt>
                <c:pt idx="8">
                  <c:v>15383.48</c:v>
                </c:pt>
                <c:pt idx="9">
                  <c:v>15222.18</c:v>
                </c:pt>
                <c:pt idx="10">
                  <c:v>15224.260000000009</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10640.15</c:v>
                </c:pt>
                <c:pt idx="1">
                  <c:v>11431.95</c:v>
                </c:pt>
                <c:pt idx="2">
                  <c:v>11649.07</c:v>
                </c:pt>
                <c:pt idx="3">
                  <c:v>11925.19</c:v>
                </c:pt>
                <c:pt idx="4">
                  <c:v>12480.13</c:v>
                </c:pt>
                <c:pt idx="5">
                  <c:v>12242.78</c:v>
                </c:pt>
                <c:pt idx="6">
                  <c:v>12056.67</c:v>
                </c:pt>
                <c:pt idx="7">
                  <c:v>11702.929999999998</c:v>
                </c:pt>
                <c:pt idx="8">
                  <c:v>11843.75</c:v>
                </c:pt>
                <c:pt idx="9">
                  <c:v>11757.17</c:v>
                </c:pt>
                <c:pt idx="10">
                  <c:v>11366.2</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10834.02</c:v>
                </c:pt>
                <c:pt idx="1">
                  <c:v>10970.36</c:v>
                </c:pt>
                <c:pt idx="2">
                  <c:v>10570.910000000002</c:v>
                </c:pt>
                <c:pt idx="3">
                  <c:v>10693.92</c:v>
                </c:pt>
                <c:pt idx="4">
                  <c:v>11633.83</c:v>
                </c:pt>
                <c:pt idx="5">
                  <c:v>11698.3</c:v>
                </c:pt>
                <c:pt idx="6">
                  <c:v>11434.73</c:v>
                </c:pt>
                <c:pt idx="7">
                  <c:v>11297.15</c:v>
                </c:pt>
                <c:pt idx="8">
                  <c:v>11241.53</c:v>
                </c:pt>
                <c:pt idx="9">
                  <c:v>11124.33</c:v>
                </c:pt>
                <c:pt idx="10">
                  <c:v>10919.79</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9501.99</c:v>
                </c:pt>
                <c:pt idx="1">
                  <c:v>10040</c:v>
                </c:pt>
                <c:pt idx="2">
                  <c:v>10418.06</c:v>
                </c:pt>
                <c:pt idx="3">
                  <c:v>10732.48</c:v>
                </c:pt>
                <c:pt idx="4">
                  <c:v>11319.49</c:v>
                </c:pt>
                <c:pt idx="5">
                  <c:v>10860.86</c:v>
                </c:pt>
                <c:pt idx="6">
                  <c:v>10503.29</c:v>
                </c:pt>
                <c:pt idx="7">
                  <c:v>10249.56</c:v>
                </c:pt>
                <c:pt idx="8">
                  <c:v>10646.77</c:v>
                </c:pt>
                <c:pt idx="9">
                  <c:v>10732.12</c:v>
                </c:pt>
                <c:pt idx="10">
                  <c:v>10836.809999999994</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5855.13</c:v>
                </c:pt>
                <c:pt idx="1">
                  <c:v>7079.16</c:v>
                </c:pt>
                <c:pt idx="2">
                  <c:v>7247.52</c:v>
                </c:pt>
                <c:pt idx="3">
                  <c:v>7338.68</c:v>
                </c:pt>
                <c:pt idx="4">
                  <c:v>7652.58</c:v>
                </c:pt>
                <c:pt idx="5">
                  <c:v>12520.57</c:v>
                </c:pt>
                <c:pt idx="6">
                  <c:v>9684.2000000000007</c:v>
                </c:pt>
                <c:pt idx="7">
                  <c:v>10056.119999999999</c:v>
                </c:pt>
                <c:pt idx="8">
                  <c:v>10236.540000000001</c:v>
                </c:pt>
                <c:pt idx="9">
                  <c:v>10319.379999999999</c:v>
                </c:pt>
                <c:pt idx="10">
                  <c:v>10442.589999999984</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6886.77</c:v>
                </c:pt>
                <c:pt idx="1">
                  <c:v>7393.45</c:v>
                </c:pt>
                <c:pt idx="2">
                  <c:v>7744.63</c:v>
                </c:pt>
                <c:pt idx="3">
                  <c:v>7933.12</c:v>
                </c:pt>
                <c:pt idx="4">
                  <c:v>8432.24</c:v>
                </c:pt>
                <c:pt idx="5">
                  <c:v>8232.68</c:v>
                </c:pt>
                <c:pt idx="6">
                  <c:v>7994.35</c:v>
                </c:pt>
                <c:pt idx="7">
                  <c:v>7737.7099999999982</c:v>
                </c:pt>
                <c:pt idx="8">
                  <c:v>7668.49</c:v>
                </c:pt>
                <c:pt idx="9">
                  <c:v>7528.54</c:v>
                </c:pt>
                <c:pt idx="10">
                  <c:v>7399.92</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3117.54</c:v>
                </c:pt>
                <c:pt idx="1">
                  <c:v>3266.01</c:v>
                </c:pt>
                <c:pt idx="2">
                  <c:v>3320.6999999999994</c:v>
                </c:pt>
                <c:pt idx="3">
                  <c:v>3344.42</c:v>
                </c:pt>
                <c:pt idx="4">
                  <c:v>3574.28</c:v>
                </c:pt>
                <c:pt idx="5">
                  <c:v>4031.5</c:v>
                </c:pt>
                <c:pt idx="6">
                  <c:v>4274.8</c:v>
                </c:pt>
                <c:pt idx="7">
                  <c:v>4327.8100000000004</c:v>
                </c:pt>
                <c:pt idx="8">
                  <c:v>4285.3599999999997</c:v>
                </c:pt>
                <c:pt idx="9">
                  <c:v>4368.7700000000004</c:v>
                </c:pt>
                <c:pt idx="10">
                  <c:v>4298.3199999999879</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3306.82</c:v>
                </c:pt>
                <c:pt idx="1">
                  <c:v>3729.32</c:v>
                </c:pt>
                <c:pt idx="2">
                  <c:v>4012.4500000000003</c:v>
                </c:pt>
                <c:pt idx="3">
                  <c:v>4059.89</c:v>
                </c:pt>
                <c:pt idx="4">
                  <c:v>4195.8500000000004</c:v>
                </c:pt>
                <c:pt idx="5">
                  <c:v>4148.55</c:v>
                </c:pt>
                <c:pt idx="6">
                  <c:v>4090.53</c:v>
                </c:pt>
                <c:pt idx="7">
                  <c:v>4041.0400000000004</c:v>
                </c:pt>
                <c:pt idx="8">
                  <c:v>4143.6099999999997</c:v>
                </c:pt>
                <c:pt idx="9">
                  <c:v>4045.01</c:v>
                </c:pt>
                <c:pt idx="10">
                  <c:v>4178.7800000000007</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1489.39</c:v>
                </c:pt>
                <c:pt idx="1">
                  <c:v>1827.86</c:v>
                </c:pt>
                <c:pt idx="2">
                  <c:v>1980.61</c:v>
                </c:pt>
                <c:pt idx="3">
                  <c:v>2103.85</c:v>
                </c:pt>
                <c:pt idx="4">
                  <c:v>2309.5100000000002</c:v>
                </c:pt>
                <c:pt idx="5">
                  <c:v>2312.94</c:v>
                </c:pt>
                <c:pt idx="6">
                  <c:v>2292.8200000000002</c:v>
                </c:pt>
                <c:pt idx="7">
                  <c:v>2248.6999999999998</c:v>
                </c:pt>
                <c:pt idx="8">
                  <c:v>2340.2399999999998</c:v>
                </c:pt>
                <c:pt idx="9">
                  <c:v>2336.54</c:v>
                </c:pt>
                <c:pt idx="10">
                  <c:v>2361.5399999999995</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1345.01</c:v>
                </c:pt>
                <c:pt idx="1">
                  <c:v>1450.96</c:v>
                </c:pt>
                <c:pt idx="2">
                  <c:v>1533.2800000000002</c:v>
                </c:pt>
                <c:pt idx="3">
                  <c:v>1591.26</c:v>
                </c:pt>
                <c:pt idx="4">
                  <c:v>1661.46</c:v>
                </c:pt>
                <c:pt idx="5">
                  <c:v>1671.84</c:v>
                </c:pt>
                <c:pt idx="6">
                  <c:v>1578.39</c:v>
                </c:pt>
                <c:pt idx="7">
                  <c:v>1578.34</c:v>
                </c:pt>
                <c:pt idx="8">
                  <c:v>1646.29</c:v>
                </c:pt>
                <c:pt idx="9">
                  <c:v>1684.55</c:v>
                </c:pt>
                <c:pt idx="10">
                  <c:v>1691.9899999999998</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12150.47</c:v>
                </c:pt>
                <c:pt idx="1">
                  <c:v>13997.89</c:v>
                </c:pt>
                <c:pt idx="2">
                  <c:v>14506.74</c:v>
                </c:pt>
                <c:pt idx="3">
                  <c:v>14050.550000000001</c:v>
                </c:pt>
                <c:pt idx="4">
                  <c:v>15014.37</c:v>
                </c:pt>
                <c:pt idx="5">
                  <c:v>15814.11</c:v>
                </c:pt>
                <c:pt idx="6">
                  <c:v>16057.27</c:v>
                </c:pt>
                <c:pt idx="7">
                  <c:v>16350.44</c:v>
                </c:pt>
                <c:pt idx="8">
                  <c:v>16655.95</c:v>
                </c:pt>
                <c:pt idx="9">
                  <c:v>16965.22</c:v>
                </c:pt>
                <c:pt idx="10">
                  <c:v>17392.560000000005</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29. Comparación de precios de vinos en Chile y Argentina  </a:t>
            </a:r>
            <a:endParaRPr lang="es-CL" sz="1000">
              <a:effectLst/>
            </a:endParaRPr>
          </a:p>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56999125109361"/>
          <c:y val="0.17313851824921625"/>
          <c:w val="0.82253124997786897"/>
          <c:h val="0.52237674683837643"/>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numCache>
            </c:numRef>
          </c:cat>
          <c:val>
            <c:numRef>
              <c:f>'Precios comparativos'!$V$4:$V$74</c:f>
              <c:numCache>
                <c:formatCode>_(* #,##0_);_(* \(#,##0\);_(* "-"_);_(@_)</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c:v>35000</c:v>
                </c:pt>
                <c:pt idx="15">
                  <c:v>36250</c:v>
                </c:pt>
                <c:pt idx="16">
                  <c:v>37500</c:v>
                </c:pt>
                <c:pt idx="17">
                  <c:v>33750</c:v>
                </c:pt>
                <c:pt idx="18">
                  <c:v>25000</c:v>
                </c:pt>
                <c:pt idx="19">
                  <c:v>27500</c:v>
                </c:pt>
                <c:pt idx="20">
                  <c:v>25000</c:v>
                </c:pt>
                <c:pt idx="21">
                  <c:v>26250</c:v>
                </c:pt>
                <c:pt idx="22">
                  <c:v>25000</c:v>
                </c:pt>
                <c:pt idx="23">
                  <c:v>30000</c:v>
                </c:pt>
                <c:pt idx="24">
                  <c:v>27500</c:v>
                </c:pt>
                <c:pt idx="25">
                  <c:v>27500</c:v>
                </c:pt>
                <c:pt idx="26">
                  <c:v>26250</c:v>
                </c:pt>
                <c:pt idx="27">
                  <c:v>27500</c:v>
                </c:pt>
                <c:pt idx="28">
                  <c:v>25000</c:v>
                </c:pt>
                <c:pt idx="29">
                  <c:v>25000</c:v>
                </c:pt>
                <c:pt idx="30">
                  <c:v>25000</c:v>
                </c:pt>
                <c:pt idx="31">
                  <c:v>25000</c:v>
                </c:pt>
                <c:pt idx="32">
                  <c:v>25000</c:v>
                </c:pt>
                <c:pt idx="33">
                  <c:v>25000</c:v>
                </c:pt>
                <c:pt idx="34">
                  <c:v>23750</c:v>
                </c:pt>
                <c:pt idx="35">
                  <c:v>23750</c:v>
                </c:pt>
                <c:pt idx="36">
                  <c:v>23750</c:v>
                </c:pt>
                <c:pt idx="37">
                  <c:v>25000</c:v>
                </c:pt>
                <c:pt idx="38">
                  <c:v>25000</c:v>
                </c:pt>
                <c:pt idx="39">
                  <c:v>22500</c:v>
                </c:pt>
                <c:pt idx="40">
                  <c:v>28750</c:v>
                </c:pt>
                <c:pt idx="41">
                  <c:v>28750</c:v>
                </c:pt>
                <c:pt idx="42">
                  <c:v>27500</c:v>
                </c:pt>
                <c:pt idx="43">
                  <c:v>25000</c:v>
                </c:pt>
                <c:pt idx="44">
                  <c:v>25000</c:v>
                </c:pt>
                <c:pt idx="45">
                  <c:v>23750</c:v>
                </c:pt>
                <c:pt idx="46">
                  <c:v>23750</c:v>
                </c:pt>
                <c:pt idx="47">
                  <c:v>25000</c:v>
                </c:pt>
                <c:pt idx="48">
                  <c:v>25000</c:v>
                </c:pt>
                <c:pt idx="49">
                  <c:v>25000</c:v>
                </c:pt>
                <c:pt idx="50">
                  <c:v>25000</c:v>
                </c:pt>
                <c:pt idx="51">
                  <c:v>25000</c:v>
                </c:pt>
                <c:pt idx="52">
                  <c:v>30000</c:v>
                </c:pt>
                <c:pt idx="53">
                  <c:v>30000</c:v>
                </c:pt>
                <c:pt idx="54">
                  <c:v>30000</c:v>
                </c:pt>
                <c:pt idx="55">
                  <c:v>31250</c:v>
                </c:pt>
                <c:pt idx="56">
                  <c:v>30000</c:v>
                </c:pt>
                <c:pt idx="57">
                  <c:v>30000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numCache>
            </c:numRef>
          </c:cat>
          <c:val>
            <c:numRef>
              <c:f>'Precios comparativos'!$W$4:$W$74</c:f>
              <c:numCache>
                <c:formatCode>_(* #,##0_);_(* \(#,##0\);_(* "-"_);_(@_)</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c:v>26036.5</c:v>
                </c:pt>
                <c:pt idx="15">
                  <c:v>24378</c:v>
                </c:pt>
                <c:pt idx="16">
                  <c:v>21549</c:v>
                </c:pt>
                <c:pt idx="17">
                  <c:v>16574.2</c:v>
                </c:pt>
                <c:pt idx="18">
                  <c:v>17075.5</c:v>
                </c:pt>
                <c:pt idx="19">
                  <c:v>15981.2</c:v>
                </c:pt>
                <c:pt idx="20">
                  <c:v>17237.2</c:v>
                </c:pt>
                <c:pt idx="21">
                  <c:v>16241</c:v>
                </c:pt>
                <c:pt idx="22">
                  <c:v>15749.8</c:v>
                </c:pt>
                <c:pt idx="23">
                  <c:v>13142</c:v>
                </c:pt>
                <c:pt idx="24">
                  <c:v>11341.8</c:v>
                </c:pt>
                <c:pt idx="25">
                  <c:v>10455.5</c:v>
                </c:pt>
                <c:pt idx="26">
                  <c:v>12008.2</c:v>
                </c:pt>
                <c:pt idx="27">
                  <c:v>11260.3</c:v>
                </c:pt>
                <c:pt idx="28">
                  <c:v>9868.7000000000007</c:v>
                </c:pt>
                <c:pt idx="29">
                  <c:v>9904.4</c:v>
                </c:pt>
                <c:pt idx="30">
                  <c:v>9776</c:v>
                </c:pt>
                <c:pt idx="31">
                  <c:v>12340.8</c:v>
                </c:pt>
                <c:pt idx="32">
                  <c:v>10155.6</c:v>
                </c:pt>
                <c:pt idx="33">
                  <c:v>11188.7</c:v>
                </c:pt>
                <c:pt idx="34">
                  <c:v>13103.5</c:v>
                </c:pt>
                <c:pt idx="35">
                  <c:v>12589.6</c:v>
                </c:pt>
                <c:pt idx="36">
                  <c:v>11803.6</c:v>
                </c:pt>
                <c:pt idx="37">
                  <c:v>10964.8</c:v>
                </c:pt>
                <c:pt idx="38">
                  <c:v>11447.4</c:v>
                </c:pt>
                <c:pt idx="39">
                  <c:v>12079.4</c:v>
                </c:pt>
                <c:pt idx="40">
                  <c:v>14715.9</c:v>
                </c:pt>
                <c:pt idx="41">
                  <c:v>12508</c:v>
                </c:pt>
                <c:pt idx="42">
                  <c:v>12922</c:v>
                </c:pt>
                <c:pt idx="43">
                  <c:v>17821</c:v>
                </c:pt>
                <c:pt idx="44">
                  <c:v>15522</c:v>
                </c:pt>
                <c:pt idx="45">
                  <c:v>18186.425790000005</c:v>
                </c:pt>
                <c:pt idx="46">
                  <c:v>19476.741329999997</c:v>
                </c:pt>
                <c:pt idx="47">
                  <c:v>20807.292382608695</c:v>
                </c:pt>
                <c:pt idx="48">
                  <c:v>24433.689333333336</c:v>
                </c:pt>
                <c:pt idx="49">
                  <c:v>25661.867799999996</c:v>
                </c:pt>
                <c:pt idx="50">
                  <c:v>28217.706879999994</c:v>
                </c:pt>
                <c:pt idx="51">
                  <c:v>29519.528095238089</c:v>
                </c:pt>
                <c:pt idx="52">
                  <c:v>29300.776018181819</c:v>
                </c:pt>
                <c:pt idx="53">
                  <c:v>27026.940833333334</c:v>
                </c:pt>
                <c:pt idx="54">
                  <c:v>30980.685800000003</c:v>
                </c:pt>
                <c:pt idx="55">
                  <c:v>27442.894371428574</c:v>
                </c:pt>
                <c:pt idx="56">
                  <c:v>26536.197971428574</c:v>
                </c:pt>
                <c:pt idx="57">
                  <c:v>36897.284647619046</c:v>
                </c:pt>
                <c:pt idx="58">
                  <c:v>28904.387580000002</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numCache>
            </c:numRef>
          </c:cat>
          <c:val>
            <c:numRef>
              <c:f>'Precios comparativos'!$X$4:$X$74</c:f>
              <c:numCache>
                <c:formatCode>_(* #,##0_);_(* \(#,##0\);_(* "-"_);_(@_)</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c:v>45000</c:v>
                </c:pt>
                <c:pt idx="15">
                  <c:v>43750</c:v>
                </c:pt>
                <c:pt idx="16">
                  <c:v>43750</c:v>
                </c:pt>
                <c:pt idx="17">
                  <c:v>38750</c:v>
                </c:pt>
                <c:pt idx="18">
                  <c:v>35000</c:v>
                </c:pt>
                <c:pt idx="19">
                  <c:v>35000</c:v>
                </c:pt>
                <c:pt idx="20">
                  <c:v>30625</c:v>
                </c:pt>
                <c:pt idx="21">
                  <c:v>32500</c:v>
                </c:pt>
                <c:pt idx="22">
                  <c:v>30000</c:v>
                </c:pt>
                <c:pt idx="23">
                  <c:v>31250</c:v>
                </c:pt>
                <c:pt idx="24">
                  <c:v>30000</c:v>
                </c:pt>
                <c:pt idx="25">
                  <c:v>30000</c:v>
                </c:pt>
                <c:pt idx="26">
                  <c:v>30000</c:v>
                </c:pt>
                <c:pt idx="27">
                  <c:v>28750</c:v>
                </c:pt>
                <c:pt idx="28">
                  <c:v>28750</c:v>
                </c:pt>
                <c:pt idx="29">
                  <c:v>22500</c:v>
                </c:pt>
                <c:pt idx="30">
                  <c:v>30000</c:v>
                </c:pt>
                <c:pt idx="31">
                  <c:v>27500</c:v>
                </c:pt>
                <c:pt idx="32">
                  <c:v>27500</c:v>
                </c:pt>
                <c:pt idx="33">
                  <c:v>25000</c:v>
                </c:pt>
                <c:pt idx="34">
                  <c:v>30000</c:v>
                </c:pt>
                <c:pt idx="35">
                  <c:v>30000</c:v>
                </c:pt>
                <c:pt idx="36">
                  <c:v>31250</c:v>
                </c:pt>
                <c:pt idx="37">
                  <c:v>31250</c:v>
                </c:pt>
                <c:pt idx="38">
                  <c:v>30000</c:v>
                </c:pt>
                <c:pt idx="39">
                  <c:v>30000</c:v>
                </c:pt>
                <c:pt idx="40">
                  <c:v>40000</c:v>
                </c:pt>
                <c:pt idx="41">
                  <c:v>40000</c:v>
                </c:pt>
                <c:pt idx="42">
                  <c:v>35000</c:v>
                </c:pt>
                <c:pt idx="43">
                  <c:v>37500</c:v>
                </c:pt>
                <c:pt idx="44">
                  <c:v>47500</c:v>
                </c:pt>
                <c:pt idx="45">
                  <c:v>36250</c:v>
                </c:pt>
                <c:pt idx="46">
                  <c:v>40000</c:v>
                </c:pt>
                <c:pt idx="47">
                  <c:v>40000</c:v>
                </c:pt>
                <c:pt idx="48">
                  <c:v>40000</c:v>
                </c:pt>
                <c:pt idx="49">
                  <c:v>47500</c:v>
                </c:pt>
                <c:pt idx="50">
                  <c:v>47500</c:v>
                </c:pt>
                <c:pt idx="51">
                  <c:v>47500</c:v>
                </c:pt>
                <c:pt idx="52">
                  <c:v>47500</c:v>
                </c:pt>
                <c:pt idx="53">
                  <c:v>45000</c:v>
                </c:pt>
                <c:pt idx="54">
                  <c:v>50000</c:v>
                </c:pt>
                <c:pt idx="55">
                  <c:v>60000</c:v>
                </c:pt>
                <c:pt idx="56">
                  <c:v>60000</c:v>
                </c:pt>
                <c:pt idx="57">
                  <c:v>60000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numCache>
            </c:numRef>
          </c:cat>
          <c:val>
            <c:numRef>
              <c:f>'Precios comparativos'!$Y$4:$Y$74</c:f>
              <c:numCache>
                <c:formatCode>_(* #,##0_);_(* \(#,##0\);_(* "-"_);_(@_)</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c:v>16989.900000000001</c:v>
                </c:pt>
                <c:pt idx="15">
                  <c:v>15691.7</c:v>
                </c:pt>
                <c:pt idx="16">
                  <c:v>13418.5</c:v>
                </c:pt>
                <c:pt idx="17">
                  <c:v>10940.1</c:v>
                </c:pt>
                <c:pt idx="18">
                  <c:v>11494.6</c:v>
                </c:pt>
                <c:pt idx="19">
                  <c:v>12682</c:v>
                </c:pt>
                <c:pt idx="20">
                  <c:v>12669.5</c:v>
                </c:pt>
                <c:pt idx="21">
                  <c:v>11843</c:v>
                </c:pt>
                <c:pt idx="22">
                  <c:v>10835.7</c:v>
                </c:pt>
                <c:pt idx="23">
                  <c:v>10658.1</c:v>
                </c:pt>
                <c:pt idx="24">
                  <c:v>9681.6</c:v>
                </c:pt>
                <c:pt idx="25">
                  <c:v>8767</c:v>
                </c:pt>
                <c:pt idx="26">
                  <c:v>10086</c:v>
                </c:pt>
                <c:pt idx="27">
                  <c:v>10623.4</c:v>
                </c:pt>
                <c:pt idx="28">
                  <c:v>8526.7999999999993</c:v>
                </c:pt>
                <c:pt idx="29">
                  <c:v>8096.9</c:v>
                </c:pt>
                <c:pt idx="30">
                  <c:v>7651.5</c:v>
                </c:pt>
                <c:pt idx="31">
                  <c:v>9096.9</c:v>
                </c:pt>
                <c:pt idx="32">
                  <c:v>9119.4</c:v>
                </c:pt>
                <c:pt idx="33">
                  <c:v>9168.1</c:v>
                </c:pt>
                <c:pt idx="34">
                  <c:v>10006.200000000001</c:v>
                </c:pt>
                <c:pt idx="35">
                  <c:v>10822.6</c:v>
                </c:pt>
                <c:pt idx="36">
                  <c:v>7921.5</c:v>
                </c:pt>
                <c:pt idx="37">
                  <c:v>13163.8</c:v>
                </c:pt>
                <c:pt idx="38">
                  <c:v>12848.5</c:v>
                </c:pt>
                <c:pt idx="39">
                  <c:v>11462.2</c:v>
                </c:pt>
                <c:pt idx="40">
                  <c:v>11739.5</c:v>
                </c:pt>
                <c:pt idx="41">
                  <c:v>14796.5</c:v>
                </c:pt>
                <c:pt idx="42">
                  <c:v>15487.1</c:v>
                </c:pt>
                <c:pt idx="43">
                  <c:v>14101.8</c:v>
                </c:pt>
                <c:pt idx="44">
                  <c:v>12936.4</c:v>
                </c:pt>
                <c:pt idx="45">
                  <c:v>15150.169760000002</c:v>
                </c:pt>
                <c:pt idx="46">
                  <c:v>17464.518659999998</c:v>
                </c:pt>
                <c:pt idx="47">
                  <c:v>14955.480865217391</c:v>
                </c:pt>
                <c:pt idx="48">
                  <c:v>23705.087666666666</c:v>
                </c:pt>
                <c:pt idx="49">
                  <c:v>29429.283839999993</c:v>
                </c:pt>
                <c:pt idx="50">
                  <c:v>28179.384199999997</c:v>
                </c:pt>
                <c:pt idx="51">
                  <c:v>25050.636380952375</c:v>
                </c:pt>
                <c:pt idx="52">
                  <c:v>26921.707377272727</c:v>
                </c:pt>
                <c:pt idx="53">
                  <c:v>23728.429633333333</c:v>
                </c:pt>
                <c:pt idx="54">
                  <c:v>23608.37227</c:v>
                </c:pt>
                <c:pt idx="55">
                  <c:v>20483.501100000001</c:v>
                </c:pt>
                <c:pt idx="56">
                  <c:v>22040.44408095238</c:v>
                </c:pt>
                <c:pt idx="57">
                  <c:v>29191.110704761908</c:v>
                </c:pt>
                <c:pt idx="58">
                  <c:v>27221.658520000001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7.0766987459900843E-2"/>
          <c:y val="0.8255074323759638"/>
          <c:w val="0.88389326334208229"/>
          <c:h val="0.107980692141741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b="0" i="0" u="none" strike="noStrike" kern="1200" spc="0" baseline="0">
                <a:solidFill>
                  <a:schemeClr val="tx1">
                    <a:lumMod val="65000"/>
                    <a:lumOff val="35000"/>
                  </a:schemeClr>
                </a:solidFill>
                <a:latin typeface="+mn-lt"/>
                <a:ea typeface="+mn-ea"/>
                <a:cs typeface="+mn-cs"/>
              </a:defRPr>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export'!$S$10:$AL$10</c:f>
              <c:numCache>
                <c:formatCode>#,##0</c:formatCode>
                <c:ptCount val="20"/>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export'!$S$11:$AL$11</c:f>
              <c:numCache>
                <c:formatCode>#,##0</c:formatCode>
                <c:ptCount val="20"/>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b="0" i="0" u="none" strike="noStrike" kern="1200" spc="0" baseline="0">
                <a:solidFill>
                  <a:schemeClr val="tx1">
                    <a:lumMod val="65000"/>
                    <a:lumOff val="35000"/>
                  </a:schemeClr>
                </a:solidFill>
                <a:latin typeface="+mn-lt"/>
                <a:ea typeface="+mn-ea"/>
                <a:cs typeface="+mn-cs"/>
              </a:defRPr>
            </a:pPr>
            <a:r>
              <a:rPr lang="es-CL" sz="1100"/>
              <a:t>Período</a:t>
            </a:r>
            <a:r>
              <a:rPr lang="es-CL" sz="1100" baseline="0"/>
              <a:t>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export'!$S$15:$AL$15</c:f>
              <c:numCache>
                <c:formatCode>#,##0</c:formatCode>
                <c:ptCount val="20"/>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export'!$S$16:$AL$16</c:f>
              <c:numCache>
                <c:formatCode>#,##0</c:formatCode>
                <c:ptCount val="20"/>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b="0" i="0" u="none" strike="noStrike" kern="1200" spc="0" baseline="0">
                <a:solidFill>
                  <a:schemeClr val="tx1">
                    <a:lumMod val="65000"/>
                    <a:lumOff val="35000"/>
                  </a:schemeClr>
                </a:solidFill>
                <a:latin typeface="+mn-lt"/>
                <a:ea typeface="+mn-ea"/>
                <a:cs typeface="+mn-cs"/>
              </a:defRPr>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export'!$S$20:$AL$20</c:f>
              <c:numCache>
                <c:formatCode>#,##0</c:formatCode>
                <c:ptCount val="20"/>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export'!$S$21:$AL$21</c:f>
              <c:numCache>
                <c:formatCode>#,##0</c:formatCode>
                <c:ptCount val="20"/>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b="0" i="0" u="none" strike="noStrike" kern="1200" spc="0" baseline="0">
                <a:solidFill>
                  <a:schemeClr val="tx1">
                    <a:lumMod val="65000"/>
                    <a:lumOff val="35000"/>
                  </a:schemeClr>
                </a:solidFill>
                <a:latin typeface="+mn-lt"/>
                <a:ea typeface="+mn-ea"/>
                <a:cs typeface="+mn-cs"/>
              </a:defRPr>
            </a:pPr>
            <a:r>
              <a:rPr lang="es-CL" sz="1100"/>
              <a:t>Período 2002 - 2021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export'!$S$25:$AL$25</c:f>
              <c:numCache>
                <c:formatCode>#,##0</c:formatCode>
                <c:ptCount val="20"/>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export'!$S$26:$AL$26</c:f>
              <c:numCache>
                <c:formatCode>#,##0</c:formatCode>
                <c:ptCount val="20"/>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b="0" i="0" u="none" strike="noStrike" kern="1200" spc="0" baseline="0">
                <a:solidFill>
                  <a:schemeClr val="tx1">
                    <a:lumMod val="65000"/>
                    <a:lumOff val="35000"/>
                  </a:schemeClr>
                </a:solidFill>
                <a:latin typeface="+mn-lt"/>
                <a:ea typeface="+mn-ea"/>
                <a:cs typeface="+mn-cs"/>
              </a:defRPr>
            </a:pPr>
            <a:r>
              <a:rPr lang="es-CL" sz="1100" baseline="0"/>
              <a:t>Período 2017 - 2021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export'!$AH$30:$AL$30</c:f>
              <c:numCache>
                <c:formatCode>#,##0</c:formatCode>
                <c:ptCount val="5"/>
                <c:pt idx="0">
                  <c:v>19.600000000000001</c:v>
                </c:pt>
                <c:pt idx="1">
                  <c:v>20.100000000000001</c:v>
                </c:pt>
                <c:pt idx="2">
                  <c:v>18.007000000000001</c:v>
                </c:pt>
                <c:pt idx="3">
                  <c:v>22.4</c:v>
                </c:pt>
                <c:pt idx="4">
                  <c:v>21.014181499999999</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export'!$AH$31:$AL$31</c:f>
              <c:numCache>
                <c:formatCode>#,##0</c:formatCode>
                <c:ptCount val="5"/>
                <c:pt idx="0">
                  <c:v>36.9</c:v>
                </c:pt>
                <c:pt idx="1">
                  <c:v>39.700000000000003</c:v>
                </c:pt>
                <c:pt idx="2">
                  <c:v>33.814999999999998</c:v>
                </c:pt>
                <c:pt idx="3">
                  <c:v>41.5</c:v>
                </c:pt>
                <c:pt idx="4">
                  <c:v>40.267596879999985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2019 - 2020 - 2021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anual rango precios'!$C$3</c:f>
              <c:strCache>
                <c:ptCount val="1"/>
                <c:pt idx="0">
                  <c:v>Vol 2019</c:v>
                </c:pt>
              </c:strCache>
            </c:strRef>
          </c:tx>
          <c:spPr>
            <a:solidFill>
              <a:schemeClr val="accent2"/>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precios'!$C$4:$C$9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1-994B-4969-B6B1-C1B36E0E93BD}"/>
            </c:ext>
          </c:extLst>
        </c:ser>
        <c:ser>
          <c:idx val="4"/>
          <c:order val="3"/>
          <c:tx>
            <c:strRef>
              <c:f>'expo anual rango precios'!$F$3</c:f>
              <c:strCache>
                <c:ptCount val="1"/>
                <c:pt idx="0">
                  <c:v>Vol 2020</c:v>
                </c:pt>
              </c:strCache>
            </c:strRef>
          </c:tx>
          <c:spPr>
            <a:solidFill>
              <a:schemeClr val="accent5"/>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precios'!$F$4:$F$9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4-994B-4969-B6B1-C1B36E0E93BD}"/>
            </c:ext>
          </c:extLst>
        </c:ser>
        <c:ser>
          <c:idx val="7"/>
          <c:order val="5"/>
          <c:tx>
            <c:strRef>
              <c:f>'expo anual rango precios'!$I$3</c:f>
              <c:strCache>
                <c:ptCount val="1"/>
                <c:pt idx="0">
                  <c:v>Vol 2021</c:v>
                </c:pt>
              </c:strCache>
            </c:strRef>
          </c:tx>
          <c:spPr>
            <a:solidFill>
              <a:schemeClr val="accent2">
                <a:lumMod val="60000"/>
              </a:schemeClr>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precios'!$I$4:$I$9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anual rango precios'!$B$3</c:f>
              <c:strCache>
                <c:ptCount val="1"/>
                <c:pt idx="0">
                  <c:v>Val 2019</c:v>
                </c:pt>
              </c:strCache>
            </c:strRef>
          </c:tx>
          <c:spPr>
            <a:ln w="28575" cap="rnd">
              <a:solidFill>
                <a:schemeClr val="accent1"/>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precios'!$B$4:$B$9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0-994B-4969-B6B1-C1B36E0E93BD}"/>
            </c:ext>
          </c:extLst>
        </c:ser>
        <c:ser>
          <c:idx val="3"/>
          <c:order val="2"/>
          <c:tx>
            <c:strRef>
              <c:f>'expo anual rango precios'!$E$3</c:f>
              <c:strCache>
                <c:ptCount val="1"/>
                <c:pt idx="0">
                  <c:v>Val 2020</c:v>
                </c:pt>
              </c:strCache>
            </c:strRef>
          </c:tx>
          <c:spPr>
            <a:ln w="28575" cap="rnd">
              <a:solidFill>
                <a:schemeClr val="accent4"/>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precios'!$E$4:$E$9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3-994B-4969-B6B1-C1B36E0E93BD}"/>
            </c:ext>
          </c:extLst>
        </c:ser>
        <c:ser>
          <c:idx val="6"/>
          <c:order val="4"/>
          <c:tx>
            <c:strRef>
              <c:f>'expo anual rango precios'!$H$3</c:f>
              <c:strCache>
                <c:ptCount val="1"/>
                <c:pt idx="0">
                  <c:v>Val 2021</c:v>
                </c:pt>
              </c:strCache>
            </c:strRef>
          </c:tx>
          <c:spPr>
            <a:ln w="28575" cap="rnd">
              <a:solidFill>
                <a:schemeClr val="accent1">
                  <a:lumMod val="60000"/>
                </a:schemeClr>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precios'!$H$4:$H$9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2019 - 2020 -2021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anual rango precios'!$C$35</c:f>
              <c:strCache>
                <c:ptCount val="1"/>
                <c:pt idx="0">
                  <c:v>Vol 2019</c:v>
                </c:pt>
              </c:strCache>
            </c:strRef>
          </c:tx>
          <c:spPr>
            <a:solidFill>
              <a:schemeClr val="accent2"/>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precios'!$C$36:$C$41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1-22A2-4EF9-9199-25D20E91EC04}"/>
            </c:ext>
          </c:extLst>
        </c:ser>
        <c:ser>
          <c:idx val="4"/>
          <c:order val="3"/>
          <c:tx>
            <c:strRef>
              <c:f>'expo anual rango precios'!$F$35</c:f>
              <c:strCache>
                <c:ptCount val="1"/>
                <c:pt idx="0">
                  <c:v>Vol 2020</c:v>
                </c:pt>
              </c:strCache>
            </c:strRef>
          </c:tx>
          <c:spPr>
            <a:solidFill>
              <a:schemeClr val="accent5"/>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precios'!$F$36:$F$41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4-22A2-4EF9-9199-25D20E91EC04}"/>
            </c:ext>
          </c:extLst>
        </c:ser>
        <c:ser>
          <c:idx val="7"/>
          <c:order val="5"/>
          <c:tx>
            <c:strRef>
              <c:f>'expo anual rango precios'!$I$35</c:f>
              <c:strCache>
                <c:ptCount val="1"/>
                <c:pt idx="0">
                  <c:v>Vol 2021</c:v>
                </c:pt>
              </c:strCache>
            </c:strRef>
          </c:tx>
          <c:spPr>
            <a:solidFill>
              <a:schemeClr val="accent2">
                <a:lumMod val="60000"/>
              </a:schemeClr>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precios'!$I$36:$I$41</c:f>
              <c:numCache>
                <c:formatCode>0.0</c:formatCode>
                <c:ptCount val="6"/>
                <c:pt idx="0">
                  <c:v>197.34202999999999</c:v>
                </c:pt>
                <c:pt idx="1">
                  <c:v>99.539377999999999</c:v>
                </c:pt>
                <c:pt idx="2">
                  <c:v>32.173422729999999</c:v>
                </c:pt>
                <c:pt idx="3">
                  <c:v>21.005174490000002</c:v>
                </c:pt>
                <c:pt idx="4">
                  <c:v>3.0258180000000001</c:v>
                </c:pt>
                <c:pt idx="5">
                  <c:v>1.08E-4</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anual rango precios'!$B$35</c:f>
              <c:strCache>
                <c:ptCount val="1"/>
                <c:pt idx="0">
                  <c:v>Val 2019</c:v>
                </c:pt>
              </c:strCache>
            </c:strRef>
          </c:tx>
          <c:spPr>
            <a:ln w="28575" cap="rnd">
              <a:solidFill>
                <a:schemeClr val="accent1"/>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precios'!$B$36:$B$41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0-22A2-4EF9-9199-25D20E91EC04}"/>
            </c:ext>
          </c:extLst>
        </c:ser>
        <c:ser>
          <c:idx val="3"/>
          <c:order val="2"/>
          <c:tx>
            <c:strRef>
              <c:f>'expo anual rango precios'!$E$35</c:f>
              <c:strCache>
                <c:ptCount val="1"/>
                <c:pt idx="0">
                  <c:v>Val 2020</c:v>
                </c:pt>
              </c:strCache>
            </c:strRef>
          </c:tx>
          <c:spPr>
            <a:ln w="28575" cap="rnd">
              <a:solidFill>
                <a:schemeClr val="accent4"/>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precios'!$E$36:$E$41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3-22A2-4EF9-9199-25D20E91EC04}"/>
            </c:ext>
          </c:extLst>
        </c:ser>
        <c:ser>
          <c:idx val="6"/>
          <c:order val="4"/>
          <c:tx>
            <c:strRef>
              <c:f>'expo anual rango precios'!$H$35</c:f>
              <c:strCache>
                <c:ptCount val="1"/>
                <c:pt idx="0">
                  <c:v>Val 2021</c:v>
                </c:pt>
              </c:strCache>
            </c:strRef>
          </c:tx>
          <c:spPr>
            <a:ln w="28575" cap="rnd">
              <a:solidFill>
                <a:schemeClr val="accent1">
                  <a:lumMod val="60000"/>
                </a:schemeClr>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precios'!$H$36:$H$41</c:f>
              <c:numCache>
                <c:formatCode>0.0</c:formatCode>
                <c:ptCount val="6"/>
                <c:pt idx="0">
                  <c:v>131.64190890999987</c:v>
                </c:pt>
                <c:pt idx="1">
                  <c:v>86.444160560000199</c:v>
                </c:pt>
                <c:pt idx="2">
                  <c:v>37.874594289999983</c:v>
                </c:pt>
                <c:pt idx="3">
                  <c:v>40.624077769999921</c:v>
                </c:pt>
                <c:pt idx="4">
                  <c:v>12.166170699999999</c:v>
                </c:pt>
                <c:pt idx="5">
                  <c:v>1.0004809999999999E-2</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0.00153</cdr:x>
      <cdr:y>0.89889</cdr:y>
    </cdr:from>
    <cdr:to>
      <cdr:x>0.91928</cdr:x>
      <cdr:y>0.92748</cdr:y>
    </cdr:to>
    <cdr:sp macro="" textlink="">
      <cdr:nvSpPr>
        <cdr:cNvPr id="2" name="1 CuadroTexto">
          <a:extLst xmlns:a="http://schemas.openxmlformats.org/drawingml/2006/main">
            <a:ext uri="{FF2B5EF4-FFF2-40B4-BE49-F238E27FC236}">
              <a16:creationId xmlns:a16="http://schemas.microsoft.com/office/drawing/2014/main" id="{BC07D2AA-F270-4D1D-9A85-FF427B90A4A9}"/>
            </a:ext>
          </a:extLst>
        </cdr:cNvPr>
        <cdr:cNvSpPr txBox="1"/>
      </cdr:nvSpPr>
      <cdr:spPr>
        <a:xfrm xmlns:a="http://schemas.openxmlformats.org/drawingml/2006/main">
          <a:off x="11906" y="4090481"/>
          <a:ext cx="7161530" cy="130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 y Banco Central </a:t>
          </a:r>
        </a:p>
        <a:p xmlns:a="http://schemas.openxmlformats.org/drawingml/2006/main">
          <a:r>
            <a:rPr lang="es-ES" sz="900" baseline="0">
              <a:effectLst/>
              <a:latin typeface="+mn-lt"/>
              <a:ea typeface="+mn-ea"/>
              <a:cs typeface="+mn-cs"/>
            </a:rPr>
            <a:t>*Considera el 80% del volumen total exportado, </a:t>
          </a:r>
          <a:r>
            <a:rPr lang="es-CL" sz="900" b="0" i="0" baseline="0">
              <a:effectLst/>
              <a:latin typeface="+mn-lt"/>
              <a:ea typeface="+mn-ea"/>
              <a:cs typeface="+mn-cs"/>
            </a:rPr>
            <a:t>correspondiente al segmento más representativo de la categoría</a:t>
          </a:r>
          <a:endParaRPr lang="es-CL" sz="900">
            <a:effectLst/>
          </a:endParaRPr>
        </a:p>
        <a:p xmlns:a="http://schemas.openxmlformats.org/drawingml/2006/main">
          <a:endParaRPr lang="es-ES" sz="900"/>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0</xdr:colOff>
      <xdr:row>16</xdr:row>
      <xdr:rowOff>38100</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198120</xdr:colOff>
      <xdr:row>20</xdr:row>
      <xdr:rowOff>38100</xdr:rowOff>
    </xdr:from>
    <xdr:to>
      <xdr:col>15</xdr:col>
      <xdr:colOff>7620</xdr:colOff>
      <xdr:row>37</xdr:row>
      <xdr:rowOff>167640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762000</xdr:colOff>
      <xdr:row>20</xdr:row>
      <xdr:rowOff>67734</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cdr:x>
      <cdr:y>0.9375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556000"/>
          <a:ext cx="5486400" cy="237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t>Fuente: elaborado por Odepa con antecedentes de</a:t>
          </a:r>
          <a:r>
            <a:rPr lang="es-CL" sz="850" baseline="0"/>
            <a:t> la Seremi Región del Maule y la Bolsa de Comercio de Mendoza.</a:t>
          </a:r>
          <a:endParaRPr lang="es-CL" sz="85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43</xdr:row>
      <xdr:rowOff>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8305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a:t>
          </a:r>
        </a:p>
        <a:p>
          <a:endParaRPr lang="es-CL" sz="1100" baseline="0"/>
        </a:p>
        <a:p>
          <a:r>
            <a:rPr lang="es-CL" sz="1100" b="1">
              <a:solidFill>
                <a:schemeClr val="dk1"/>
              </a:solidFill>
              <a:effectLst/>
              <a:latin typeface="+mn-lt"/>
              <a:ea typeface="+mn-ea"/>
              <a:cs typeface="+mn-cs"/>
            </a:rPr>
            <a:t>1.  Exportaciones 2022</a:t>
          </a:r>
        </a:p>
        <a:p>
          <a:endParaRPr lang="es-CL">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 los primeros meses de 2022, las exportaciones totales de vino llegan a 275,6 millones de litros, por un total de USD 581,5 millones; lo que representa una reducción de 2% en volumen y de 2,8% en valor en relación con el mismo periodo de 2021.</a:t>
          </a:r>
        </a:p>
        <a:p>
          <a:pPr marL="0" indent="0" eaLnBrk="1" fontAlgn="auto" latinLnBrk="0" hangingPunct="1"/>
          <a:endParaRPr lang="es-CL" sz="1100" b="0" i="0" u="none" strike="noStrike"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De vinos con denominación de origen, en este periodo, se exportaron 129,4 millones de litros (5,5% menos que en el mismo periodo 2021), por un valor de USD 429,7 millones (6,1% menor al valor exportado en mismo periodo 2021). Con esto, el precio medio de la categoría para este periodo llega a USD 3,32 / litro, lo que significa una disminución de 0,7% respecto a igual periodo de 2021.</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Por su parte, entre enero y abril de 2022, se exportaron 117,4 millones de litros de vino a granel por un monto total de USD 110,1 millones, con un precio medio de USD 0,94 / litro. Estas exportaciones representan un alza de 3,5% en volumen y de 13,4% en valor respecto de igual periodo del año anterior.</a:t>
          </a:r>
        </a:p>
        <a:p>
          <a:pPr marL="0" indent="0" eaLnBrk="1" fontAlgn="auto" latinLnBrk="0" hangingPunct="1"/>
          <a:endParaRPr lang="es-CL" sz="1100" b="0" i="0" u="none" strike="noStrike"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La exportación de vinos espumosos registra un aumento de 1,2% en volumen y una reducción de 1,4% en valor, respecto del año 2021; llegando a 1 millón de litros, por un valor de USD 3,9 millones.</a:t>
          </a:r>
        </a:p>
        <a:p>
          <a:endParaRPr lang="es-CL" sz="1100" b="0" i="0" u="none" strike="noStrike" baseline="0">
            <a:solidFill>
              <a:schemeClr val="dk1"/>
            </a:solidFill>
            <a:latin typeface="+mn-lt"/>
            <a:ea typeface="+mn-ea"/>
            <a:cs typeface="+mn-cs"/>
          </a:endParaRPr>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79</xdr:row>
      <xdr:rowOff>6350</xdr:rowOff>
    </xdr:from>
    <xdr:to>
      <xdr:col>6</xdr:col>
      <xdr:colOff>770572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1746</xdr:colOff>
      <xdr:row>94</xdr:row>
      <xdr:rowOff>180340</xdr:rowOff>
    </xdr:from>
    <xdr:to>
      <xdr:col>6</xdr:col>
      <xdr:colOff>763745</xdr:colOff>
      <xdr:row>109</xdr:row>
      <xdr:rowOff>73660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762001</xdr:colOff>
      <xdr:row>20</xdr:row>
      <xdr:rowOff>19050</xdr:rowOff>
    </xdr:to>
    <xdr:graphicFrame macro="">
      <xdr:nvGraphicFramePr>
        <xdr:cNvPr id="3" name="Gráfico 2">
          <a:extLst>
            <a:ext uri="{FF2B5EF4-FFF2-40B4-BE49-F238E27FC236}">
              <a16:creationId xmlns:a16="http://schemas.microsoft.com/office/drawing/2014/main" id="{07DC6F5C-381D-4348-A582-D9C019662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22</xdr:row>
      <xdr:rowOff>188118</xdr:rowOff>
    </xdr:from>
    <xdr:to>
      <xdr:col>8</xdr:col>
      <xdr:colOff>752475</xdr:colOff>
      <xdr:row>46</xdr:row>
      <xdr:rowOff>166688</xdr:rowOff>
    </xdr:to>
    <xdr:graphicFrame macro="">
      <xdr:nvGraphicFramePr>
        <xdr:cNvPr id="4" name="Gráfico 3">
          <a:extLst>
            <a:ext uri="{FF2B5EF4-FFF2-40B4-BE49-F238E27FC236}">
              <a16:creationId xmlns:a16="http://schemas.microsoft.com/office/drawing/2014/main" id="{C4D5F2AD-B6A3-4AB6-9BF1-6C2BC6C7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0.91014</cdr:y>
    </cdr:from>
    <cdr:to>
      <cdr:x>0.90767</cdr:x>
      <cdr:y>0.97264</cdr:y>
    </cdr:to>
    <cdr:sp macro="" textlink="">
      <cdr:nvSpPr>
        <cdr:cNvPr id="2" name="1 CuadroTexto">
          <a:extLst xmlns:a="http://schemas.openxmlformats.org/drawingml/2006/main">
            <a:ext uri="{FF2B5EF4-FFF2-40B4-BE49-F238E27FC236}">
              <a16:creationId xmlns:a16="http://schemas.microsoft.com/office/drawing/2014/main" id="{9F7B0F9B-AF03-4483-A77D-6F3D0C91F92D}"/>
            </a:ext>
          </a:extLst>
        </cdr:cNvPr>
        <cdr:cNvSpPr txBox="1"/>
      </cdr:nvSpPr>
      <cdr:spPr>
        <a:xfrm xmlns:a="http://schemas.openxmlformats.org/drawingml/2006/main">
          <a:off x="0" y="3484955"/>
          <a:ext cx="6648450" cy="239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a:t>
          </a:r>
        </a:p>
        <a:p xmlns:a="http://schemas.openxmlformats.org/drawingml/2006/main">
          <a:r>
            <a:rPr lang="es-ES" sz="900" baseline="0"/>
            <a:t>* Considera el 80% del volumen total exportado, </a:t>
          </a:r>
          <a:r>
            <a:rPr lang="es-CL" sz="900" b="0" i="0" baseline="0">
              <a:effectLst/>
              <a:latin typeface="+mn-lt"/>
              <a:ea typeface="+mn-ea"/>
              <a:cs typeface="+mn-cs"/>
            </a:rPr>
            <a:t>correspondiente al segmento más representativo de la categoría</a:t>
          </a:r>
          <a:endParaRPr lang="es-ES"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opLeftCell="A28" workbookViewId="0">
      <selection activeCell="D43" sqref="D43"/>
    </sheetView>
  </sheetViews>
  <sheetFormatPr baseColWidth="10" defaultColWidth="11.42578125" defaultRowHeight="15" x14ac:dyDescent="0.25"/>
  <sheetData>
    <row r="16" spans="4:4" ht="31.5" x14ac:dyDescent="0.5">
      <c r="D16" s="1" t="s">
        <v>0</v>
      </c>
    </row>
    <row r="36" spans="4:4" s="31" customFormat="1" x14ac:dyDescent="0.25"/>
    <row r="42" spans="4:4" ht="18.75" x14ac:dyDescent="0.3">
      <c r="D42" s="2" t="s">
        <v>493</v>
      </c>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86CA-E7BA-4C36-8C41-A608AC0AA6B1}">
  <dimension ref="A1:F218"/>
  <sheetViews>
    <sheetView zoomScaleNormal="100" workbookViewId="0">
      <selection activeCell="B206" sqref="B206"/>
    </sheetView>
  </sheetViews>
  <sheetFormatPr baseColWidth="10" defaultRowHeight="15" x14ac:dyDescent="0.25"/>
  <cols>
    <col min="1" max="1" width="11.42578125" style="340"/>
    <col min="2" max="2" width="24.5703125" style="340" customWidth="1"/>
    <col min="3" max="3" width="17" style="340" customWidth="1"/>
    <col min="4" max="4" width="9.5703125" style="340" customWidth="1"/>
    <col min="5" max="5" width="12.5703125" style="340" customWidth="1"/>
    <col min="6" max="6" width="46.140625" style="340" customWidth="1"/>
    <col min="7" max="16384" width="11.42578125" style="340"/>
  </cols>
  <sheetData>
    <row r="1" spans="1:6" ht="15.75" customHeight="1" thickBot="1" x14ac:dyDescent="0.3">
      <c r="A1" s="397" t="s">
        <v>465</v>
      </c>
      <c r="B1" s="398"/>
      <c r="C1" s="398"/>
      <c r="D1" s="398"/>
      <c r="E1" s="398"/>
      <c r="F1" s="399"/>
    </row>
    <row r="2" spans="1:6" ht="30" x14ac:dyDescent="0.25">
      <c r="A2" s="330" t="s">
        <v>352</v>
      </c>
      <c r="B2" s="331" t="s">
        <v>353</v>
      </c>
      <c r="C2" s="331" t="s">
        <v>252</v>
      </c>
      <c r="D2" s="332" t="s">
        <v>354</v>
      </c>
      <c r="E2" s="333" t="s">
        <v>355</v>
      </c>
      <c r="F2" s="334" t="s">
        <v>356</v>
      </c>
    </row>
    <row r="3" spans="1:6" ht="36" x14ac:dyDescent="0.25">
      <c r="A3" s="335" t="s">
        <v>357</v>
      </c>
      <c r="B3" s="339" t="s">
        <v>358</v>
      </c>
      <c r="C3" s="339" t="s">
        <v>359</v>
      </c>
      <c r="D3" s="337">
        <v>140</v>
      </c>
      <c r="E3" s="338">
        <v>44673</v>
      </c>
      <c r="F3" s="496" t="s">
        <v>501</v>
      </c>
    </row>
    <row r="4" spans="1:6" ht="30" x14ac:dyDescent="0.25">
      <c r="A4" s="335" t="s">
        <v>357</v>
      </c>
      <c r="B4" s="339" t="s">
        <v>358</v>
      </c>
      <c r="C4" s="339" t="s">
        <v>359</v>
      </c>
      <c r="D4" s="337">
        <v>140</v>
      </c>
      <c r="E4" s="338">
        <v>44662</v>
      </c>
      <c r="F4" s="495" t="s">
        <v>360</v>
      </c>
    </row>
    <row r="5" spans="1:6" ht="30" x14ac:dyDescent="0.25">
      <c r="A5" s="335" t="s">
        <v>361</v>
      </c>
      <c r="B5" s="339" t="s">
        <v>362</v>
      </c>
      <c r="C5" s="339" t="s">
        <v>359</v>
      </c>
      <c r="D5" s="337">
        <v>150</v>
      </c>
      <c r="E5" s="338">
        <v>44662</v>
      </c>
      <c r="F5" s="341"/>
    </row>
    <row r="6" spans="1:6" ht="30" x14ac:dyDescent="0.25">
      <c r="A6" s="335" t="s">
        <v>361</v>
      </c>
      <c r="B6" s="339" t="s">
        <v>362</v>
      </c>
      <c r="C6" s="339" t="s">
        <v>359</v>
      </c>
      <c r="D6" s="337">
        <v>150</v>
      </c>
      <c r="E6" s="338">
        <v>44655</v>
      </c>
      <c r="F6" s="341"/>
    </row>
    <row r="7" spans="1:6" ht="30" x14ac:dyDescent="0.25">
      <c r="A7" s="335" t="s">
        <v>361</v>
      </c>
      <c r="B7" s="339" t="s">
        <v>362</v>
      </c>
      <c r="C7" s="336" t="s">
        <v>126</v>
      </c>
      <c r="D7" s="337">
        <v>150</v>
      </c>
      <c r="E7" s="338">
        <v>44662</v>
      </c>
      <c r="F7" s="341"/>
    </row>
    <row r="8" spans="1:6" ht="30" x14ac:dyDescent="0.25">
      <c r="A8" s="335" t="s">
        <v>361</v>
      </c>
      <c r="B8" s="339" t="s">
        <v>362</v>
      </c>
      <c r="C8" s="336" t="s">
        <v>126</v>
      </c>
      <c r="D8" s="337">
        <v>150</v>
      </c>
      <c r="E8" s="338">
        <v>44655</v>
      </c>
      <c r="F8" s="341"/>
    </row>
    <row r="9" spans="1:6" ht="30" x14ac:dyDescent="0.25">
      <c r="A9" s="335" t="s">
        <v>361</v>
      </c>
      <c r="B9" s="336" t="s">
        <v>363</v>
      </c>
      <c r="C9" s="339" t="s">
        <v>359</v>
      </c>
      <c r="D9" s="337">
        <v>150</v>
      </c>
      <c r="E9" s="338">
        <v>44655</v>
      </c>
      <c r="F9" s="341"/>
    </row>
    <row r="10" spans="1:6" ht="15.75" thickBot="1" x14ac:dyDescent="0.3">
      <c r="A10" s="335" t="s">
        <v>361</v>
      </c>
      <c r="B10" s="336" t="s">
        <v>363</v>
      </c>
      <c r="C10" s="336" t="s">
        <v>126</v>
      </c>
      <c r="D10" s="337">
        <v>150</v>
      </c>
      <c r="E10" s="338">
        <v>44655</v>
      </c>
      <c r="F10" s="342"/>
    </row>
    <row r="11" spans="1:6" ht="15" customHeight="1" thickBot="1" x14ac:dyDescent="0.3">
      <c r="A11" s="400" t="s">
        <v>491</v>
      </c>
      <c r="B11" s="401"/>
      <c r="C11" s="401"/>
      <c r="D11" s="401"/>
      <c r="E11" s="401"/>
      <c r="F11" s="402"/>
    </row>
    <row r="12" spans="1:6" ht="15" customHeight="1" x14ac:dyDescent="0.25">
      <c r="A12" s="353"/>
      <c r="B12" s="347"/>
      <c r="C12" s="347"/>
      <c r="D12" s="347"/>
      <c r="E12" s="347"/>
      <c r="F12" s="347"/>
    </row>
    <row r="13" spans="1:6" ht="15" customHeight="1" x14ac:dyDescent="0.25">
      <c r="A13" s="353"/>
      <c r="B13" s="347"/>
      <c r="C13" s="347"/>
      <c r="D13" s="347"/>
      <c r="E13" s="347"/>
      <c r="F13" s="347"/>
    </row>
    <row r="14" spans="1:6" ht="15.75" thickBot="1" x14ac:dyDescent="0.3">
      <c r="A14" s="343"/>
      <c r="B14" s="343"/>
      <c r="C14" s="343"/>
      <c r="D14" s="344"/>
      <c r="E14" s="345"/>
      <c r="F14" s="343"/>
    </row>
    <row r="15" spans="1:6" ht="15.75" thickBot="1" x14ac:dyDescent="0.3">
      <c r="A15" s="397" t="s">
        <v>466</v>
      </c>
      <c r="B15" s="398"/>
      <c r="C15" s="398"/>
      <c r="D15" s="398"/>
      <c r="E15" s="398"/>
      <c r="F15" s="399"/>
    </row>
    <row r="16" spans="1:6" ht="30" x14ac:dyDescent="0.25">
      <c r="A16" s="330" t="s">
        <v>352</v>
      </c>
      <c r="B16" s="331" t="s">
        <v>353</v>
      </c>
      <c r="C16" s="331" t="s">
        <v>252</v>
      </c>
      <c r="D16" s="332" t="s">
        <v>354</v>
      </c>
      <c r="E16" s="333" t="s">
        <v>355</v>
      </c>
      <c r="F16" s="334" t="s">
        <v>356</v>
      </c>
    </row>
    <row r="17" spans="1:6" x14ac:dyDescent="0.25">
      <c r="A17" s="335" t="s">
        <v>374</v>
      </c>
      <c r="B17" s="336" t="s">
        <v>375</v>
      </c>
      <c r="C17" s="336" t="s">
        <v>132</v>
      </c>
      <c r="D17" s="337">
        <v>1098</v>
      </c>
      <c r="E17" s="338">
        <v>44671</v>
      </c>
      <c r="F17" s="495" t="s">
        <v>511</v>
      </c>
    </row>
    <row r="18" spans="1:6" ht="30" x14ac:dyDescent="0.25">
      <c r="A18" s="335" t="s">
        <v>374</v>
      </c>
      <c r="B18" s="336" t="s">
        <v>375</v>
      </c>
      <c r="C18" s="339" t="s">
        <v>133</v>
      </c>
      <c r="D18" s="337">
        <v>977</v>
      </c>
      <c r="E18" s="338">
        <v>44671</v>
      </c>
      <c r="F18" s="495" t="s">
        <v>512</v>
      </c>
    </row>
    <row r="19" spans="1:6" x14ac:dyDescent="0.25">
      <c r="A19" s="335" t="s">
        <v>374</v>
      </c>
      <c r="B19" s="336" t="s">
        <v>375</v>
      </c>
      <c r="C19" s="336" t="s">
        <v>286</v>
      </c>
      <c r="D19" s="337">
        <v>1098</v>
      </c>
      <c r="E19" s="338">
        <v>44671</v>
      </c>
      <c r="F19" s="495" t="s">
        <v>513</v>
      </c>
    </row>
    <row r="20" spans="1:6" x14ac:dyDescent="0.25">
      <c r="A20" s="335" t="s">
        <v>374</v>
      </c>
      <c r="B20" s="336" t="s">
        <v>375</v>
      </c>
      <c r="C20" s="336" t="s">
        <v>368</v>
      </c>
      <c r="D20" s="337">
        <v>1180</v>
      </c>
      <c r="E20" s="338">
        <v>44671</v>
      </c>
      <c r="F20" s="495" t="s">
        <v>514</v>
      </c>
    </row>
    <row r="21" spans="1:6" x14ac:dyDescent="0.25">
      <c r="A21" s="335" t="s">
        <v>374</v>
      </c>
      <c r="B21" s="336" t="s">
        <v>375</v>
      </c>
      <c r="C21" s="336" t="s">
        <v>506</v>
      </c>
      <c r="D21" s="337">
        <v>1098</v>
      </c>
      <c r="E21" s="338">
        <v>44671</v>
      </c>
      <c r="F21" s="495" t="s">
        <v>515</v>
      </c>
    </row>
    <row r="22" spans="1:6" x14ac:dyDescent="0.25">
      <c r="A22" s="335" t="s">
        <v>374</v>
      </c>
      <c r="B22" s="336" t="s">
        <v>375</v>
      </c>
      <c r="C22" s="336" t="s">
        <v>372</v>
      </c>
      <c r="D22" s="337">
        <v>720</v>
      </c>
      <c r="E22" s="338">
        <v>44656</v>
      </c>
      <c r="F22" s="495" t="s">
        <v>376</v>
      </c>
    </row>
    <row r="23" spans="1:6" ht="30.75" thickBot="1" x14ac:dyDescent="0.3">
      <c r="A23" s="335" t="s">
        <v>364</v>
      </c>
      <c r="B23" s="336" t="s">
        <v>365</v>
      </c>
      <c r="C23" s="339" t="s">
        <v>133</v>
      </c>
      <c r="D23" s="337">
        <v>945</v>
      </c>
      <c r="E23" s="338">
        <v>44656</v>
      </c>
      <c r="F23" s="495" t="s">
        <v>366</v>
      </c>
    </row>
    <row r="24" spans="1:6" ht="15.75" thickBot="1" x14ac:dyDescent="0.3">
      <c r="A24" s="397" t="s">
        <v>607</v>
      </c>
      <c r="B24" s="398"/>
      <c r="C24" s="398"/>
      <c r="D24" s="398"/>
      <c r="E24" s="398"/>
      <c r="F24" s="399"/>
    </row>
    <row r="25" spans="1:6" ht="30" x14ac:dyDescent="0.25">
      <c r="A25" s="335" t="s">
        <v>364</v>
      </c>
      <c r="B25" s="336" t="s">
        <v>365</v>
      </c>
      <c r="C25" s="339" t="s">
        <v>133</v>
      </c>
      <c r="D25" s="337">
        <v>1142</v>
      </c>
      <c r="E25" s="338">
        <v>44656</v>
      </c>
      <c r="F25" s="495" t="s">
        <v>366</v>
      </c>
    </row>
    <row r="26" spans="1:6" x14ac:dyDescent="0.25">
      <c r="A26" s="335" t="s">
        <v>364</v>
      </c>
      <c r="B26" s="336" t="s">
        <v>365</v>
      </c>
      <c r="C26" s="336" t="s">
        <v>286</v>
      </c>
      <c r="D26" s="337">
        <v>720</v>
      </c>
      <c r="E26" s="338">
        <v>44656</v>
      </c>
      <c r="F26" s="495" t="s">
        <v>367</v>
      </c>
    </row>
    <row r="27" spans="1:6" ht="25.5" x14ac:dyDescent="0.25">
      <c r="A27" s="335" t="s">
        <v>364</v>
      </c>
      <c r="B27" s="336" t="s">
        <v>365</v>
      </c>
      <c r="C27" s="336" t="s">
        <v>368</v>
      </c>
      <c r="D27" s="337">
        <v>1063</v>
      </c>
      <c r="E27" s="338">
        <v>44656</v>
      </c>
      <c r="F27" s="495" t="s">
        <v>369</v>
      </c>
    </row>
    <row r="28" spans="1:6" ht="30" x14ac:dyDescent="0.25">
      <c r="A28" s="335" t="s">
        <v>374</v>
      </c>
      <c r="B28" s="336" t="s">
        <v>502</v>
      </c>
      <c r="C28" s="339" t="s">
        <v>133</v>
      </c>
      <c r="D28" s="337">
        <v>780</v>
      </c>
      <c r="E28" s="338">
        <v>44671</v>
      </c>
      <c r="F28" s="495" t="s">
        <v>516</v>
      </c>
    </row>
    <row r="29" spans="1:6" ht="30" x14ac:dyDescent="0.25">
      <c r="A29" s="335" t="s">
        <v>374</v>
      </c>
      <c r="B29" s="336" t="s">
        <v>502</v>
      </c>
      <c r="C29" s="339" t="s">
        <v>300</v>
      </c>
      <c r="D29" s="337">
        <v>300</v>
      </c>
      <c r="E29" s="338">
        <v>44671</v>
      </c>
      <c r="F29" s="495" t="s">
        <v>517</v>
      </c>
    </row>
    <row r="30" spans="1:6" x14ac:dyDescent="0.25">
      <c r="A30" s="335" t="s">
        <v>374</v>
      </c>
      <c r="B30" s="336" t="s">
        <v>502</v>
      </c>
      <c r="C30" s="336" t="s">
        <v>390</v>
      </c>
      <c r="D30" s="337">
        <v>320</v>
      </c>
      <c r="E30" s="338">
        <v>44671</v>
      </c>
      <c r="F30" s="495" t="s">
        <v>518</v>
      </c>
    </row>
    <row r="31" spans="1:6" x14ac:dyDescent="0.25">
      <c r="A31" s="335" t="s">
        <v>503</v>
      </c>
      <c r="B31" s="336" t="s">
        <v>504</v>
      </c>
      <c r="C31" s="336" t="s">
        <v>132</v>
      </c>
      <c r="D31" s="337">
        <v>522</v>
      </c>
      <c r="E31" s="338">
        <v>44672</v>
      </c>
      <c r="F31" s="495" t="s">
        <v>519</v>
      </c>
    </row>
    <row r="32" spans="1:6" ht="30" x14ac:dyDescent="0.25">
      <c r="A32" s="335" t="s">
        <v>503</v>
      </c>
      <c r="B32" s="336" t="s">
        <v>504</v>
      </c>
      <c r="C32" s="339" t="s">
        <v>133</v>
      </c>
      <c r="D32" s="337">
        <v>615</v>
      </c>
      <c r="E32" s="338">
        <v>44672</v>
      </c>
      <c r="F32" s="495" t="s">
        <v>519</v>
      </c>
    </row>
    <row r="33" spans="1:6" x14ac:dyDescent="0.25">
      <c r="A33" s="335" t="s">
        <v>503</v>
      </c>
      <c r="B33" s="336" t="s">
        <v>504</v>
      </c>
      <c r="C33" s="336" t="s">
        <v>286</v>
      </c>
      <c r="D33" s="337">
        <v>590</v>
      </c>
      <c r="E33" s="338">
        <v>44672</v>
      </c>
      <c r="F33" s="495" t="s">
        <v>519</v>
      </c>
    </row>
    <row r="34" spans="1:6" x14ac:dyDescent="0.25">
      <c r="A34" s="335" t="s">
        <v>503</v>
      </c>
      <c r="B34" s="336" t="s">
        <v>504</v>
      </c>
      <c r="C34" s="336" t="s">
        <v>403</v>
      </c>
      <c r="D34" s="337">
        <v>521</v>
      </c>
      <c r="E34" s="338">
        <v>44672</v>
      </c>
      <c r="F34" s="495" t="s">
        <v>519</v>
      </c>
    </row>
    <row r="35" spans="1:6" x14ac:dyDescent="0.25">
      <c r="A35" s="335" t="s">
        <v>503</v>
      </c>
      <c r="B35" s="336" t="s">
        <v>504</v>
      </c>
      <c r="C35" s="336" t="s">
        <v>507</v>
      </c>
      <c r="D35" s="337">
        <v>660</v>
      </c>
      <c r="E35" s="338">
        <v>44672</v>
      </c>
      <c r="F35" s="495" t="s">
        <v>519</v>
      </c>
    </row>
    <row r="36" spans="1:6" x14ac:dyDescent="0.25">
      <c r="A36" s="335" t="s">
        <v>503</v>
      </c>
      <c r="B36" s="336" t="s">
        <v>504</v>
      </c>
      <c r="C36" s="336" t="s">
        <v>253</v>
      </c>
      <c r="D36" s="337">
        <v>466</v>
      </c>
      <c r="E36" s="338">
        <v>44672</v>
      </c>
      <c r="F36" s="495" t="s">
        <v>519</v>
      </c>
    </row>
    <row r="37" spans="1:6" x14ac:dyDescent="0.25">
      <c r="A37" s="335" t="s">
        <v>503</v>
      </c>
      <c r="B37" s="336" t="s">
        <v>504</v>
      </c>
      <c r="C37" s="336" t="s">
        <v>508</v>
      </c>
      <c r="D37" s="337">
        <v>626</v>
      </c>
      <c r="E37" s="338">
        <v>44672</v>
      </c>
      <c r="F37" s="495" t="s">
        <v>519</v>
      </c>
    </row>
    <row r="38" spans="1:6" x14ac:dyDescent="0.25">
      <c r="A38" s="335" t="s">
        <v>503</v>
      </c>
      <c r="B38" s="336" t="s">
        <v>504</v>
      </c>
      <c r="C38" s="336" t="s">
        <v>398</v>
      </c>
      <c r="D38" s="337">
        <v>446</v>
      </c>
      <c r="E38" s="338">
        <v>44672</v>
      </c>
      <c r="F38" s="495" t="s">
        <v>519</v>
      </c>
    </row>
    <row r="39" spans="1:6" x14ac:dyDescent="0.25">
      <c r="A39" s="335" t="s">
        <v>503</v>
      </c>
      <c r="B39" s="336" t="s">
        <v>504</v>
      </c>
      <c r="C39" s="336" t="s">
        <v>368</v>
      </c>
      <c r="D39" s="337">
        <v>735</v>
      </c>
      <c r="E39" s="338">
        <v>44672</v>
      </c>
      <c r="F39" s="495" t="s">
        <v>519</v>
      </c>
    </row>
    <row r="40" spans="1:6" x14ac:dyDescent="0.25">
      <c r="A40" s="335" t="s">
        <v>503</v>
      </c>
      <c r="B40" s="336" t="s">
        <v>504</v>
      </c>
      <c r="C40" s="336" t="s">
        <v>506</v>
      </c>
      <c r="D40" s="337">
        <v>673</v>
      </c>
      <c r="E40" s="338">
        <v>44672</v>
      </c>
      <c r="F40" s="495" t="s">
        <v>519</v>
      </c>
    </row>
    <row r="41" spans="1:6" x14ac:dyDescent="0.25">
      <c r="A41" s="335" t="s">
        <v>503</v>
      </c>
      <c r="B41" s="336" t="s">
        <v>504</v>
      </c>
      <c r="C41" s="336" t="s">
        <v>509</v>
      </c>
      <c r="D41" s="337">
        <v>516</v>
      </c>
      <c r="E41" s="338">
        <v>44672</v>
      </c>
      <c r="F41" s="495" t="s">
        <v>519</v>
      </c>
    </row>
    <row r="42" spans="1:6" ht="30" x14ac:dyDescent="0.25">
      <c r="A42" s="335" t="s">
        <v>503</v>
      </c>
      <c r="B42" s="336" t="s">
        <v>504</v>
      </c>
      <c r="C42" s="339" t="s">
        <v>385</v>
      </c>
      <c r="D42" s="337">
        <v>637</v>
      </c>
      <c r="E42" s="338">
        <v>44672</v>
      </c>
      <c r="F42" s="495" t="s">
        <v>519</v>
      </c>
    </row>
    <row r="43" spans="1:6" x14ac:dyDescent="0.25">
      <c r="A43" s="335" t="s">
        <v>503</v>
      </c>
      <c r="B43" s="336" t="s">
        <v>504</v>
      </c>
      <c r="C43" s="336" t="s">
        <v>372</v>
      </c>
      <c r="D43" s="337">
        <v>543</v>
      </c>
      <c r="E43" s="338">
        <v>44672</v>
      </c>
      <c r="F43" s="495" t="s">
        <v>519</v>
      </c>
    </row>
    <row r="44" spans="1:6" x14ac:dyDescent="0.25">
      <c r="A44" s="335" t="s">
        <v>503</v>
      </c>
      <c r="B44" s="336" t="s">
        <v>504</v>
      </c>
      <c r="C44" s="336" t="s">
        <v>390</v>
      </c>
      <c r="D44" s="337">
        <v>220</v>
      </c>
      <c r="E44" s="338">
        <v>44672</v>
      </c>
      <c r="F44" s="495" t="s">
        <v>519</v>
      </c>
    </row>
    <row r="45" spans="1:6" x14ac:dyDescent="0.25">
      <c r="A45" s="335" t="s">
        <v>503</v>
      </c>
      <c r="B45" s="336" t="s">
        <v>504</v>
      </c>
      <c r="C45" s="336" t="s">
        <v>510</v>
      </c>
      <c r="D45" s="337">
        <v>577</v>
      </c>
      <c r="E45" s="338">
        <v>44672</v>
      </c>
      <c r="F45" s="495" t="s">
        <v>519</v>
      </c>
    </row>
    <row r="46" spans="1:6" ht="30" x14ac:dyDescent="0.25">
      <c r="A46" s="335" t="s">
        <v>374</v>
      </c>
      <c r="B46" s="336" t="s">
        <v>505</v>
      </c>
      <c r="C46" s="339" t="s">
        <v>133</v>
      </c>
      <c r="D46" s="337">
        <v>920</v>
      </c>
      <c r="E46" s="338">
        <v>44671</v>
      </c>
      <c r="F46" s="495" t="s">
        <v>520</v>
      </c>
    </row>
    <row r="47" spans="1:6" x14ac:dyDescent="0.25">
      <c r="A47" s="335" t="s">
        <v>374</v>
      </c>
      <c r="B47" s="336" t="s">
        <v>505</v>
      </c>
      <c r="C47" s="336" t="s">
        <v>403</v>
      </c>
      <c r="D47" s="337">
        <v>800</v>
      </c>
      <c r="E47" s="338">
        <v>44671</v>
      </c>
      <c r="F47" s="495" t="s">
        <v>521</v>
      </c>
    </row>
    <row r="48" spans="1:6" x14ac:dyDescent="0.25">
      <c r="A48" s="335" t="s">
        <v>370</v>
      </c>
      <c r="B48" s="336" t="s">
        <v>371</v>
      </c>
      <c r="C48" s="336" t="s">
        <v>372</v>
      </c>
      <c r="D48" s="337">
        <v>814</v>
      </c>
      <c r="E48" s="338">
        <v>44671</v>
      </c>
      <c r="F48" s="495" t="s">
        <v>522</v>
      </c>
    </row>
    <row r="49" spans="1:6" ht="15.75" thickBot="1" x14ac:dyDescent="0.3">
      <c r="A49" s="335" t="s">
        <v>370</v>
      </c>
      <c r="B49" s="336" t="s">
        <v>371</v>
      </c>
      <c r="C49" s="336" t="s">
        <v>372</v>
      </c>
      <c r="D49" s="337">
        <v>790</v>
      </c>
      <c r="E49" s="338">
        <v>44656</v>
      </c>
      <c r="F49" s="495" t="s">
        <v>373</v>
      </c>
    </row>
    <row r="50" spans="1:6" ht="15.75" thickBot="1" x14ac:dyDescent="0.3">
      <c r="A50" s="400" t="s">
        <v>491</v>
      </c>
      <c r="B50" s="401"/>
      <c r="C50" s="401"/>
      <c r="D50" s="401"/>
      <c r="E50" s="401"/>
      <c r="F50" s="402"/>
    </row>
    <row r="51" spans="1:6" ht="15.75" thickBot="1" x14ac:dyDescent="0.3">
      <c r="A51" s="349"/>
      <c r="B51" s="349"/>
      <c r="C51" s="349"/>
      <c r="D51" s="350"/>
      <c r="E51" s="351"/>
      <c r="F51" s="349"/>
    </row>
    <row r="52" spans="1:6" ht="15.75" thickBot="1" x14ac:dyDescent="0.3">
      <c r="A52" s="397" t="s">
        <v>467</v>
      </c>
      <c r="B52" s="398"/>
      <c r="C52" s="398"/>
      <c r="D52" s="398"/>
      <c r="E52" s="398"/>
      <c r="F52" s="399"/>
    </row>
    <row r="53" spans="1:6" ht="30" x14ac:dyDescent="0.25">
      <c r="A53" s="330" t="s">
        <v>352</v>
      </c>
      <c r="B53" s="331" t="s">
        <v>353</v>
      </c>
      <c r="C53" s="331" t="s">
        <v>252</v>
      </c>
      <c r="D53" s="332" t="s">
        <v>354</v>
      </c>
      <c r="E53" s="333" t="s">
        <v>355</v>
      </c>
      <c r="F53" s="334" t="s">
        <v>356</v>
      </c>
    </row>
    <row r="54" spans="1:6" ht="30" x14ac:dyDescent="0.25">
      <c r="A54" s="335" t="s">
        <v>377</v>
      </c>
      <c r="B54" s="339" t="s">
        <v>378</v>
      </c>
      <c r="C54" s="339" t="s">
        <v>133</v>
      </c>
      <c r="D54" s="337">
        <v>190</v>
      </c>
      <c r="E54" s="338">
        <v>44664</v>
      </c>
      <c r="F54" s="495" t="s">
        <v>379</v>
      </c>
    </row>
    <row r="55" spans="1:6" x14ac:dyDescent="0.25">
      <c r="A55" s="335" t="s">
        <v>377</v>
      </c>
      <c r="B55" s="339" t="s">
        <v>378</v>
      </c>
      <c r="C55" s="336" t="s">
        <v>286</v>
      </c>
      <c r="D55" s="337">
        <v>270</v>
      </c>
      <c r="E55" s="338">
        <v>44664</v>
      </c>
      <c r="F55" s="495" t="s">
        <v>382</v>
      </c>
    </row>
    <row r="56" spans="1:6" ht="30" x14ac:dyDescent="0.25">
      <c r="A56" s="335" t="s">
        <v>377</v>
      </c>
      <c r="B56" s="339" t="s">
        <v>378</v>
      </c>
      <c r="C56" s="339" t="s">
        <v>383</v>
      </c>
      <c r="D56" s="337">
        <v>140</v>
      </c>
      <c r="E56" s="338">
        <v>44664</v>
      </c>
      <c r="F56" s="495" t="s">
        <v>384</v>
      </c>
    </row>
    <row r="57" spans="1:6" ht="30" x14ac:dyDescent="0.25">
      <c r="A57" s="335" t="s">
        <v>377</v>
      </c>
      <c r="B57" s="339" t="s">
        <v>378</v>
      </c>
      <c r="C57" s="339" t="s">
        <v>385</v>
      </c>
      <c r="D57" s="337">
        <v>350</v>
      </c>
      <c r="E57" s="338">
        <v>44664</v>
      </c>
      <c r="F57" s="495" t="s">
        <v>386</v>
      </c>
    </row>
    <row r="58" spans="1:6" x14ac:dyDescent="0.25">
      <c r="A58" s="335" t="s">
        <v>377</v>
      </c>
      <c r="B58" s="339" t="s">
        <v>378</v>
      </c>
      <c r="C58" s="336" t="s">
        <v>390</v>
      </c>
      <c r="D58" s="337">
        <v>200</v>
      </c>
      <c r="E58" s="338">
        <v>44664</v>
      </c>
      <c r="F58" s="495" t="s">
        <v>379</v>
      </c>
    </row>
    <row r="59" spans="1:6" ht="30" x14ac:dyDescent="0.25">
      <c r="A59" s="335" t="s">
        <v>377</v>
      </c>
      <c r="B59" s="339" t="s">
        <v>380</v>
      </c>
      <c r="C59" s="339" t="s">
        <v>133</v>
      </c>
      <c r="D59" s="337">
        <v>260</v>
      </c>
      <c r="E59" s="338">
        <v>44664</v>
      </c>
      <c r="F59" s="495" t="s">
        <v>381</v>
      </c>
    </row>
    <row r="60" spans="1:6" ht="30" x14ac:dyDescent="0.25">
      <c r="A60" s="335" t="s">
        <v>377</v>
      </c>
      <c r="B60" s="339" t="s">
        <v>380</v>
      </c>
      <c r="C60" s="339" t="s">
        <v>385</v>
      </c>
      <c r="D60" s="337">
        <v>360</v>
      </c>
      <c r="E60" s="338">
        <v>44664</v>
      </c>
      <c r="F60" s="495" t="s">
        <v>387</v>
      </c>
    </row>
    <row r="61" spans="1:6" x14ac:dyDescent="0.25">
      <c r="A61" s="335" t="s">
        <v>377</v>
      </c>
      <c r="B61" s="339" t="s">
        <v>380</v>
      </c>
      <c r="C61" s="336" t="s">
        <v>390</v>
      </c>
      <c r="D61" s="337">
        <v>220</v>
      </c>
      <c r="E61" s="338">
        <v>44664</v>
      </c>
      <c r="F61" s="495" t="s">
        <v>387</v>
      </c>
    </row>
    <row r="62" spans="1:6" ht="30.75" thickBot="1" x14ac:dyDescent="0.3">
      <c r="A62" s="335" t="s">
        <v>377</v>
      </c>
      <c r="B62" s="339" t="s">
        <v>388</v>
      </c>
      <c r="C62" s="339" t="s">
        <v>385</v>
      </c>
      <c r="D62" s="337">
        <v>563</v>
      </c>
      <c r="E62" s="338">
        <v>44664</v>
      </c>
      <c r="F62" s="495" t="s">
        <v>389</v>
      </c>
    </row>
    <row r="63" spans="1:6" ht="15.75" thickBot="1" x14ac:dyDescent="0.3">
      <c r="A63" s="400" t="s">
        <v>491</v>
      </c>
      <c r="B63" s="401"/>
      <c r="C63" s="401"/>
      <c r="D63" s="401"/>
      <c r="E63" s="401"/>
      <c r="F63" s="402"/>
    </row>
    <row r="64" spans="1:6" x14ac:dyDescent="0.25">
      <c r="A64" s="353"/>
      <c r="B64" s="347"/>
      <c r="C64" s="347"/>
      <c r="D64" s="347"/>
      <c r="E64" s="347"/>
      <c r="F64" s="347"/>
    </row>
    <row r="65" spans="1:6" x14ac:dyDescent="0.25">
      <c r="A65" s="353"/>
      <c r="B65" s="347"/>
      <c r="C65" s="347"/>
      <c r="D65" s="347"/>
      <c r="E65" s="347"/>
      <c r="F65" s="347"/>
    </row>
    <row r="66" spans="1:6" x14ac:dyDescent="0.25">
      <c r="A66" s="353"/>
      <c r="B66" s="347"/>
      <c r="C66" s="347"/>
      <c r="D66" s="347"/>
      <c r="E66" s="347"/>
      <c r="F66" s="347"/>
    </row>
    <row r="67" spans="1:6" x14ac:dyDescent="0.25">
      <c r="A67" s="353"/>
      <c r="B67" s="347"/>
      <c r="C67" s="347"/>
      <c r="D67" s="347"/>
      <c r="E67" s="347"/>
      <c r="F67" s="347"/>
    </row>
    <row r="68" spans="1:6" x14ac:dyDescent="0.25">
      <c r="A68" s="353"/>
      <c r="B68" s="347"/>
      <c r="C68" s="347"/>
      <c r="D68" s="347"/>
      <c r="E68" s="347"/>
      <c r="F68" s="347"/>
    </row>
    <row r="69" spans="1:6" x14ac:dyDescent="0.25">
      <c r="A69" s="353"/>
      <c r="B69" s="347"/>
      <c r="C69" s="347"/>
      <c r="D69" s="347"/>
      <c r="E69" s="347"/>
      <c r="F69" s="347"/>
    </row>
    <row r="70" spans="1:6" x14ac:dyDescent="0.25">
      <c r="A70" s="353"/>
      <c r="B70" s="347"/>
      <c r="C70" s="347"/>
      <c r="D70" s="347"/>
      <c r="E70" s="347"/>
      <c r="F70" s="347"/>
    </row>
    <row r="71" spans="1:6" x14ac:dyDescent="0.25">
      <c r="A71" s="353"/>
      <c r="B71" s="347"/>
      <c r="C71" s="347"/>
      <c r="D71" s="347"/>
      <c r="E71" s="347"/>
      <c r="F71" s="347"/>
    </row>
    <row r="72" spans="1:6" x14ac:dyDescent="0.25">
      <c r="A72" s="353"/>
      <c r="B72" s="347"/>
      <c r="C72" s="347"/>
      <c r="D72" s="347"/>
      <c r="E72" s="347"/>
      <c r="F72" s="347"/>
    </row>
    <row r="73" spans="1:6" x14ac:dyDescent="0.25">
      <c r="A73" s="353"/>
      <c r="B73" s="347"/>
      <c r="C73" s="347"/>
      <c r="D73" s="347"/>
      <c r="E73" s="347"/>
      <c r="F73" s="347"/>
    </row>
    <row r="74" spans="1:6" x14ac:dyDescent="0.25">
      <c r="A74" s="353"/>
      <c r="B74" s="347"/>
      <c r="C74" s="347"/>
      <c r="D74" s="347"/>
      <c r="E74" s="347"/>
      <c r="F74" s="347"/>
    </row>
    <row r="75" spans="1:6" x14ac:dyDescent="0.25">
      <c r="A75" s="349"/>
      <c r="B75" s="349"/>
      <c r="C75" s="349"/>
      <c r="D75" s="350"/>
      <c r="E75" s="351"/>
      <c r="F75" s="349"/>
    </row>
    <row r="77" spans="1:6" ht="15.75" thickBot="1" x14ac:dyDescent="0.3"/>
    <row r="78" spans="1:6" ht="15.75" thickBot="1" x14ac:dyDescent="0.3">
      <c r="A78" s="397" t="s">
        <v>468</v>
      </c>
      <c r="B78" s="398"/>
      <c r="C78" s="398"/>
      <c r="D78" s="398"/>
      <c r="E78" s="398"/>
      <c r="F78" s="399"/>
    </row>
    <row r="79" spans="1:6" ht="30" x14ac:dyDescent="0.25">
      <c r="A79" s="330" t="s">
        <v>352</v>
      </c>
      <c r="B79" s="331" t="s">
        <v>353</v>
      </c>
      <c r="C79" s="331" t="s">
        <v>252</v>
      </c>
      <c r="D79" s="332" t="s">
        <v>354</v>
      </c>
      <c r="E79" s="333" t="s">
        <v>355</v>
      </c>
      <c r="F79" s="334" t="s">
        <v>356</v>
      </c>
    </row>
    <row r="80" spans="1:6" ht="45" x14ac:dyDescent="0.25">
      <c r="A80" s="335" t="s">
        <v>399</v>
      </c>
      <c r="B80" s="339" t="s">
        <v>400</v>
      </c>
      <c r="C80" s="336" t="s">
        <v>401</v>
      </c>
      <c r="D80" s="337">
        <v>140</v>
      </c>
      <c r="E80" s="338">
        <v>44658</v>
      </c>
      <c r="F80" s="495" t="s">
        <v>402</v>
      </c>
    </row>
    <row r="81" spans="1:6" ht="45" x14ac:dyDescent="0.25">
      <c r="A81" s="335" t="s">
        <v>399</v>
      </c>
      <c r="B81" s="339" t="s">
        <v>400</v>
      </c>
      <c r="C81" s="339" t="s">
        <v>133</v>
      </c>
      <c r="D81" s="337">
        <v>200</v>
      </c>
      <c r="E81" s="338">
        <v>44658</v>
      </c>
      <c r="F81" s="495" t="s">
        <v>404</v>
      </c>
    </row>
    <row r="82" spans="1:6" ht="45" x14ac:dyDescent="0.25">
      <c r="A82" s="335" t="s">
        <v>399</v>
      </c>
      <c r="B82" s="339" t="s">
        <v>400</v>
      </c>
      <c r="C82" s="336" t="s">
        <v>403</v>
      </c>
      <c r="D82" s="337">
        <v>300</v>
      </c>
      <c r="E82" s="338">
        <v>44658</v>
      </c>
      <c r="F82" s="495" t="s">
        <v>404</v>
      </c>
    </row>
    <row r="83" spans="1:6" ht="45" x14ac:dyDescent="0.25">
      <c r="A83" s="335" t="s">
        <v>399</v>
      </c>
      <c r="B83" s="339" t="s">
        <v>400</v>
      </c>
      <c r="C83" s="339" t="s">
        <v>300</v>
      </c>
      <c r="D83" s="337">
        <v>140</v>
      </c>
      <c r="E83" s="338">
        <v>44658</v>
      </c>
      <c r="F83" s="495" t="s">
        <v>402</v>
      </c>
    </row>
    <row r="84" spans="1:6" ht="45" x14ac:dyDescent="0.25">
      <c r="A84" s="335" t="s">
        <v>399</v>
      </c>
      <c r="B84" s="339" t="s">
        <v>400</v>
      </c>
      <c r="C84" s="339" t="s">
        <v>383</v>
      </c>
      <c r="D84" s="337">
        <v>140</v>
      </c>
      <c r="E84" s="338">
        <v>44658</v>
      </c>
      <c r="F84" s="495" t="s">
        <v>402</v>
      </c>
    </row>
    <row r="85" spans="1:6" ht="45" x14ac:dyDescent="0.25">
      <c r="A85" s="335" t="s">
        <v>399</v>
      </c>
      <c r="B85" s="339" t="s">
        <v>400</v>
      </c>
      <c r="C85" s="339" t="s">
        <v>385</v>
      </c>
      <c r="D85" s="337">
        <v>300</v>
      </c>
      <c r="E85" s="338">
        <v>44658</v>
      </c>
      <c r="F85" s="495" t="s">
        <v>405</v>
      </c>
    </row>
    <row r="86" spans="1:6" ht="45" x14ac:dyDescent="0.25">
      <c r="A86" s="335" t="s">
        <v>399</v>
      </c>
      <c r="B86" s="339" t="s">
        <v>400</v>
      </c>
      <c r="C86" s="336" t="s">
        <v>406</v>
      </c>
      <c r="D86" s="337">
        <v>140</v>
      </c>
      <c r="E86" s="338">
        <v>44658</v>
      </c>
      <c r="F86" s="495" t="s">
        <v>407</v>
      </c>
    </row>
    <row r="87" spans="1:6" ht="45" x14ac:dyDescent="0.25">
      <c r="A87" s="335" t="s">
        <v>399</v>
      </c>
      <c r="B87" s="339" t="s">
        <v>400</v>
      </c>
      <c r="C87" s="336" t="s">
        <v>394</v>
      </c>
      <c r="D87" s="337">
        <v>140</v>
      </c>
      <c r="E87" s="338">
        <v>44658</v>
      </c>
      <c r="F87" s="495" t="s">
        <v>404</v>
      </c>
    </row>
    <row r="88" spans="1:6" ht="30" x14ac:dyDescent="0.25">
      <c r="A88" s="335" t="s">
        <v>399</v>
      </c>
      <c r="B88" s="339" t="s">
        <v>430</v>
      </c>
      <c r="C88" s="339" t="s">
        <v>383</v>
      </c>
      <c r="D88" s="337">
        <v>130</v>
      </c>
      <c r="E88" s="338">
        <v>44658</v>
      </c>
      <c r="F88" s="495" t="s">
        <v>431</v>
      </c>
    </row>
    <row r="89" spans="1:6" ht="30" x14ac:dyDescent="0.25">
      <c r="A89" s="335" t="s">
        <v>408</v>
      </c>
      <c r="B89" s="339" t="s">
        <v>409</v>
      </c>
      <c r="C89" s="339" t="s">
        <v>133</v>
      </c>
      <c r="D89" s="337">
        <v>200</v>
      </c>
      <c r="E89" s="338">
        <v>44657</v>
      </c>
      <c r="F89" s="495" t="s">
        <v>410</v>
      </c>
    </row>
    <row r="90" spans="1:6" ht="30" x14ac:dyDescent="0.25">
      <c r="A90" s="335" t="s">
        <v>408</v>
      </c>
      <c r="B90" s="339" t="s">
        <v>409</v>
      </c>
      <c r="C90" s="339" t="s">
        <v>383</v>
      </c>
      <c r="D90" s="337">
        <v>180</v>
      </c>
      <c r="E90" s="338">
        <v>44657</v>
      </c>
      <c r="F90" s="495" t="s">
        <v>411</v>
      </c>
    </row>
    <row r="91" spans="1:6" ht="15.75" thickBot="1" x14ac:dyDescent="0.3">
      <c r="A91" s="499"/>
      <c r="B91" s="500"/>
      <c r="C91" s="500"/>
      <c r="D91" s="501"/>
      <c r="E91" s="502"/>
      <c r="F91" s="503"/>
    </row>
    <row r="92" spans="1:6" ht="15.75" thickBot="1" x14ac:dyDescent="0.3">
      <c r="A92" s="397" t="s">
        <v>490</v>
      </c>
      <c r="B92" s="398"/>
      <c r="C92" s="398"/>
      <c r="D92" s="398"/>
      <c r="E92" s="398"/>
      <c r="F92" s="399"/>
    </row>
    <row r="93" spans="1:6" ht="25.5" x14ac:dyDescent="0.25">
      <c r="A93" s="335" t="s">
        <v>408</v>
      </c>
      <c r="B93" s="339" t="s">
        <v>421</v>
      </c>
      <c r="C93" s="336" t="s">
        <v>403</v>
      </c>
      <c r="D93" s="337">
        <v>180</v>
      </c>
      <c r="E93" s="338">
        <v>44657</v>
      </c>
      <c r="F93" s="495" t="s">
        <v>422</v>
      </c>
    </row>
    <row r="94" spans="1:6" ht="30" x14ac:dyDescent="0.25">
      <c r="A94" s="335" t="s">
        <v>408</v>
      </c>
      <c r="B94" s="339" t="s">
        <v>421</v>
      </c>
      <c r="C94" s="339" t="s">
        <v>385</v>
      </c>
      <c r="D94" s="337">
        <v>180</v>
      </c>
      <c r="E94" s="338">
        <v>44657</v>
      </c>
      <c r="F94" s="495" t="s">
        <v>423</v>
      </c>
    </row>
    <row r="95" spans="1:6" ht="30" x14ac:dyDescent="0.25">
      <c r="A95" s="335" t="s">
        <v>424</v>
      </c>
      <c r="B95" s="339" t="s">
        <v>425</v>
      </c>
      <c r="C95" s="339" t="s">
        <v>133</v>
      </c>
      <c r="D95" s="337">
        <v>200</v>
      </c>
      <c r="E95" s="338">
        <v>44672</v>
      </c>
      <c r="F95" s="495" t="s">
        <v>537</v>
      </c>
    </row>
    <row r="96" spans="1:6" x14ac:dyDescent="0.25">
      <c r="A96" s="335" t="s">
        <v>424</v>
      </c>
      <c r="B96" s="339" t="s">
        <v>425</v>
      </c>
      <c r="C96" s="336" t="s">
        <v>398</v>
      </c>
      <c r="D96" s="337">
        <v>200</v>
      </c>
      <c r="E96" s="338">
        <v>44672</v>
      </c>
      <c r="F96" s="495" t="s">
        <v>538</v>
      </c>
    </row>
    <row r="97" spans="1:6" ht="30" x14ac:dyDescent="0.25">
      <c r="A97" s="335" t="s">
        <v>424</v>
      </c>
      <c r="B97" s="339" t="s">
        <v>425</v>
      </c>
      <c r="C97" s="339" t="s">
        <v>300</v>
      </c>
      <c r="D97" s="337">
        <v>180</v>
      </c>
      <c r="E97" s="338">
        <v>44672</v>
      </c>
      <c r="F97" s="495" t="s">
        <v>539</v>
      </c>
    </row>
    <row r="98" spans="1:6" ht="30" x14ac:dyDescent="0.25">
      <c r="A98" s="335" t="s">
        <v>424</v>
      </c>
      <c r="B98" s="339" t="s">
        <v>425</v>
      </c>
      <c r="C98" s="339" t="s">
        <v>383</v>
      </c>
      <c r="D98" s="337">
        <v>120</v>
      </c>
      <c r="E98" s="338">
        <v>44672</v>
      </c>
      <c r="F98" s="495" t="s">
        <v>537</v>
      </c>
    </row>
    <row r="99" spans="1:6" ht="25.5" x14ac:dyDescent="0.25">
      <c r="A99" s="335" t="s">
        <v>424</v>
      </c>
      <c r="B99" s="339" t="s">
        <v>425</v>
      </c>
      <c r="C99" s="336" t="s">
        <v>390</v>
      </c>
      <c r="D99" s="337">
        <v>180</v>
      </c>
      <c r="E99" s="338">
        <v>44672</v>
      </c>
      <c r="F99" s="495" t="s">
        <v>540</v>
      </c>
    </row>
    <row r="100" spans="1:6" ht="25.5" x14ac:dyDescent="0.25">
      <c r="A100" s="335" t="s">
        <v>424</v>
      </c>
      <c r="B100" s="339" t="s">
        <v>425</v>
      </c>
      <c r="C100" s="336" t="s">
        <v>394</v>
      </c>
      <c r="D100" s="337">
        <v>180</v>
      </c>
      <c r="E100" s="338">
        <v>44672</v>
      </c>
      <c r="F100" s="495" t="s">
        <v>541</v>
      </c>
    </row>
    <row r="101" spans="1:6" ht="30" x14ac:dyDescent="0.25">
      <c r="A101" s="335" t="s">
        <v>523</v>
      </c>
      <c r="B101" s="339" t="s">
        <v>524</v>
      </c>
      <c r="C101" s="339" t="s">
        <v>133</v>
      </c>
      <c r="D101" s="337">
        <v>200</v>
      </c>
      <c r="E101" s="338">
        <v>44671</v>
      </c>
      <c r="F101" s="495" t="s">
        <v>542</v>
      </c>
    </row>
    <row r="102" spans="1:6" ht="25.5" x14ac:dyDescent="0.25">
      <c r="A102" s="335" t="s">
        <v>523</v>
      </c>
      <c r="B102" s="339" t="s">
        <v>524</v>
      </c>
      <c r="C102" s="336" t="s">
        <v>286</v>
      </c>
      <c r="D102" s="337">
        <v>240</v>
      </c>
      <c r="E102" s="338">
        <v>44671</v>
      </c>
      <c r="F102" s="495" t="s">
        <v>543</v>
      </c>
    </row>
    <row r="103" spans="1:6" ht="25.5" x14ac:dyDescent="0.25">
      <c r="A103" s="335" t="s">
        <v>523</v>
      </c>
      <c r="B103" s="339" t="s">
        <v>524</v>
      </c>
      <c r="C103" s="336" t="s">
        <v>253</v>
      </c>
      <c r="D103" s="337">
        <v>210</v>
      </c>
      <c r="E103" s="338">
        <v>44671</v>
      </c>
      <c r="F103" s="495" t="s">
        <v>544</v>
      </c>
    </row>
    <row r="104" spans="1:6" ht="25.5" x14ac:dyDescent="0.25">
      <c r="A104" s="335" t="s">
        <v>523</v>
      </c>
      <c r="B104" s="339" t="s">
        <v>524</v>
      </c>
      <c r="C104" s="336" t="s">
        <v>398</v>
      </c>
      <c r="D104" s="337">
        <v>220</v>
      </c>
      <c r="E104" s="338">
        <v>44671</v>
      </c>
      <c r="F104" s="495" t="s">
        <v>542</v>
      </c>
    </row>
    <row r="105" spans="1:6" ht="30" x14ac:dyDescent="0.25">
      <c r="A105" s="335" t="s">
        <v>523</v>
      </c>
      <c r="B105" s="339" t="s">
        <v>524</v>
      </c>
      <c r="C105" s="339" t="s">
        <v>383</v>
      </c>
      <c r="D105" s="337">
        <v>140</v>
      </c>
      <c r="E105" s="338">
        <v>44671</v>
      </c>
      <c r="F105" s="495" t="s">
        <v>545</v>
      </c>
    </row>
    <row r="106" spans="1:6" ht="30" x14ac:dyDescent="0.25">
      <c r="A106" s="335" t="s">
        <v>523</v>
      </c>
      <c r="B106" s="339" t="s">
        <v>524</v>
      </c>
      <c r="C106" s="339" t="s">
        <v>385</v>
      </c>
      <c r="D106" s="337">
        <v>330</v>
      </c>
      <c r="E106" s="338">
        <v>44671</v>
      </c>
      <c r="F106" s="495" t="s">
        <v>542</v>
      </c>
    </row>
    <row r="107" spans="1:6" ht="25.5" x14ac:dyDescent="0.25">
      <c r="A107" s="335" t="s">
        <v>523</v>
      </c>
      <c r="B107" s="339" t="s">
        <v>524</v>
      </c>
      <c r="C107" s="336" t="s">
        <v>406</v>
      </c>
      <c r="D107" s="337">
        <v>300</v>
      </c>
      <c r="E107" s="338">
        <v>44671</v>
      </c>
      <c r="F107" s="495" t="s">
        <v>546</v>
      </c>
    </row>
    <row r="108" spans="1:6" ht="25.5" x14ac:dyDescent="0.25">
      <c r="A108" s="335" t="s">
        <v>523</v>
      </c>
      <c r="B108" s="339" t="s">
        <v>524</v>
      </c>
      <c r="C108" s="336" t="s">
        <v>372</v>
      </c>
      <c r="D108" s="337">
        <v>180</v>
      </c>
      <c r="E108" s="338">
        <v>44671</v>
      </c>
      <c r="F108" s="495" t="s">
        <v>544</v>
      </c>
    </row>
    <row r="109" spans="1:6" x14ac:dyDescent="0.25">
      <c r="A109" s="335" t="s">
        <v>523</v>
      </c>
      <c r="B109" s="339" t="s">
        <v>524</v>
      </c>
      <c r="C109" s="336" t="s">
        <v>390</v>
      </c>
      <c r="D109" s="337">
        <v>200</v>
      </c>
      <c r="E109" s="338">
        <v>44671</v>
      </c>
      <c r="F109" s="495" t="s">
        <v>547</v>
      </c>
    </row>
    <row r="110" spans="1:6" ht="30" x14ac:dyDescent="0.25">
      <c r="A110" s="335" t="s">
        <v>523</v>
      </c>
      <c r="B110" s="339" t="s">
        <v>525</v>
      </c>
      <c r="C110" s="339" t="s">
        <v>133</v>
      </c>
      <c r="D110" s="337">
        <v>250</v>
      </c>
      <c r="E110" s="338">
        <v>44671</v>
      </c>
      <c r="F110" s="495" t="s">
        <v>548</v>
      </c>
    </row>
    <row r="111" spans="1:6" ht="15.75" thickBot="1" x14ac:dyDescent="0.3">
      <c r="A111" s="504"/>
      <c r="B111" s="352"/>
      <c r="C111" s="352"/>
      <c r="D111" s="350"/>
      <c r="E111" s="351"/>
      <c r="F111" s="505"/>
    </row>
    <row r="112" spans="1:6" ht="15.75" thickBot="1" x14ac:dyDescent="0.3">
      <c r="A112" s="397" t="s">
        <v>490</v>
      </c>
      <c r="B112" s="398"/>
      <c r="C112" s="398"/>
      <c r="D112" s="398"/>
      <c r="E112" s="398"/>
      <c r="F112" s="399"/>
    </row>
    <row r="113" spans="1:6" ht="30" x14ac:dyDescent="0.25">
      <c r="A113" s="335" t="s">
        <v>523</v>
      </c>
      <c r="B113" s="339" t="s">
        <v>525</v>
      </c>
      <c r="C113" s="339" t="s">
        <v>536</v>
      </c>
      <c r="D113" s="337">
        <v>250</v>
      </c>
      <c r="E113" s="338">
        <v>44671</v>
      </c>
      <c r="F113" s="495" t="s">
        <v>549</v>
      </c>
    </row>
    <row r="114" spans="1:6" ht="25.5" x14ac:dyDescent="0.25">
      <c r="A114" s="335" t="s">
        <v>523</v>
      </c>
      <c r="B114" s="339" t="s">
        <v>525</v>
      </c>
      <c r="C114" s="336" t="s">
        <v>286</v>
      </c>
      <c r="D114" s="337">
        <v>250</v>
      </c>
      <c r="E114" s="338">
        <v>44671</v>
      </c>
      <c r="F114" s="495" t="s">
        <v>550</v>
      </c>
    </row>
    <row r="115" spans="1:6" ht="25.5" x14ac:dyDescent="0.25">
      <c r="A115" s="335" t="s">
        <v>523</v>
      </c>
      <c r="B115" s="339" t="s">
        <v>525</v>
      </c>
      <c r="C115" s="336" t="s">
        <v>398</v>
      </c>
      <c r="D115" s="337">
        <v>250</v>
      </c>
      <c r="E115" s="338">
        <v>44671</v>
      </c>
      <c r="F115" s="495" t="s">
        <v>551</v>
      </c>
    </row>
    <row r="116" spans="1:6" ht="25.5" x14ac:dyDescent="0.25">
      <c r="A116" s="335" t="s">
        <v>523</v>
      </c>
      <c r="B116" s="339" t="s">
        <v>525</v>
      </c>
      <c r="C116" s="336" t="s">
        <v>372</v>
      </c>
      <c r="D116" s="337">
        <v>250</v>
      </c>
      <c r="E116" s="338">
        <v>44671</v>
      </c>
      <c r="F116" s="495" t="s">
        <v>552</v>
      </c>
    </row>
    <row r="117" spans="1:6" ht="30" x14ac:dyDescent="0.25">
      <c r="A117" s="335" t="s">
        <v>523</v>
      </c>
      <c r="B117" s="339" t="s">
        <v>526</v>
      </c>
      <c r="C117" s="336" t="s">
        <v>390</v>
      </c>
      <c r="D117" s="337">
        <v>200</v>
      </c>
      <c r="E117" s="338">
        <v>44671</v>
      </c>
      <c r="F117" s="495" t="s">
        <v>553</v>
      </c>
    </row>
    <row r="118" spans="1:6" ht="30" x14ac:dyDescent="0.25">
      <c r="A118" s="335" t="s">
        <v>418</v>
      </c>
      <c r="B118" s="339" t="s">
        <v>419</v>
      </c>
      <c r="C118" s="339" t="s">
        <v>385</v>
      </c>
      <c r="D118" s="337">
        <v>300</v>
      </c>
      <c r="E118" s="338">
        <v>44657</v>
      </c>
      <c r="F118" s="495" t="s">
        <v>420</v>
      </c>
    </row>
    <row r="119" spans="1:6" ht="30" x14ac:dyDescent="0.25">
      <c r="A119" s="335" t="s">
        <v>527</v>
      </c>
      <c r="B119" s="339" t="s">
        <v>528</v>
      </c>
      <c r="C119" s="339" t="s">
        <v>536</v>
      </c>
      <c r="D119" s="337">
        <v>400</v>
      </c>
      <c r="E119" s="338">
        <v>44671</v>
      </c>
      <c r="F119" s="495" t="s">
        <v>554</v>
      </c>
    </row>
    <row r="120" spans="1:6" ht="25.5" x14ac:dyDescent="0.25">
      <c r="A120" s="335" t="s">
        <v>527</v>
      </c>
      <c r="B120" s="339" t="s">
        <v>528</v>
      </c>
      <c r="C120" s="336" t="s">
        <v>403</v>
      </c>
      <c r="D120" s="337">
        <v>400</v>
      </c>
      <c r="E120" s="338">
        <v>44671</v>
      </c>
      <c r="F120" s="495" t="s">
        <v>542</v>
      </c>
    </row>
    <row r="121" spans="1:6" ht="25.5" x14ac:dyDescent="0.25">
      <c r="A121" s="335" t="s">
        <v>527</v>
      </c>
      <c r="B121" s="339" t="s">
        <v>528</v>
      </c>
      <c r="C121" s="336" t="s">
        <v>449</v>
      </c>
      <c r="D121" s="337">
        <v>220</v>
      </c>
      <c r="E121" s="338">
        <v>44671</v>
      </c>
      <c r="F121" s="495" t="s">
        <v>555</v>
      </c>
    </row>
    <row r="122" spans="1:6" ht="25.5" x14ac:dyDescent="0.25">
      <c r="A122" s="335" t="s">
        <v>527</v>
      </c>
      <c r="B122" s="339" t="s">
        <v>528</v>
      </c>
      <c r="C122" s="336" t="s">
        <v>506</v>
      </c>
      <c r="D122" s="337">
        <v>500</v>
      </c>
      <c r="E122" s="338">
        <v>44671</v>
      </c>
      <c r="F122" s="495" t="s">
        <v>542</v>
      </c>
    </row>
    <row r="123" spans="1:6" ht="30" x14ac:dyDescent="0.25">
      <c r="A123" s="335" t="s">
        <v>527</v>
      </c>
      <c r="B123" s="339" t="s">
        <v>528</v>
      </c>
      <c r="C123" s="339" t="s">
        <v>385</v>
      </c>
      <c r="D123" s="337">
        <v>350</v>
      </c>
      <c r="E123" s="338">
        <v>44671</v>
      </c>
      <c r="F123" s="495" t="s">
        <v>556</v>
      </c>
    </row>
    <row r="124" spans="1:6" ht="30" x14ac:dyDescent="0.25">
      <c r="A124" s="335" t="s">
        <v>396</v>
      </c>
      <c r="B124" s="339" t="s">
        <v>397</v>
      </c>
      <c r="C124" s="336" t="s">
        <v>398</v>
      </c>
      <c r="D124" s="337">
        <v>280</v>
      </c>
      <c r="E124" s="338">
        <v>44671</v>
      </c>
      <c r="F124" s="495" t="s">
        <v>552</v>
      </c>
    </row>
    <row r="125" spans="1:6" ht="30" x14ac:dyDescent="0.25">
      <c r="A125" s="335" t="s">
        <v>396</v>
      </c>
      <c r="B125" s="339" t="s">
        <v>397</v>
      </c>
      <c r="C125" s="339" t="s">
        <v>383</v>
      </c>
      <c r="D125" s="337">
        <v>150</v>
      </c>
      <c r="E125" s="338">
        <v>44671</v>
      </c>
      <c r="F125" s="495" t="s">
        <v>557</v>
      </c>
    </row>
    <row r="126" spans="1:6" ht="30" x14ac:dyDescent="0.25">
      <c r="A126" s="335" t="s">
        <v>396</v>
      </c>
      <c r="B126" s="339" t="s">
        <v>363</v>
      </c>
      <c r="C126" s="339" t="s">
        <v>133</v>
      </c>
      <c r="D126" s="337">
        <v>200</v>
      </c>
      <c r="E126" s="338">
        <v>44657</v>
      </c>
      <c r="F126" s="495" t="s">
        <v>412</v>
      </c>
    </row>
    <row r="127" spans="1:6" ht="25.5" x14ac:dyDescent="0.25">
      <c r="A127" s="335" t="s">
        <v>396</v>
      </c>
      <c r="B127" s="339" t="s">
        <v>363</v>
      </c>
      <c r="C127" s="336" t="s">
        <v>403</v>
      </c>
      <c r="D127" s="337">
        <v>350</v>
      </c>
      <c r="E127" s="338">
        <v>44657</v>
      </c>
      <c r="F127" s="495" t="s">
        <v>412</v>
      </c>
    </row>
    <row r="128" spans="1:6" ht="30" x14ac:dyDescent="0.25">
      <c r="A128" s="335" t="s">
        <v>396</v>
      </c>
      <c r="B128" s="339" t="s">
        <v>363</v>
      </c>
      <c r="C128" s="339" t="s">
        <v>300</v>
      </c>
      <c r="D128" s="337">
        <v>140</v>
      </c>
      <c r="E128" s="338">
        <v>44657</v>
      </c>
      <c r="F128" s="495" t="s">
        <v>413</v>
      </c>
    </row>
    <row r="129" spans="1:6" ht="30" x14ac:dyDescent="0.25">
      <c r="A129" s="335" t="s">
        <v>396</v>
      </c>
      <c r="B129" s="339" t="s">
        <v>363</v>
      </c>
      <c r="C129" s="339" t="s">
        <v>383</v>
      </c>
      <c r="D129" s="337">
        <v>120</v>
      </c>
      <c r="E129" s="338">
        <v>44657</v>
      </c>
      <c r="F129" s="495" t="s">
        <v>414</v>
      </c>
    </row>
    <row r="130" spans="1:6" ht="25.5" x14ac:dyDescent="0.25">
      <c r="A130" s="335" t="s">
        <v>396</v>
      </c>
      <c r="B130" s="339" t="s">
        <v>363</v>
      </c>
      <c r="C130" s="336" t="s">
        <v>126</v>
      </c>
      <c r="D130" s="337">
        <v>180</v>
      </c>
      <c r="E130" s="338">
        <v>44657</v>
      </c>
      <c r="F130" s="495" t="s">
        <v>414</v>
      </c>
    </row>
    <row r="131" spans="1:6" ht="15.75" thickBot="1" x14ac:dyDescent="0.3">
      <c r="A131" s="504"/>
      <c r="B131" s="352"/>
      <c r="C131" s="349"/>
      <c r="D131" s="350"/>
      <c r="E131" s="351"/>
      <c r="F131" s="505"/>
    </row>
    <row r="132" spans="1:6" ht="15.75" thickBot="1" x14ac:dyDescent="0.3">
      <c r="A132" s="397" t="s">
        <v>490</v>
      </c>
      <c r="B132" s="398"/>
      <c r="C132" s="398"/>
      <c r="D132" s="398"/>
      <c r="E132" s="398"/>
      <c r="F132" s="399"/>
    </row>
    <row r="133" spans="1:6" ht="30" x14ac:dyDescent="0.25">
      <c r="A133" s="335" t="s">
        <v>396</v>
      </c>
      <c r="B133" s="339" t="s">
        <v>363</v>
      </c>
      <c r="C133" s="339" t="s">
        <v>385</v>
      </c>
      <c r="D133" s="337">
        <v>350</v>
      </c>
      <c r="E133" s="338">
        <v>44657</v>
      </c>
      <c r="F133" s="495" t="s">
        <v>412</v>
      </c>
    </row>
    <row r="134" spans="1:6" x14ac:dyDescent="0.25">
      <c r="A134" s="335" t="s">
        <v>396</v>
      </c>
      <c r="B134" s="339" t="s">
        <v>363</v>
      </c>
      <c r="C134" s="336" t="s">
        <v>390</v>
      </c>
      <c r="D134" s="337">
        <v>180</v>
      </c>
      <c r="E134" s="338">
        <v>44657</v>
      </c>
      <c r="F134" s="495" t="s">
        <v>415</v>
      </c>
    </row>
    <row r="135" spans="1:6" ht="30" x14ac:dyDescent="0.25">
      <c r="A135" s="335" t="s">
        <v>396</v>
      </c>
      <c r="B135" s="339" t="s">
        <v>529</v>
      </c>
      <c r="C135" s="339" t="s">
        <v>133</v>
      </c>
      <c r="D135" s="337">
        <v>200</v>
      </c>
      <c r="E135" s="338">
        <v>44671</v>
      </c>
      <c r="F135" s="495" t="s">
        <v>558</v>
      </c>
    </row>
    <row r="136" spans="1:6" ht="30" x14ac:dyDescent="0.25">
      <c r="A136" s="335" t="s">
        <v>396</v>
      </c>
      <c r="B136" s="339" t="s">
        <v>529</v>
      </c>
      <c r="C136" s="336" t="s">
        <v>286</v>
      </c>
      <c r="D136" s="337">
        <v>280</v>
      </c>
      <c r="E136" s="338">
        <v>44671</v>
      </c>
      <c r="F136" s="495" t="s">
        <v>559</v>
      </c>
    </row>
    <row r="137" spans="1:6" ht="30" x14ac:dyDescent="0.25">
      <c r="A137" s="335" t="s">
        <v>396</v>
      </c>
      <c r="B137" s="339" t="s">
        <v>529</v>
      </c>
      <c r="C137" s="336" t="s">
        <v>403</v>
      </c>
      <c r="D137" s="337">
        <v>375</v>
      </c>
      <c r="E137" s="338">
        <v>44671</v>
      </c>
      <c r="F137" s="495" t="s">
        <v>560</v>
      </c>
    </row>
    <row r="138" spans="1:6" ht="30" x14ac:dyDescent="0.25">
      <c r="A138" s="335" t="s">
        <v>396</v>
      </c>
      <c r="B138" s="339" t="s">
        <v>529</v>
      </c>
      <c r="C138" s="336" t="s">
        <v>398</v>
      </c>
      <c r="D138" s="337">
        <v>200</v>
      </c>
      <c r="E138" s="338">
        <v>44671</v>
      </c>
      <c r="F138" s="495" t="s">
        <v>559</v>
      </c>
    </row>
    <row r="139" spans="1:6" ht="30" x14ac:dyDescent="0.25">
      <c r="A139" s="335" t="s">
        <v>396</v>
      </c>
      <c r="B139" s="339" t="s">
        <v>529</v>
      </c>
      <c r="C139" s="339" t="s">
        <v>300</v>
      </c>
      <c r="D139" s="337">
        <v>250</v>
      </c>
      <c r="E139" s="338">
        <v>44671</v>
      </c>
      <c r="F139" s="495" t="s">
        <v>561</v>
      </c>
    </row>
    <row r="140" spans="1:6" ht="30" x14ac:dyDescent="0.25">
      <c r="A140" s="335" t="s">
        <v>396</v>
      </c>
      <c r="B140" s="339" t="s">
        <v>529</v>
      </c>
      <c r="C140" s="339" t="s">
        <v>383</v>
      </c>
      <c r="D140" s="337">
        <v>170</v>
      </c>
      <c r="E140" s="338">
        <v>44671</v>
      </c>
      <c r="F140" s="495" t="s">
        <v>562</v>
      </c>
    </row>
    <row r="141" spans="1:6" ht="30" x14ac:dyDescent="0.25">
      <c r="A141" s="335" t="s">
        <v>396</v>
      </c>
      <c r="B141" s="339" t="s">
        <v>529</v>
      </c>
      <c r="C141" s="339" t="s">
        <v>506</v>
      </c>
      <c r="D141" s="337">
        <v>250</v>
      </c>
      <c r="E141" s="338">
        <v>44671</v>
      </c>
      <c r="F141" s="495" t="s">
        <v>563</v>
      </c>
    </row>
    <row r="142" spans="1:6" ht="30" x14ac:dyDescent="0.25">
      <c r="A142" s="335" t="s">
        <v>396</v>
      </c>
      <c r="B142" s="339" t="s">
        <v>529</v>
      </c>
      <c r="C142" s="339" t="s">
        <v>385</v>
      </c>
      <c r="D142" s="337">
        <v>380</v>
      </c>
      <c r="E142" s="338">
        <v>44671</v>
      </c>
      <c r="F142" s="495" t="s">
        <v>564</v>
      </c>
    </row>
    <row r="143" spans="1:6" ht="30" x14ac:dyDescent="0.25">
      <c r="A143" s="335" t="s">
        <v>396</v>
      </c>
      <c r="B143" s="339" t="s">
        <v>529</v>
      </c>
      <c r="C143" s="336" t="s">
        <v>390</v>
      </c>
      <c r="D143" s="337">
        <v>200</v>
      </c>
      <c r="E143" s="338">
        <v>44671</v>
      </c>
      <c r="F143" s="495" t="s">
        <v>565</v>
      </c>
    </row>
    <row r="144" spans="1:6" ht="30" x14ac:dyDescent="0.25">
      <c r="A144" s="335" t="s">
        <v>396</v>
      </c>
      <c r="B144" s="339" t="s">
        <v>530</v>
      </c>
      <c r="C144" s="339" t="s">
        <v>133</v>
      </c>
      <c r="D144" s="337">
        <v>200</v>
      </c>
      <c r="E144" s="338">
        <v>44671</v>
      </c>
      <c r="F144" s="495" t="s">
        <v>566</v>
      </c>
    </row>
    <row r="145" spans="1:6" ht="25.5" x14ac:dyDescent="0.25">
      <c r="A145" s="335" t="s">
        <v>396</v>
      </c>
      <c r="B145" s="339" t="s">
        <v>530</v>
      </c>
      <c r="C145" s="336" t="s">
        <v>286</v>
      </c>
      <c r="D145" s="337">
        <v>200</v>
      </c>
      <c r="E145" s="338">
        <v>44671</v>
      </c>
      <c r="F145" s="495" t="s">
        <v>567</v>
      </c>
    </row>
    <row r="146" spans="1:6" ht="25.5" x14ac:dyDescent="0.25">
      <c r="A146" s="335" t="s">
        <v>396</v>
      </c>
      <c r="B146" s="339" t="s">
        <v>530</v>
      </c>
      <c r="C146" s="336" t="s">
        <v>403</v>
      </c>
      <c r="D146" s="337">
        <v>320</v>
      </c>
      <c r="E146" s="338">
        <v>44671</v>
      </c>
      <c r="F146" s="495" t="s">
        <v>568</v>
      </c>
    </row>
    <row r="147" spans="1:6" ht="25.5" x14ac:dyDescent="0.25">
      <c r="A147" s="335" t="s">
        <v>396</v>
      </c>
      <c r="B147" s="339" t="s">
        <v>530</v>
      </c>
      <c r="C147" s="336" t="s">
        <v>398</v>
      </c>
      <c r="D147" s="337">
        <v>200</v>
      </c>
      <c r="E147" s="338">
        <v>44671</v>
      </c>
      <c r="F147" s="495" t="s">
        <v>569</v>
      </c>
    </row>
    <row r="148" spans="1:6" ht="30" x14ac:dyDescent="0.25">
      <c r="A148" s="335" t="s">
        <v>396</v>
      </c>
      <c r="B148" s="339" t="s">
        <v>530</v>
      </c>
      <c r="C148" s="339" t="s">
        <v>385</v>
      </c>
      <c r="D148" s="337">
        <v>320</v>
      </c>
      <c r="E148" s="338">
        <v>44671</v>
      </c>
      <c r="F148" s="495" t="s">
        <v>568</v>
      </c>
    </row>
    <row r="149" spans="1:6" ht="26.25" thickBot="1" x14ac:dyDescent="0.3">
      <c r="A149" s="335" t="s">
        <v>396</v>
      </c>
      <c r="B149" s="339" t="s">
        <v>530</v>
      </c>
      <c r="C149" s="336" t="s">
        <v>390</v>
      </c>
      <c r="D149" s="337">
        <v>180</v>
      </c>
      <c r="E149" s="338">
        <v>44671</v>
      </c>
      <c r="F149" s="495" t="s">
        <v>570</v>
      </c>
    </row>
    <row r="150" spans="1:6" ht="15.75" thickBot="1" x14ac:dyDescent="0.3">
      <c r="A150" s="397" t="s">
        <v>490</v>
      </c>
      <c r="B150" s="398"/>
      <c r="C150" s="398"/>
      <c r="D150" s="398"/>
      <c r="E150" s="398"/>
      <c r="F150" s="399"/>
    </row>
    <row r="151" spans="1:6" ht="25.5" x14ac:dyDescent="0.25">
      <c r="A151" s="335" t="s">
        <v>396</v>
      </c>
      <c r="B151" s="339" t="s">
        <v>530</v>
      </c>
      <c r="C151" s="336" t="s">
        <v>510</v>
      </c>
      <c r="D151" s="337">
        <v>200</v>
      </c>
      <c r="E151" s="338">
        <v>44671</v>
      </c>
      <c r="F151" s="495" t="s">
        <v>567</v>
      </c>
    </row>
    <row r="152" spans="1:6" ht="30" x14ac:dyDescent="0.25">
      <c r="A152" s="335" t="s">
        <v>391</v>
      </c>
      <c r="B152" s="339" t="s">
        <v>531</v>
      </c>
      <c r="C152" s="336" t="s">
        <v>398</v>
      </c>
      <c r="D152" s="337">
        <v>130</v>
      </c>
      <c r="E152" s="338">
        <v>44672</v>
      </c>
      <c r="F152" s="495" t="s">
        <v>571</v>
      </c>
    </row>
    <row r="153" spans="1:6" ht="30" x14ac:dyDescent="0.25">
      <c r="A153" s="335" t="s">
        <v>391</v>
      </c>
      <c r="B153" s="339" t="s">
        <v>531</v>
      </c>
      <c r="C153" s="339" t="s">
        <v>383</v>
      </c>
      <c r="D153" s="337">
        <v>130</v>
      </c>
      <c r="E153" s="338">
        <v>44672</v>
      </c>
      <c r="F153" s="495" t="s">
        <v>571</v>
      </c>
    </row>
    <row r="154" spans="1:6" ht="30" x14ac:dyDescent="0.25">
      <c r="A154" s="335" t="s">
        <v>391</v>
      </c>
      <c r="B154" s="339" t="s">
        <v>531</v>
      </c>
      <c r="C154" s="339" t="s">
        <v>385</v>
      </c>
      <c r="D154" s="337">
        <v>350</v>
      </c>
      <c r="E154" s="338">
        <v>44672</v>
      </c>
      <c r="F154" s="495" t="s">
        <v>572</v>
      </c>
    </row>
    <row r="155" spans="1:6" ht="30" x14ac:dyDescent="0.25">
      <c r="A155" s="335" t="s">
        <v>391</v>
      </c>
      <c r="B155" s="339" t="s">
        <v>392</v>
      </c>
      <c r="C155" s="339" t="s">
        <v>133</v>
      </c>
      <c r="D155" s="337">
        <v>200</v>
      </c>
      <c r="E155" s="338">
        <v>44658</v>
      </c>
      <c r="F155" s="495" t="s">
        <v>393</v>
      </c>
    </row>
    <row r="156" spans="1:6" ht="30" x14ac:dyDescent="0.25">
      <c r="A156" s="335" t="s">
        <v>391</v>
      </c>
      <c r="B156" s="339" t="s">
        <v>392</v>
      </c>
      <c r="C156" s="339" t="s">
        <v>383</v>
      </c>
      <c r="D156" s="337">
        <v>130</v>
      </c>
      <c r="E156" s="338">
        <v>44658</v>
      </c>
      <c r="F156" s="495" t="s">
        <v>393</v>
      </c>
    </row>
    <row r="157" spans="1:6" ht="30" x14ac:dyDescent="0.25">
      <c r="A157" s="335" t="s">
        <v>391</v>
      </c>
      <c r="B157" s="339" t="s">
        <v>392</v>
      </c>
      <c r="C157" s="336" t="s">
        <v>394</v>
      </c>
      <c r="D157" s="337">
        <v>180</v>
      </c>
      <c r="E157" s="338">
        <v>44658</v>
      </c>
      <c r="F157" s="495" t="s">
        <v>395</v>
      </c>
    </row>
    <row r="158" spans="1:6" ht="30" x14ac:dyDescent="0.25">
      <c r="A158" s="335" t="s">
        <v>391</v>
      </c>
      <c r="B158" s="339" t="s">
        <v>532</v>
      </c>
      <c r="C158" s="339" t="s">
        <v>383</v>
      </c>
      <c r="D158" s="337">
        <v>140</v>
      </c>
      <c r="E158" s="338">
        <v>44672</v>
      </c>
      <c r="F158" s="495" t="s">
        <v>573</v>
      </c>
    </row>
    <row r="159" spans="1:6" x14ac:dyDescent="0.25">
      <c r="A159" s="335" t="s">
        <v>391</v>
      </c>
      <c r="B159" s="339" t="s">
        <v>532</v>
      </c>
      <c r="C159" s="336" t="s">
        <v>390</v>
      </c>
      <c r="D159" s="337">
        <v>200</v>
      </c>
      <c r="E159" s="338">
        <v>44672</v>
      </c>
      <c r="F159" s="495" t="s">
        <v>574</v>
      </c>
    </row>
    <row r="160" spans="1:6" ht="30" x14ac:dyDescent="0.25">
      <c r="A160" s="335" t="s">
        <v>391</v>
      </c>
      <c r="B160" s="339" t="s">
        <v>416</v>
      </c>
      <c r="C160" s="339" t="s">
        <v>383</v>
      </c>
      <c r="D160" s="337">
        <v>140</v>
      </c>
      <c r="E160" s="338">
        <v>44672</v>
      </c>
      <c r="F160" s="495" t="s">
        <v>417</v>
      </c>
    </row>
    <row r="161" spans="1:6" ht="30" x14ac:dyDescent="0.25">
      <c r="A161" s="335" t="s">
        <v>391</v>
      </c>
      <c r="B161" s="339" t="s">
        <v>416</v>
      </c>
      <c r="C161" s="336" t="s">
        <v>394</v>
      </c>
      <c r="D161" s="337">
        <v>180</v>
      </c>
      <c r="E161" s="338">
        <v>44672</v>
      </c>
      <c r="F161" s="495" t="s">
        <v>575</v>
      </c>
    </row>
    <row r="162" spans="1:6" x14ac:dyDescent="0.25">
      <c r="A162" s="335" t="s">
        <v>391</v>
      </c>
      <c r="B162" s="336" t="s">
        <v>533</v>
      </c>
      <c r="C162" s="336" t="s">
        <v>390</v>
      </c>
      <c r="D162" s="337">
        <v>200</v>
      </c>
      <c r="E162" s="338">
        <v>44672</v>
      </c>
      <c r="F162" s="495" t="s">
        <v>576</v>
      </c>
    </row>
    <row r="163" spans="1:6" ht="25.5" x14ac:dyDescent="0.25">
      <c r="A163" s="335" t="s">
        <v>426</v>
      </c>
      <c r="B163" s="336" t="s">
        <v>427</v>
      </c>
      <c r="C163" s="336" t="s">
        <v>403</v>
      </c>
      <c r="D163" s="337">
        <v>200</v>
      </c>
      <c r="E163" s="338">
        <v>44657</v>
      </c>
      <c r="F163" s="495" t="s">
        <v>428</v>
      </c>
    </row>
    <row r="164" spans="1:6" ht="30" x14ac:dyDescent="0.25">
      <c r="A164" s="335" t="s">
        <v>426</v>
      </c>
      <c r="B164" s="336" t="s">
        <v>427</v>
      </c>
      <c r="C164" s="339" t="s">
        <v>385</v>
      </c>
      <c r="D164" s="337">
        <v>200</v>
      </c>
      <c r="E164" s="338">
        <v>44657</v>
      </c>
      <c r="F164" s="495" t="s">
        <v>429</v>
      </c>
    </row>
    <row r="165" spans="1:6" ht="30" x14ac:dyDescent="0.25">
      <c r="A165" s="335" t="s">
        <v>534</v>
      </c>
      <c r="B165" s="339" t="s">
        <v>601</v>
      </c>
      <c r="C165" s="339" t="s">
        <v>133</v>
      </c>
      <c r="D165" s="337">
        <v>200</v>
      </c>
      <c r="E165" s="338">
        <v>44672</v>
      </c>
      <c r="F165" s="495" t="s">
        <v>554</v>
      </c>
    </row>
    <row r="166" spans="1:6" ht="30" x14ac:dyDescent="0.25">
      <c r="A166" s="335" t="s">
        <v>534</v>
      </c>
      <c r="B166" s="339" t="s">
        <v>601</v>
      </c>
      <c r="C166" s="336" t="s">
        <v>286</v>
      </c>
      <c r="D166" s="337">
        <v>240</v>
      </c>
      <c r="E166" s="338">
        <v>44672</v>
      </c>
      <c r="F166" s="495" t="s">
        <v>554</v>
      </c>
    </row>
    <row r="167" spans="1:6" ht="30" x14ac:dyDescent="0.25">
      <c r="A167" s="335" t="s">
        <v>534</v>
      </c>
      <c r="B167" s="339" t="s">
        <v>601</v>
      </c>
      <c r="C167" s="336" t="s">
        <v>398</v>
      </c>
      <c r="D167" s="337">
        <v>220</v>
      </c>
      <c r="E167" s="338">
        <v>44672</v>
      </c>
      <c r="F167" s="495" t="s">
        <v>577</v>
      </c>
    </row>
    <row r="168" spans="1:6" ht="30.75" thickBot="1" x14ac:dyDescent="0.3">
      <c r="A168" s="335" t="s">
        <v>534</v>
      </c>
      <c r="B168" s="339" t="s">
        <v>601</v>
      </c>
      <c r="C168" s="339" t="s">
        <v>300</v>
      </c>
      <c r="D168" s="337">
        <v>180</v>
      </c>
      <c r="E168" s="338">
        <v>44672</v>
      </c>
      <c r="F168" s="495" t="s">
        <v>578</v>
      </c>
    </row>
    <row r="169" spans="1:6" ht="15.75" thickBot="1" x14ac:dyDescent="0.3">
      <c r="A169" s="397" t="s">
        <v>490</v>
      </c>
      <c r="B169" s="398"/>
      <c r="C169" s="398"/>
      <c r="D169" s="398"/>
      <c r="E169" s="398"/>
      <c r="F169" s="399"/>
    </row>
    <row r="170" spans="1:6" ht="30" x14ac:dyDescent="0.25">
      <c r="A170" s="335" t="s">
        <v>534</v>
      </c>
      <c r="B170" s="339" t="s">
        <v>601</v>
      </c>
      <c r="C170" s="339" t="s">
        <v>383</v>
      </c>
      <c r="D170" s="337">
        <v>140</v>
      </c>
      <c r="E170" s="338">
        <v>44672</v>
      </c>
      <c r="F170" s="495" t="s">
        <v>554</v>
      </c>
    </row>
    <row r="171" spans="1:6" ht="30" x14ac:dyDescent="0.25">
      <c r="A171" s="335" t="s">
        <v>534</v>
      </c>
      <c r="B171" s="339" t="s">
        <v>601</v>
      </c>
      <c r="C171" s="339" t="s">
        <v>385</v>
      </c>
      <c r="D171" s="337">
        <v>360</v>
      </c>
      <c r="E171" s="338">
        <v>44672</v>
      </c>
      <c r="F171" s="495" t="s">
        <v>579</v>
      </c>
    </row>
    <row r="172" spans="1:6" ht="30" x14ac:dyDescent="0.25">
      <c r="A172" s="335" t="s">
        <v>534</v>
      </c>
      <c r="B172" s="339" t="s">
        <v>601</v>
      </c>
      <c r="C172" s="336" t="s">
        <v>390</v>
      </c>
      <c r="D172" s="337">
        <v>180</v>
      </c>
      <c r="E172" s="338">
        <v>44672</v>
      </c>
      <c r="F172" s="495" t="s">
        <v>580</v>
      </c>
    </row>
    <row r="173" spans="1:6" ht="30" x14ac:dyDescent="0.25">
      <c r="A173" s="335" t="s">
        <v>534</v>
      </c>
      <c r="B173" s="339" t="s">
        <v>601</v>
      </c>
      <c r="C173" s="336" t="s">
        <v>394</v>
      </c>
      <c r="D173" s="337">
        <v>180</v>
      </c>
      <c r="E173" s="338">
        <v>44672</v>
      </c>
      <c r="F173" s="495" t="s">
        <v>581</v>
      </c>
    </row>
    <row r="174" spans="1:6" ht="30" x14ac:dyDescent="0.25">
      <c r="A174" s="335" t="s">
        <v>534</v>
      </c>
      <c r="B174" s="339" t="s">
        <v>601</v>
      </c>
      <c r="C174" s="336" t="s">
        <v>510</v>
      </c>
      <c r="D174" s="337">
        <v>360</v>
      </c>
      <c r="E174" s="338">
        <v>44672</v>
      </c>
      <c r="F174" s="495" t="s">
        <v>578</v>
      </c>
    </row>
    <row r="175" spans="1:6" ht="30.75" thickBot="1" x14ac:dyDescent="0.3">
      <c r="A175" s="335" t="s">
        <v>534</v>
      </c>
      <c r="B175" s="336" t="s">
        <v>535</v>
      </c>
      <c r="C175" s="339" t="s">
        <v>383</v>
      </c>
      <c r="D175" s="337">
        <v>140</v>
      </c>
      <c r="E175" s="338">
        <v>44672</v>
      </c>
      <c r="F175" s="495" t="s">
        <v>582</v>
      </c>
    </row>
    <row r="176" spans="1:6" ht="15.75" thickBot="1" x14ac:dyDescent="0.3">
      <c r="A176" s="400" t="s">
        <v>491</v>
      </c>
      <c r="B176" s="401"/>
      <c r="C176" s="401"/>
      <c r="D176" s="401"/>
      <c r="E176" s="401"/>
      <c r="F176" s="402"/>
    </row>
    <row r="177" spans="1:6" x14ac:dyDescent="0.25">
      <c r="A177" s="349"/>
      <c r="B177" s="349"/>
      <c r="C177" s="349"/>
      <c r="D177" s="350"/>
      <c r="E177" s="351"/>
      <c r="F177" s="352"/>
    </row>
    <row r="178" spans="1:6" x14ac:dyDescent="0.25">
      <c r="A178" s="349"/>
      <c r="B178" s="349"/>
      <c r="C178" s="349"/>
      <c r="D178" s="350"/>
      <c r="E178" s="351"/>
      <c r="F178" s="352"/>
    </row>
    <row r="179" spans="1:6" ht="15.75" thickBot="1" x14ac:dyDescent="0.3">
      <c r="A179" s="349"/>
      <c r="B179" s="349"/>
      <c r="C179" s="349"/>
      <c r="D179" s="350"/>
      <c r="E179" s="351"/>
      <c r="F179" s="352"/>
    </row>
    <row r="180" spans="1:6" ht="15.75" thickBot="1" x14ac:dyDescent="0.3">
      <c r="A180" s="397" t="s">
        <v>469</v>
      </c>
      <c r="B180" s="398"/>
      <c r="C180" s="398"/>
      <c r="D180" s="398"/>
      <c r="E180" s="398"/>
      <c r="F180" s="399"/>
    </row>
    <row r="181" spans="1:6" ht="30" x14ac:dyDescent="0.25">
      <c r="A181" s="330" t="s">
        <v>352</v>
      </c>
      <c r="B181" s="331" t="s">
        <v>353</v>
      </c>
      <c r="C181" s="331" t="s">
        <v>252</v>
      </c>
      <c r="D181" s="332" t="s">
        <v>354</v>
      </c>
      <c r="E181" s="333" t="s">
        <v>355</v>
      </c>
      <c r="F181" s="334" t="s">
        <v>356</v>
      </c>
    </row>
    <row r="182" spans="1:6" ht="25.5" x14ac:dyDescent="0.25">
      <c r="A182" s="335" t="s">
        <v>583</v>
      </c>
      <c r="B182" s="339" t="s">
        <v>584</v>
      </c>
      <c r="C182" s="336" t="s">
        <v>449</v>
      </c>
      <c r="D182" s="337">
        <v>140</v>
      </c>
      <c r="E182" s="338">
        <v>44677</v>
      </c>
      <c r="F182" s="495" t="s">
        <v>590</v>
      </c>
    </row>
    <row r="183" spans="1:6" ht="38.25" x14ac:dyDescent="0.25">
      <c r="A183" s="335" t="s">
        <v>432</v>
      </c>
      <c r="B183" s="339" t="s">
        <v>433</v>
      </c>
      <c r="C183" s="339" t="s">
        <v>300</v>
      </c>
      <c r="D183" s="337">
        <v>180</v>
      </c>
      <c r="E183" s="338">
        <v>44656</v>
      </c>
      <c r="F183" s="495" t="s">
        <v>434</v>
      </c>
    </row>
    <row r="184" spans="1:6" ht="38.25" x14ac:dyDescent="0.25">
      <c r="A184" s="335" t="s">
        <v>432</v>
      </c>
      <c r="B184" s="339" t="s">
        <v>433</v>
      </c>
      <c r="C184" s="339" t="s">
        <v>383</v>
      </c>
      <c r="D184" s="337">
        <v>150</v>
      </c>
      <c r="E184" s="338">
        <v>44656</v>
      </c>
      <c r="F184" s="495" t="s">
        <v>434</v>
      </c>
    </row>
    <row r="185" spans="1:6" ht="38.25" x14ac:dyDescent="0.25">
      <c r="A185" s="335" t="s">
        <v>432</v>
      </c>
      <c r="B185" s="339" t="s">
        <v>439</v>
      </c>
      <c r="C185" s="339" t="s">
        <v>300</v>
      </c>
      <c r="D185" s="337">
        <v>180</v>
      </c>
      <c r="E185" s="338">
        <v>44656</v>
      </c>
      <c r="F185" s="495" t="s">
        <v>440</v>
      </c>
    </row>
    <row r="186" spans="1:6" ht="38.25" x14ac:dyDescent="0.25">
      <c r="A186" s="335" t="s">
        <v>432</v>
      </c>
      <c r="B186" s="339" t="s">
        <v>439</v>
      </c>
      <c r="C186" s="339" t="s">
        <v>383</v>
      </c>
      <c r="D186" s="337">
        <v>150</v>
      </c>
      <c r="E186" s="338">
        <v>44677</v>
      </c>
      <c r="F186" s="495" t="s">
        <v>591</v>
      </c>
    </row>
    <row r="187" spans="1:6" x14ac:dyDescent="0.25">
      <c r="A187" s="504"/>
      <c r="B187" s="352"/>
      <c r="C187" s="352"/>
      <c r="D187" s="350"/>
      <c r="E187" s="351"/>
      <c r="F187" s="505"/>
    </row>
    <row r="188" spans="1:6" ht="15.75" thickBot="1" x14ac:dyDescent="0.3">
      <c r="A188" s="504"/>
      <c r="B188" s="352"/>
      <c r="C188" s="352"/>
      <c r="D188" s="350"/>
      <c r="E188" s="351"/>
      <c r="F188" s="505"/>
    </row>
    <row r="189" spans="1:6" ht="15.75" thickBot="1" x14ac:dyDescent="0.3">
      <c r="A189" s="397" t="s">
        <v>608</v>
      </c>
      <c r="B189" s="398"/>
      <c r="C189" s="398"/>
      <c r="D189" s="398"/>
      <c r="E189" s="398"/>
      <c r="F189" s="399"/>
    </row>
    <row r="190" spans="1:6" ht="38.25" x14ac:dyDescent="0.25">
      <c r="A190" s="335" t="s">
        <v>432</v>
      </c>
      <c r="B190" s="339" t="s">
        <v>445</v>
      </c>
      <c r="C190" s="339" t="s">
        <v>300</v>
      </c>
      <c r="D190" s="337">
        <v>180</v>
      </c>
      <c r="E190" s="338">
        <v>44656</v>
      </c>
      <c r="F190" s="495" t="s">
        <v>446</v>
      </c>
    </row>
    <row r="191" spans="1:6" ht="38.25" x14ac:dyDescent="0.25">
      <c r="A191" s="335" t="s">
        <v>432</v>
      </c>
      <c r="B191" s="339" t="s">
        <v>445</v>
      </c>
      <c r="C191" s="339" t="s">
        <v>383</v>
      </c>
      <c r="D191" s="337">
        <v>140</v>
      </c>
      <c r="E191" s="338">
        <v>44677</v>
      </c>
      <c r="F191" s="495" t="s">
        <v>592</v>
      </c>
    </row>
    <row r="192" spans="1:6" ht="38.25" x14ac:dyDescent="0.25">
      <c r="A192" s="335" t="s">
        <v>441</v>
      </c>
      <c r="B192" s="339" t="s">
        <v>442</v>
      </c>
      <c r="C192" s="339" t="s">
        <v>300</v>
      </c>
      <c r="D192" s="337">
        <v>180</v>
      </c>
      <c r="E192" s="338">
        <v>44656</v>
      </c>
      <c r="F192" s="495" t="s">
        <v>443</v>
      </c>
    </row>
    <row r="193" spans="1:6" ht="30" x14ac:dyDescent="0.25">
      <c r="A193" s="335" t="s">
        <v>441</v>
      </c>
      <c r="B193" s="339" t="s">
        <v>442</v>
      </c>
      <c r="C193" s="339" t="s">
        <v>383</v>
      </c>
      <c r="D193" s="337">
        <v>140</v>
      </c>
      <c r="E193" s="338">
        <v>44656</v>
      </c>
      <c r="F193" s="495" t="s">
        <v>444</v>
      </c>
    </row>
    <row r="194" spans="1:6" ht="45" x14ac:dyDescent="0.25">
      <c r="A194" s="335" t="s">
        <v>585</v>
      </c>
      <c r="B194" s="339" t="s">
        <v>586</v>
      </c>
      <c r="C194" s="336" t="s">
        <v>449</v>
      </c>
      <c r="D194" s="337">
        <v>150</v>
      </c>
      <c r="E194" s="338">
        <v>44677</v>
      </c>
      <c r="F194" s="495" t="s">
        <v>593</v>
      </c>
    </row>
    <row r="195" spans="1:6" ht="38.25" x14ac:dyDescent="0.25">
      <c r="A195" s="335" t="s">
        <v>585</v>
      </c>
      <c r="B195" s="339" t="s">
        <v>587</v>
      </c>
      <c r="C195" s="339" t="s">
        <v>383</v>
      </c>
      <c r="D195" s="337">
        <v>150</v>
      </c>
      <c r="E195" s="338">
        <v>44677</v>
      </c>
      <c r="F195" s="495" t="s">
        <v>594</v>
      </c>
    </row>
    <row r="196" spans="1:6" ht="45" x14ac:dyDescent="0.25">
      <c r="A196" s="335" t="s">
        <v>435</v>
      </c>
      <c r="B196" s="339" t="s">
        <v>586</v>
      </c>
      <c r="C196" s="336" t="s">
        <v>449</v>
      </c>
      <c r="D196" s="337">
        <v>150</v>
      </c>
      <c r="E196" s="338">
        <v>44677</v>
      </c>
      <c r="F196" s="495" t="s">
        <v>595</v>
      </c>
    </row>
    <row r="197" spans="1:6" ht="30" x14ac:dyDescent="0.25">
      <c r="A197" s="335" t="s">
        <v>435</v>
      </c>
      <c r="B197" s="339" t="s">
        <v>588</v>
      </c>
      <c r="C197" s="339" t="s">
        <v>383</v>
      </c>
      <c r="D197" s="337">
        <v>150</v>
      </c>
      <c r="E197" s="338">
        <v>44677</v>
      </c>
      <c r="F197" s="495" t="s">
        <v>596</v>
      </c>
    </row>
    <row r="198" spans="1:6" ht="30" x14ac:dyDescent="0.25">
      <c r="A198" s="335" t="s">
        <v>435</v>
      </c>
      <c r="B198" s="339" t="s">
        <v>436</v>
      </c>
      <c r="C198" s="339" t="s">
        <v>300</v>
      </c>
      <c r="D198" s="337">
        <v>180</v>
      </c>
      <c r="E198" s="338">
        <v>44655</v>
      </c>
      <c r="F198" s="495" t="s">
        <v>437</v>
      </c>
    </row>
    <row r="199" spans="1:6" ht="30" x14ac:dyDescent="0.25">
      <c r="A199" s="335" t="s">
        <v>435</v>
      </c>
      <c r="B199" s="339" t="s">
        <v>436</v>
      </c>
      <c r="C199" s="339" t="s">
        <v>383</v>
      </c>
      <c r="D199" s="337">
        <v>140</v>
      </c>
      <c r="E199" s="338">
        <v>44655</v>
      </c>
      <c r="F199" s="495" t="s">
        <v>437</v>
      </c>
    </row>
    <row r="200" spans="1:6" ht="45.75" thickBot="1" x14ac:dyDescent="0.3">
      <c r="A200" s="335" t="s">
        <v>435</v>
      </c>
      <c r="B200" s="339" t="s">
        <v>589</v>
      </c>
      <c r="C200" s="339" t="s">
        <v>300</v>
      </c>
      <c r="D200" s="337">
        <v>180</v>
      </c>
      <c r="E200" s="338">
        <v>44655</v>
      </c>
      <c r="F200" s="495" t="s">
        <v>438</v>
      </c>
    </row>
    <row r="201" spans="1:6" ht="15.75" thickBot="1" x14ac:dyDescent="0.3">
      <c r="A201" s="400" t="s">
        <v>491</v>
      </c>
      <c r="B201" s="401"/>
      <c r="C201" s="401"/>
      <c r="D201" s="401"/>
      <c r="E201" s="401"/>
      <c r="F201" s="402"/>
    </row>
    <row r="206" spans="1:6" ht="15.75" thickBot="1" x14ac:dyDescent="0.3"/>
    <row r="207" spans="1:6" ht="15.75" thickBot="1" x14ac:dyDescent="0.3">
      <c r="A207" s="397" t="s">
        <v>470</v>
      </c>
      <c r="B207" s="398"/>
      <c r="C207" s="398"/>
      <c r="D207" s="398"/>
      <c r="E207" s="398"/>
      <c r="F207" s="399"/>
    </row>
    <row r="208" spans="1:6" ht="30" x14ac:dyDescent="0.25">
      <c r="A208" s="330" t="s">
        <v>352</v>
      </c>
      <c r="B208" s="331" t="s">
        <v>353</v>
      </c>
      <c r="C208" s="331" t="s">
        <v>252</v>
      </c>
      <c r="D208" s="332" t="s">
        <v>354</v>
      </c>
      <c r="E208" s="333" t="s">
        <v>355</v>
      </c>
      <c r="F208" s="334" t="s">
        <v>356</v>
      </c>
    </row>
    <row r="209" spans="1:6" ht="38.25" x14ac:dyDescent="0.25">
      <c r="A209" s="335" t="s">
        <v>447</v>
      </c>
      <c r="B209" s="339" t="s">
        <v>448</v>
      </c>
      <c r="C209" s="336" t="s">
        <v>449</v>
      </c>
      <c r="D209" s="337">
        <v>160</v>
      </c>
      <c r="E209" s="338">
        <v>44677</v>
      </c>
      <c r="F209" s="495" t="s">
        <v>599</v>
      </c>
    </row>
    <row r="210" spans="1:6" ht="38.25" x14ac:dyDescent="0.25">
      <c r="A210" s="335" t="s">
        <v>447</v>
      </c>
      <c r="B210" s="339" t="s">
        <v>448</v>
      </c>
      <c r="C210" s="336" t="s">
        <v>449</v>
      </c>
      <c r="D210" s="337">
        <v>130</v>
      </c>
      <c r="E210" s="338">
        <v>44655</v>
      </c>
      <c r="F210" s="495" t="s">
        <v>450</v>
      </c>
    </row>
    <row r="211" spans="1:6" ht="30" x14ac:dyDescent="0.25">
      <c r="A211" s="335" t="s">
        <v>447</v>
      </c>
      <c r="B211" s="339" t="s">
        <v>448</v>
      </c>
      <c r="C211" s="336" t="s">
        <v>449</v>
      </c>
      <c r="D211" s="337">
        <v>130</v>
      </c>
      <c r="E211" s="338">
        <v>44655</v>
      </c>
      <c r="F211" s="495"/>
    </row>
    <row r="212" spans="1:6" ht="38.25" x14ac:dyDescent="0.25">
      <c r="A212" s="335" t="s">
        <v>447</v>
      </c>
      <c r="B212" s="339" t="s">
        <v>448</v>
      </c>
      <c r="C212" s="339" t="s">
        <v>300</v>
      </c>
      <c r="D212" s="337">
        <v>180</v>
      </c>
      <c r="E212" s="338">
        <v>44655</v>
      </c>
      <c r="F212" s="495" t="s">
        <v>450</v>
      </c>
    </row>
    <row r="213" spans="1:6" ht="30" x14ac:dyDescent="0.25">
      <c r="A213" s="335" t="s">
        <v>447</v>
      </c>
      <c r="B213" s="339" t="s">
        <v>448</v>
      </c>
      <c r="C213" s="339" t="s">
        <v>300</v>
      </c>
      <c r="D213" s="337">
        <v>180</v>
      </c>
      <c r="E213" s="338">
        <v>44655</v>
      </c>
      <c r="F213" s="495"/>
    </row>
    <row r="214" spans="1:6" ht="38.25" x14ac:dyDescent="0.25">
      <c r="A214" s="335" t="s">
        <v>447</v>
      </c>
      <c r="B214" s="339" t="s">
        <v>448</v>
      </c>
      <c r="C214" s="339" t="s">
        <v>383</v>
      </c>
      <c r="D214" s="337">
        <v>140</v>
      </c>
      <c r="E214" s="338">
        <v>44677</v>
      </c>
      <c r="F214" s="495" t="s">
        <v>600</v>
      </c>
    </row>
    <row r="215" spans="1:6" ht="38.25" x14ac:dyDescent="0.25">
      <c r="A215" s="335" t="s">
        <v>447</v>
      </c>
      <c r="B215" s="339" t="s">
        <v>448</v>
      </c>
      <c r="C215" s="339" t="s">
        <v>383</v>
      </c>
      <c r="D215" s="337">
        <v>130</v>
      </c>
      <c r="E215" s="338">
        <v>44655</v>
      </c>
      <c r="F215" s="495" t="s">
        <v>450</v>
      </c>
    </row>
    <row r="216" spans="1:6" ht="30" x14ac:dyDescent="0.25">
      <c r="A216" s="335" t="s">
        <v>447</v>
      </c>
      <c r="B216" s="339" t="s">
        <v>448</v>
      </c>
      <c r="C216" s="339" t="s">
        <v>383</v>
      </c>
      <c r="D216" s="337">
        <v>130</v>
      </c>
      <c r="E216" s="338">
        <v>44655</v>
      </c>
      <c r="F216" s="495"/>
    </row>
    <row r="217" spans="1:6" ht="30.75" thickBot="1" x14ac:dyDescent="0.3">
      <c r="A217" s="335" t="s">
        <v>597</v>
      </c>
      <c r="B217" s="339" t="s">
        <v>598</v>
      </c>
      <c r="C217" s="339" t="s">
        <v>383</v>
      </c>
      <c r="D217" s="337">
        <v>120</v>
      </c>
      <c r="E217" s="338">
        <v>44676</v>
      </c>
      <c r="F217" s="495"/>
    </row>
    <row r="218" spans="1:6" ht="15.75" thickBot="1" x14ac:dyDescent="0.3">
      <c r="A218" s="400" t="s">
        <v>491</v>
      </c>
      <c r="B218" s="401"/>
      <c r="C218" s="401"/>
      <c r="D218" s="401"/>
      <c r="E218" s="401"/>
      <c r="F218" s="402"/>
    </row>
  </sheetData>
  <mergeCells count="19">
    <mergeCell ref="A189:F189"/>
    <mergeCell ref="A218:F218"/>
    <mergeCell ref="A207:F207"/>
    <mergeCell ref="A11:F11"/>
    <mergeCell ref="A50:F50"/>
    <mergeCell ref="A63:F63"/>
    <mergeCell ref="A176:F176"/>
    <mergeCell ref="A201:F201"/>
    <mergeCell ref="A24:F24"/>
    <mergeCell ref="A92:F92"/>
    <mergeCell ref="A112:F112"/>
    <mergeCell ref="A132:F132"/>
    <mergeCell ref="A150:F150"/>
    <mergeCell ref="A169:F169"/>
    <mergeCell ref="A1:F1"/>
    <mergeCell ref="A15:F15"/>
    <mergeCell ref="A52:F52"/>
    <mergeCell ref="A78:F78"/>
    <mergeCell ref="A180:F180"/>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2"/>
  <sheetViews>
    <sheetView zoomScale="90" zoomScaleNormal="90" workbookViewId="0">
      <selection sqref="A1:I1"/>
    </sheetView>
  </sheetViews>
  <sheetFormatPr baseColWidth="10" defaultColWidth="11.42578125" defaultRowHeight="15" x14ac:dyDescent="0.25"/>
  <cols>
    <col min="1" max="1" width="26.85546875" customWidth="1"/>
    <col min="2" max="3" width="8" customWidth="1"/>
    <col min="4" max="4" width="8.7109375" customWidth="1"/>
    <col min="5" max="5" width="7.28515625" style="29" customWidth="1"/>
    <col min="6" max="6" width="9.42578125" customWidth="1"/>
    <col min="7" max="8" width="9.7109375" bestFit="1" customWidth="1"/>
    <col min="9" max="9" width="7.28515625" customWidth="1"/>
    <col min="10" max="10" width="2.42578125" style="249" customWidth="1"/>
  </cols>
  <sheetData>
    <row r="1" spans="1:10" ht="14.45" customHeight="1" x14ac:dyDescent="0.25">
      <c r="A1" s="404" t="s">
        <v>476</v>
      </c>
      <c r="B1" s="404"/>
      <c r="C1" s="404"/>
      <c r="D1" s="404"/>
      <c r="E1" s="404"/>
      <c r="F1" s="404"/>
      <c r="G1" s="404"/>
      <c r="H1" s="404"/>
      <c r="I1" s="404"/>
      <c r="J1" s="293"/>
    </row>
    <row r="2" spans="1:10" ht="14.45" customHeight="1" x14ac:dyDescent="0.25">
      <c r="A2" s="290"/>
      <c r="B2" s="408" t="s">
        <v>154</v>
      </c>
      <c r="C2" s="408"/>
      <c r="D2" s="408"/>
      <c r="E2" s="408"/>
      <c r="F2" s="408" t="s">
        <v>155</v>
      </c>
      <c r="G2" s="408"/>
      <c r="H2" s="408"/>
      <c r="I2" s="408"/>
      <c r="J2" s="294"/>
    </row>
    <row r="3" spans="1:10" x14ac:dyDescent="0.25">
      <c r="A3" s="409" t="s">
        <v>122</v>
      </c>
      <c r="B3" s="409">
        <v>2021</v>
      </c>
      <c r="C3" s="411" t="s">
        <v>602</v>
      </c>
      <c r="D3" s="412"/>
      <c r="E3" s="413"/>
      <c r="F3" s="409">
        <v>2021</v>
      </c>
      <c r="G3" s="411" t="str">
        <f>C3</f>
        <v>Ene - abr</v>
      </c>
      <c r="H3" s="412"/>
      <c r="I3" s="413"/>
      <c r="J3" s="295"/>
    </row>
    <row r="4" spans="1:10" ht="25.5" x14ac:dyDescent="0.25">
      <c r="A4" s="410"/>
      <c r="B4" s="410"/>
      <c r="C4" s="291">
        <v>2021</v>
      </c>
      <c r="D4" s="291">
        <v>2022</v>
      </c>
      <c r="E4" s="292" t="s">
        <v>316</v>
      </c>
      <c r="F4" s="410"/>
      <c r="G4" s="291">
        <v>2021</v>
      </c>
      <c r="H4" s="291">
        <v>2022</v>
      </c>
      <c r="I4" s="292" t="s">
        <v>316</v>
      </c>
      <c r="J4" s="294"/>
    </row>
    <row r="5" spans="1:10" x14ac:dyDescent="0.25">
      <c r="A5" s="405"/>
      <c r="B5" s="406"/>
      <c r="C5" s="406"/>
      <c r="D5" s="406"/>
      <c r="E5" s="406"/>
      <c r="F5" s="406"/>
      <c r="G5" s="406"/>
      <c r="H5" s="406"/>
      <c r="I5" s="407"/>
      <c r="J5" s="296"/>
    </row>
    <row r="6" spans="1:10" ht="14.45" customHeight="1" x14ac:dyDescent="0.25">
      <c r="A6" s="160" t="s">
        <v>123</v>
      </c>
      <c r="B6" s="161">
        <v>881288.32461579994</v>
      </c>
      <c r="C6" s="161">
        <v>274821.93460520002</v>
      </c>
      <c r="D6" s="161">
        <v>271008.31655860005</v>
      </c>
      <c r="E6" s="162">
        <v>-1.3876687288729244</v>
      </c>
      <c r="F6" s="161">
        <v>1974709.8565599995</v>
      </c>
      <c r="G6" s="161">
        <v>603955.37891999993</v>
      </c>
      <c r="H6" s="161">
        <v>588341.02035999985</v>
      </c>
      <c r="I6" s="162">
        <v>-2.585349697178259</v>
      </c>
      <c r="J6" s="294"/>
    </row>
    <row r="7" spans="1:10" x14ac:dyDescent="0.25">
      <c r="A7" s="405"/>
      <c r="B7" s="406"/>
      <c r="C7" s="406"/>
      <c r="D7" s="406"/>
      <c r="E7" s="406"/>
      <c r="F7" s="406"/>
      <c r="G7" s="406"/>
      <c r="H7" s="406"/>
      <c r="I7" s="407"/>
      <c r="J7" s="296"/>
    </row>
    <row r="8" spans="1:10" x14ac:dyDescent="0.25">
      <c r="A8" s="160" t="s">
        <v>60</v>
      </c>
      <c r="B8" s="161">
        <v>448185.13451499998</v>
      </c>
      <c r="C8" s="161">
        <v>136846.28613519997</v>
      </c>
      <c r="D8" s="161">
        <v>129378.45857040002</v>
      </c>
      <c r="E8" s="162">
        <v>-5.4570918771021439</v>
      </c>
      <c r="F8" s="161">
        <v>1505679.8972699996</v>
      </c>
      <c r="G8" s="161">
        <v>457767.69844999997</v>
      </c>
      <c r="H8" s="161">
        <v>429738.52354999998</v>
      </c>
      <c r="I8" s="162">
        <v>-6.1230128283202703</v>
      </c>
      <c r="J8" s="297"/>
    </row>
    <row r="9" spans="1:10" x14ac:dyDescent="0.25">
      <c r="A9" s="114" t="s">
        <v>124</v>
      </c>
      <c r="B9" s="115">
        <v>35173.29829359999</v>
      </c>
      <c r="C9" s="115">
        <v>10446.342710200001</v>
      </c>
      <c r="D9" s="115">
        <v>10676.228743399997</v>
      </c>
      <c r="E9" s="116">
        <v>2.2006365249297488</v>
      </c>
      <c r="F9" s="115">
        <v>112032.03688000001</v>
      </c>
      <c r="G9" s="115">
        <v>33845.775890000019</v>
      </c>
      <c r="H9" s="115">
        <v>33831.302620000009</v>
      </c>
      <c r="I9" s="116">
        <v>-4.2762411613921358E-2</v>
      </c>
      <c r="J9" s="297"/>
    </row>
    <row r="10" spans="1:10" x14ac:dyDescent="0.25">
      <c r="A10" s="114" t="s">
        <v>125</v>
      </c>
      <c r="B10" s="115">
        <v>5.3775000000000004</v>
      </c>
      <c r="C10" s="115">
        <v>1.1835</v>
      </c>
      <c r="D10" s="115">
        <v>0.99</v>
      </c>
      <c r="E10" s="221">
        <v>-16.349809885931549</v>
      </c>
      <c r="F10" s="115">
        <v>37.932520000000004</v>
      </c>
      <c r="G10" s="115">
        <v>8.9342000000000006</v>
      </c>
      <c r="H10" s="115">
        <v>7.26</v>
      </c>
      <c r="I10" s="116">
        <v>-18.739226791430681</v>
      </c>
      <c r="J10" s="297"/>
    </row>
    <row r="11" spans="1:10" x14ac:dyDescent="0.25">
      <c r="A11" s="114" t="s">
        <v>126</v>
      </c>
      <c r="B11" s="115">
        <v>97.674000000000007</v>
      </c>
      <c r="C11" s="115">
        <v>46.061999999999998</v>
      </c>
      <c r="D11" s="115">
        <v>23.233499999999999</v>
      </c>
      <c r="E11" s="221">
        <v>-49.560375146541617</v>
      </c>
      <c r="F11" s="115">
        <v>253.86865</v>
      </c>
      <c r="G11" s="115">
        <v>135.32254999999998</v>
      </c>
      <c r="H11" s="115">
        <v>89.600949999999997</v>
      </c>
      <c r="I11" s="116">
        <v>-33.787125649051092</v>
      </c>
      <c r="J11" s="298"/>
    </row>
    <row r="12" spans="1:10" x14ac:dyDescent="0.25">
      <c r="A12" s="114" t="s">
        <v>127</v>
      </c>
      <c r="B12" s="115">
        <v>1774.2735</v>
      </c>
      <c r="C12" s="115">
        <v>650.61450000000002</v>
      </c>
      <c r="D12" s="115">
        <v>379.95299999999997</v>
      </c>
      <c r="E12" s="221">
        <v>-41.600901916572717</v>
      </c>
      <c r="F12" s="115">
        <v>5608.5127000000002</v>
      </c>
      <c r="G12" s="115">
        <v>2086.4679900000001</v>
      </c>
      <c r="H12" s="115">
        <v>1183.4187099999999</v>
      </c>
      <c r="I12" s="221">
        <v>-43.281242958345125</v>
      </c>
      <c r="J12" s="297"/>
    </row>
    <row r="13" spans="1:10" x14ac:dyDescent="0.25">
      <c r="A13" s="114" t="s">
        <v>128</v>
      </c>
      <c r="B13" s="115">
        <v>2006.9905000000001</v>
      </c>
      <c r="C13" s="115">
        <v>608.60024999999996</v>
      </c>
      <c r="D13" s="115">
        <v>728.21600000000001</v>
      </c>
      <c r="E13" s="116">
        <v>19.654239379625622</v>
      </c>
      <c r="F13" s="115">
        <v>7150.8613399999995</v>
      </c>
      <c r="G13" s="115">
        <v>2245.4357599999998</v>
      </c>
      <c r="H13" s="115">
        <v>2525.8492799999999</v>
      </c>
      <c r="I13" s="116">
        <v>12.488155973787471</v>
      </c>
      <c r="J13" s="297"/>
    </row>
    <row r="14" spans="1:10" x14ac:dyDescent="0.25">
      <c r="A14" s="114" t="s">
        <v>129</v>
      </c>
      <c r="B14" s="115">
        <v>39710.340615299996</v>
      </c>
      <c r="C14" s="115">
        <v>11577.104771799997</v>
      </c>
      <c r="D14" s="115">
        <v>12086.671231500002</v>
      </c>
      <c r="E14" s="116">
        <v>4.4015016685452224</v>
      </c>
      <c r="F14" s="115">
        <v>116733.41206999992</v>
      </c>
      <c r="G14" s="115">
        <v>34514.841099999991</v>
      </c>
      <c r="H14" s="115">
        <v>35238.308039999989</v>
      </c>
      <c r="I14" s="116">
        <v>2.0961039278839309</v>
      </c>
      <c r="J14" s="297"/>
    </row>
    <row r="15" spans="1:10" x14ac:dyDescent="0.25">
      <c r="A15" s="114" t="s">
        <v>130</v>
      </c>
      <c r="B15" s="115">
        <v>5228.8736124999996</v>
      </c>
      <c r="C15" s="115">
        <v>1303.7368411000002</v>
      </c>
      <c r="D15" s="115">
        <v>964.33613789999993</v>
      </c>
      <c r="E15" s="116">
        <v>-26.032914964160881</v>
      </c>
      <c r="F15" s="115">
        <v>15667.551609999999</v>
      </c>
      <c r="G15" s="115">
        <v>4252.7012299999997</v>
      </c>
      <c r="H15" s="115">
        <v>2972.8938499999995</v>
      </c>
      <c r="I15" s="116">
        <v>-30.093987580688804</v>
      </c>
      <c r="J15" s="297"/>
    </row>
    <row r="16" spans="1:10" x14ac:dyDescent="0.25">
      <c r="A16" s="114" t="s">
        <v>131</v>
      </c>
      <c r="B16" s="115">
        <v>37883.485858</v>
      </c>
      <c r="C16" s="115">
        <v>12369.429157300001</v>
      </c>
      <c r="D16" s="115">
        <v>12248.844613400001</v>
      </c>
      <c r="E16" s="116">
        <v>-0.97485940835706231</v>
      </c>
      <c r="F16" s="115">
        <v>105357.77987999993</v>
      </c>
      <c r="G16" s="115">
        <v>34765.106759999995</v>
      </c>
      <c r="H16" s="115">
        <v>33374.023079999984</v>
      </c>
      <c r="I16" s="116">
        <v>-4.0013789964843909</v>
      </c>
      <c r="J16" s="297"/>
    </row>
    <row r="17" spans="1:10" x14ac:dyDescent="0.25">
      <c r="A17" s="114" t="s">
        <v>132</v>
      </c>
      <c r="B17" s="115">
        <v>253.166</v>
      </c>
      <c r="C17" s="115">
        <v>63.463500000000003</v>
      </c>
      <c r="D17" s="115">
        <v>79.650000000000006</v>
      </c>
      <c r="E17" s="116">
        <v>25.505211657094236</v>
      </c>
      <c r="F17" s="115">
        <v>1609.3034199999997</v>
      </c>
      <c r="G17" s="115">
        <v>386.11932999999988</v>
      </c>
      <c r="H17" s="115">
        <v>513.33231000000001</v>
      </c>
      <c r="I17" s="116">
        <v>32.946545307638502</v>
      </c>
      <c r="J17" s="297"/>
    </row>
    <row r="18" spans="1:10" x14ac:dyDescent="0.25">
      <c r="A18" s="114" t="s">
        <v>133</v>
      </c>
      <c r="B18" s="115">
        <v>89928.699088099995</v>
      </c>
      <c r="C18" s="115">
        <v>26883.477977200004</v>
      </c>
      <c r="D18" s="115">
        <v>26480.782038799996</v>
      </c>
      <c r="E18" s="116">
        <v>-1.4979309549959794</v>
      </c>
      <c r="F18" s="115">
        <v>307580.67237999983</v>
      </c>
      <c r="G18" s="115">
        <v>95583.505449999924</v>
      </c>
      <c r="H18" s="115">
        <v>96411.412630000035</v>
      </c>
      <c r="I18" s="116">
        <v>0.86616113952129581</v>
      </c>
      <c r="J18" s="297"/>
    </row>
    <row r="19" spans="1:10" x14ac:dyDescent="0.25">
      <c r="A19" s="114" t="s">
        <v>134</v>
      </c>
      <c r="B19" s="115">
        <v>29765.969417899996</v>
      </c>
      <c r="C19" s="115">
        <v>9188.3485502999993</v>
      </c>
      <c r="D19" s="115">
        <v>8201.701059699999</v>
      </c>
      <c r="E19" s="116">
        <v>-10.738028549948581</v>
      </c>
      <c r="F19" s="115">
        <v>109597.70668999995</v>
      </c>
      <c r="G19" s="115">
        <v>33076.827420000001</v>
      </c>
      <c r="H19" s="115">
        <v>28710.56379</v>
      </c>
      <c r="I19" s="116">
        <v>-13.200370079507465</v>
      </c>
      <c r="J19" s="297"/>
    </row>
    <row r="20" spans="1:10" x14ac:dyDescent="0.25">
      <c r="A20" s="114" t="s">
        <v>135</v>
      </c>
      <c r="B20" s="115">
        <v>5541.857390000001</v>
      </c>
      <c r="C20" s="115">
        <v>1630.1769999999999</v>
      </c>
      <c r="D20" s="115">
        <v>1314.222</v>
      </c>
      <c r="E20" s="116">
        <v>-19.381637699464534</v>
      </c>
      <c r="F20" s="115">
        <v>18333.091519999998</v>
      </c>
      <c r="G20" s="115">
        <v>5605.3975100000007</v>
      </c>
      <c r="H20" s="115">
        <v>4625.0485700000017</v>
      </c>
      <c r="I20" s="116">
        <v>-17.489374094362816</v>
      </c>
      <c r="J20" s="297"/>
    </row>
    <row r="21" spans="1:10" x14ac:dyDescent="0.25">
      <c r="A21" s="114" t="s">
        <v>136</v>
      </c>
      <c r="B21" s="115">
        <v>33680.635899599998</v>
      </c>
      <c r="C21" s="115">
        <v>10179.3187985</v>
      </c>
      <c r="D21" s="115">
        <v>9826.0821142999994</v>
      </c>
      <c r="E21" s="116">
        <v>-3.4701406959771504</v>
      </c>
      <c r="F21" s="115">
        <v>92213.346299999976</v>
      </c>
      <c r="G21" s="115">
        <v>28653.238780000007</v>
      </c>
      <c r="H21" s="115">
        <v>27970.175790000005</v>
      </c>
      <c r="I21" s="116">
        <v>-2.3838945232145363</v>
      </c>
      <c r="J21" s="297"/>
    </row>
    <row r="22" spans="1:10" x14ac:dyDescent="0.25">
      <c r="A22" s="114" t="s">
        <v>137</v>
      </c>
      <c r="B22" s="115">
        <v>8809.4010934000016</v>
      </c>
      <c r="C22" s="115">
        <v>2614.5111419</v>
      </c>
      <c r="D22" s="115">
        <v>2527.5936148000001</v>
      </c>
      <c r="E22" s="116">
        <v>-3.3244274888358518</v>
      </c>
      <c r="F22" s="115">
        <v>38792.196940000009</v>
      </c>
      <c r="G22" s="115">
        <v>11739.119420000005</v>
      </c>
      <c r="H22" s="115">
        <v>11034.870869999999</v>
      </c>
      <c r="I22" s="116">
        <v>-5.9991599438044148</v>
      </c>
      <c r="J22" s="297"/>
    </row>
    <row r="23" spans="1:10" x14ac:dyDescent="0.25">
      <c r="A23" s="114" t="s">
        <v>138</v>
      </c>
      <c r="B23" s="115">
        <v>7367.4041874999994</v>
      </c>
      <c r="C23" s="115">
        <v>2179.1410922999999</v>
      </c>
      <c r="D23" s="115">
        <v>1959.7989169</v>
      </c>
      <c r="E23" s="116">
        <v>-10.065533442283567</v>
      </c>
      <c r="F23" s="115">
        <v>32601.680020000003</v>
      </c>
      <c r="G23" s="115">
        <v>9355.019449999998</v>
      </c>
      <c r="H23" s="115">
        <v>9054.2514100000008</v>
      </c>
      <c r="I23" s="116">
        <v>-3.2150445181596865</v>
      </c>
      <c r="J23" s="297"/>
    </row>
    <row r="24" spans="1:10" x14ac:dyDescent="0.25">
      <c r="A24" s="114" t="s">
        <v>139</v>
      </c>
      <c r="B24" s="115">
        <v>5914.7368203999995</v>
      </c>
      <c r="C24" s="115">
        <v>1719.66039</v>
      </c>
      <c r="D24" s="115">
        <v>1587.8371468</v>
      </c>
      <c r="E24" s="116">
        <v>-7.6656556123851942</v>
      </c>
      <c r="F24" s="115">
        <v>24743.181829999994</v>
      </c>
      <c r="G24" s="115">
        <v>7419.0850899999996</v>
      </c>
      <c r="H24" s="115">
        <v>6568.5469100000018</v>
      </c>
      <c r="I24" s="116">
        <v>-11.464192278188278</v>
      </c>
      <c r="J24" s="297"/>
    </row>
    <row r="25" spans="1:10" x14ac:dyDescent="0.25">
      <c r="A25" s="114" t="s">
        <v>140</v>
      </c>
      <c r="B25" s="115">
        <v>133524.42953909998</v>
      </c>
      <c r="C25" s="115">
        <v>42199.598882699996</v>
      </c>
      <c r="D25" s="115">
        <v>36841.806572900008</v>
      </c>
      <c r="E25" s="116">
        <v>-12.696310987914273</v>
      </c>
      <c r="F25" s="115">
        <v>486325.7148099998</v>
      </c>
      <c r="G25" s="115">
        <v>145247.33263999998</v>
      </c>
      <c r="H25" s="115">
        <v>126104.40576000001</v>
      </c>
      <c r="I25" s="116">
        <v>-13.179537642488967</v>
      </c>
      <c r="J25" s="297"/>
    </row>
    <row r="26" spans="1:10" x14ac:dyDescent="0.25">
      <c r="A26" s="114" t="s">
        <v>141</v>
      </c>
      <c r="B26" s="115">
        <v>11518.521199599998</v>
      </c>
      <c r="C26" s="115">
        <v>3185.5150718999998</v>
      </c>
      <c r="D26" s="115">
        <v>3450.51188</v>
      </c>
      <c r="E26" s="116">
        <v>8.3188056599569933</v>
      </c>
      <c r="F26" s="115">
        <v>31041.047709999992</v>
      </c>
      <c r="G26" s="115">
        <v>8847.4678799999983</v>
      </c>
      <c r="H26" s="115">
        <v>9523.2589799999969</v>
      </c>
      <c r="I26" s="116">
        <v>7.6382430449693572</v>
      </c>
      <c r="J26" s="294"/>
    </row>
    <row r="27" spans="1:10" x14ac:dyDescent="0.25">
      <c r="A27" s="405"/>
      <c r="B27" s="406"/>
      <c r="C27" s="406"/>
      <c r="D27" s="406"/>
      <c r="E27" s="406"/>
      <c r="F27" s="406"/>
      <c r="G27" s="406"/>
      <c r="H27" s="406"/>
      <c r="I27" s="407"/>
      <c r="J27" s="296"/>
    </row>
    <row r="28" spans="1:10" x14ac:dyDescent="0.25">
      <c r="A28" s="160" t="s">
        <v>142</v>
      </c>
      <c r="B28" s="161">
        <v>65120.173073700011</v>
      </c>
      <c r="C28" s="161">
        <v>20293.215350000002</v>
      </c>
      <c r="D28" s="161">
        <v>19039.848713499996</v>
      </c>
      <c r="E28" s="162">
        <v>-6.1762841170460661</v>
      </c>
      <c r="F28" s="161">
        <v>144891.32572999995</v>
      </c>
      <c r="G28" s="161">
        <v>44076.232509999994</v>
      </c>
      <c r="H28" s="161">
        <v>41892.696449999996</v>
      </c>
      <c r="I28" s="162">
        <v>-4.9539988689019623</v>
      </c>
      <c r="J28" s="297"/>
    </row>
    <row r="29" spans="1:10" x14ac:dyDescent="0.25">
      <c r="A29" s="114" t="s">
        <v>143</v>
      </c>
      <c r="B29" s="115">
        <v>21014.181499999999</v>
      </c>
      <c r="C29" s="115">
        <v>7144.5545000000002</v>
      </c>
      <c r="D29" s="115">
        <v>6019.73</v>
      </c>
      <c r="E29" s="116">
        <v>-15.743801800378193</v>
      </c>
      <c r="F29" s="115">
        <v>40270.92482</v>
      </c>
      <c r="G29" s="115">
        <v>13504.068549999998</v>
      </c>
      <c r="H29" s="115">
        <v>11116.596059999998</v>
      </c>
      <c r="I29" s="116">
        <v>-17.679653218288792</v>
      </c>
      <c r="J29" s="297"/>
    </row>
    <row r="30" spans="1:10" x14ac:dyDescent="0.25">
      <c r="A30" s="114" t="s">
        <v>144</v>
      </c>
      <c r="B30" s="115">
        <v>39216.195233700011</v>
      </c>
      <c r="C30" s="115">
        <v>11717.050350000001</v>
      </c>
      <c r="D30" s="115">
        <v>11770.2493801</v>
      </c>
      <c r="E30" s="116">
        <v>0.4540309080433218</v>
      </c>
      <c r="F30" s="115">
        <v>86374.09587999995</v>
      </c>
      <c r="G30" s="115">
        <v>25307.508119999995</v>
      </c>
      <c r="H30" s="115">
        <v>25985.331729999998</v>
      </c>
      <c r="I30" s="116">
        <v>2.6783498667114287</v>
      </c>
      <c r="J30" s="297"/>
    </row>
    <row r="31" spans="1:10" x14ac:dyDescent="0.25">
      <c r="A31" s="114" t="s">
        <v>145</v>
      </c>
      <c r="B31" s="115">
        <v>1305.3400799999999</v>
      </c>
      <c r="C31" s="115">
        <v>459.26099999999997</v>
      </c>
      <c r="D31" s="115">
        <v>265.79865599999999</v>
      </c>
      <c r="E31" s="116">
        <v>-42.124705559583767</v>
      </c>
      <c r="F31" s="115">
        <v>3763.8985700000003</v>
      </c>
      <c r="G31" s="115">
        <v>1260.0685799999999</v>
      </c>
      <c r="H31" s="115">
        <v>843.79121000000009</v>
      </c>
      <c r="I31" s="116">
        <v>-33.036088400839247</v>
      </c>
      <c r="J31" s="297"/>
    </row>
    <row r="32" spans="1:10" x14ac:dyDescent="0.25">
      <c r="A32" s="114" t="s">
        <v>146</v>
      </c>
      <c r="B32" s="115">
        <v>3584.4562599999999</v>
      </c>
      <c r="C32" s="115">
        <v>972.34950000000003</v>
      </c>
      <c r="D32" s="115">
        <v>984.07067739999991</v>
      </c>
      <c r="E32" s="116">
        <v>1.2054490077898663</v>
      </c>
      <c r="F32" s="115">
        <v>14482.406459999995</v>
      </c>
      <c r="G32" s="115">
        <v>4004.5872600000007</v>
      </c>
      <c r="H32" s="115">
        <v>3946.9774500000003</v>
      </c>
      <c r="I32" s="116">
        <v>-1.4385954471622711</v>
      </c>
      <c r="J32" s="294"/>
    </row>
    <row r="33" spans="1:10" x14ac:dyDescent="0.25">
      <c r="A33" s="405"/>
      <c r="B33" s="406"/>
      <c r="C33" s="406"/>
      <c r="D33" s="406"/>
      <c r="E33" s="406"/>
      <c r="F33" s="406"/>
      <c r="G33" s="406"/>
      <c r="H33" s="406"/>
      <c r="I33" s="407"/>
      <c r="J33" s="296"/>
    </row>
    <row r="34" spans="1:10" x14ac:dyDescent="0.25">
      <c r="A34" s="160" t="s">
        <v>61</v>
      </c>
      <c r="B34" s="161">
        <v>353085.93121770001</v>
      </c>
      <c r="C34" s="161">
        <v>113400.45349</v>
      </c>
      <c r="D34" s="161">
        <v>117369.463</v>
      </c>
      <c r="E34" s="162">
        <v>3.4999943896608841</v>
      </c>
      <c r="F34" s="161">
        <v>308932.82310000004</v>
      </c>
      <c r="G34" s="161">
        <v>97123.652319999979</v>
      </c>
      <c r="H34" s="161">
        <v>110115.22980999999</v>
      </c>
      <c r="I34" s="162">
        <v>13.376327166111679</v>
      </c>
      <c r="J34" s="299"/>
    </row>
    <row r="35" spans="1:10" x14ac:dyDescent="0.25">
      <c r="A35" s="405"/>
      <c r="B35" s="406"/>
      <c r="C35" s="406"/>
      <c r="D35" s="406"/>
      <c r="E35" s="406"/>
      <c r="F35" s="406"/>
      <c r="G35" s="406"/>
      <c r="H35" s="406"/>
      <c r="I35" s="407"/>
      <c r="J35" s="296"/>
    </row>
    <row r="36" spans="1:10" x14ac:dyDescent="0.25">
      <c r="A36" s="160" t="s">
        <v>147</v>
      </c>
      <c r="B36" s="161">
        <v>14897.0858094</v>
      </c>
      <c r="C36" s="161">
        <v>4281.9796299999998</v>
      </c>
      <c r="D36" s="161">
        <v>5220.5462747000001</v>
      </c>
      <c r="E36" s="162">
        <v>21.918989014433961</v>
      </c>
      <c r="F36" s="161">
        <v>15205.810460000002</v>
      </c>
      <c r="G36" s="161">
        <v>4987.7956400000003</v>
      </c>
      <c r="H36" s="161">
        <v>6594.5705500000004</v>
      </c>
      <c r="I36" s="162">
        <v>32.214128764906661</v>
      </c>
      <c r="J36" s="297"/>
    </row>
    <row r="37" spans="1:10" x14ac:dyDescent="0.25">
      <c r="A37" s="114" t="s">
        <v>148</v>
      </c>
      <c r="B37" s="115">
        <v>641.80185940000001</v>
      </c>
      <c r="C37" s="115">
        <v>126.78711999999999</v>
      </c>
      <c r="D37" s="115">
        <v>2091.01512</v>
      </c>
      <c r="E37" s="116">
        <v>1549.2330766721416</v>
      </c>
      <c r="F37" s="115">
        <v>1508.65894</v>
      </c>
      <c r="G37" s="115">
        <v>248.25901999999999</v>
      </c>
      <c r="H37" s="115">
        <v>2085.7856900000002</v>
      </c>
      <c r="I37" s="116">
        <v>740.16511867323084</v>
      </c>
      <c r="J37" s="297"/>
    </row>
    <row r="38" spans="1:10" x14ac:dyDescent="0.25">
      <c r="A38" s="114" t="s">
        <v>149</v>
      </c>
      <c r="B38" s="115">
        <v>423.86137000000002</v>
      </c>
      <c r="C38" s="115">
        <v>162.19608000000002</v>
      </c>
      <c r="D38" s="115">
        <v>311.02982000000003</v>
      </c>
      <c r="E38" s="116">
        <v>91.761613474259036</v>
      </c>
      <c r="F38" s="115">
        <v>2762.58682</v>
      </c>
      <c r="G38" s="115">
        <v>836.76400000000001</v>
      </c>
      <c r="H38" s="115">
        <v>1871.5956899999999</v>
      </c>
      <c r="I38" s="116">
        <v>123.67067536366284</v>
      </c>
      <c r="J38" s="297"/>
    </row>
    <row r="39" spans="1:10" x14ac:dyDescent="0.25">
      <c r="A39" s="114" t="s">
        <v>150</v>
      </c>
      <c r="B39" s="115">
        <v>13831.422579999999</v>
      </c>
      <c r="C39" s="115">
        <v>3992.9964300000001</v>
      </c>
      <c r="D39" s="115">
        <v>2818.5013346999999</v>
      </c>
      <c r="E39" s="116">
        <v>-29.413877920747353</v>
      </c>
      <c r="F39" s="115">
        <v>10934.564700000003</v>
      </c>
      <c r="G39" s="115">
        <v>3902.7726200000006</v>
      </c>
      <c r="H39" s="115">
        <v>2637.1891700000006</v>
      </c>
      <c r="I39" s="116">
        <v>-32.427803851918995</v>
      </c>
      <c r="J39" s="300"/>
    </row>
    <row r="40" spans="1:10" x14ac:dyDescent="0.25">
      <c r="A40" s="405"/>
      <c r="B40" s="406"/>
      <c r="C40" s="406"/>
      <c r="D40" s="406"/>
      <c r="E40" s="406"/>
      <c r="F40" s="406"/>
      <c r="G40" s="406"/>
      <c r="H40" s="406"/>
      <c r="I40" s="407"/>
      <c r="J40" s="301"/>
    </row>
    <row r="41" spans="1:10" x14ac:dyDescent="0.25">
      <c r="A41" s="403" t="s">
        <v>151</v>
      </c>
      <c r="B41" s="403"/>
      <c r="C41" s="403"/>
      <c r="D41" s="403"/>
      <c r="E41" s="403"/>
      <c r="F41" s="403"/>
      <c r="G41" s="403"/>
      <c r="H41" s="403"/>
      <c r="I41" s="403"/>
      <c r="J41" s="301"/>
    </row>
    <row r="42" spans="1:10" x14ac:dyDescent="0.25">
      <c r="A42" s="403" t="s">
        <v>152</v>
      </c>
      <c r="B42" s="403"/>
      <c r="C42" s="403"/>
      <c r="D42" s="403"/>
      <c r="E42" s="403"/>
      <c r="F42" s="403"/>
      <c r="G42" s="403"/>
      <c r="H42" s="403"/>
      <c r="I42" s="403"/>
    </row>
  </sheetData>
  <mergeCells count="16">
    <mergeCell ref="A41:I41"/>
    <mergeCell ref="A42:I42"/>
    <mergeCell ref="A1:I1"/>
    <mergeCell ref="A5:I5"/>
    <mergeCell ref="A7:I7"/>
    <mergeCell ref="A27:I27"/>
    <mergeCell ref="A33:I33"/>
    <mergeCell ref="B2:E2"/>
    <mergeCell ref="F2:I2"/>
    <mergeCell ref="A3:A4"/>
    <mergeCell ref="B3:B4"/>
    <mergeCell ref="C3:E3"/>
    <mergeCell ref="F3:F4"/>
    <mergeCell ref="G3:I3"/>
    <mergeCell ref="A35:I35"/>
    <mergeCell ref="A40:I40"/>
  </mergeCells>
  <phoneticPr fontId="59" type="noConversion"/>
  <pageMargins left="0.98425196850393704" right="0.98425196850393704" top="0.98425196850393704" bottom="0.98425196850393704" header="0.51181102362204722" footer="0.51181102362204722"/>
  <pageSetup scale="8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15"/>
  <sheetViews>
    <sheetView zoomScale="90" zoomScaleNormal="90" zoomScaleSheetLayoutView="100" workbookViewId="0">
      <selection sqref="A1:J1"/>
    </sheetView>
  </sheetViews>
  <sheetFormatPr baseColWidth="10" defaultColWidth="11.42578125" defaultRowHeight="15" x14ac:dyDescent="0.25"/>
  <cols>
    <col min="1" max="1" width="15.7109375" customWidth="1"/>
    <col min="2" max="2" width="10.42578125" customWidth="1"/>
    <col min="3" max="4" width="10.85546875" customWidth="1"/>
    <col min="5" max="5" width="12.42578125" customWidth="1"/>
    <col min="6" max="8" width="10.7109375" customWidth="1"/>
    <col min="11" max="11" width="11.42578125" customWidth="1"/>
    <col min="13" max="16" width="7" customWidth="1"/>
  </cols>
  <sheetData>
    <row r="1" spans="1:11" x14ac:dyDescent="0.25">
      <c r="A1" s="421" t="s">
        <v>477</v>
      </c>
      <c r="B1" s="421"/>
      <c r="C1" s="421"/>
      <c r="D1" s="421"/>
      <c r="E1" s="421"/>
      <c r="F1" s="421"/>
      <c r="G1" s="421"/>
      <c r="H1" s="421"/>
      <c r="I1" s="421"/>
      <c r="J1" s="421"/>
      <c r="K1" s="31"/>
    </row>
    <row r="2" spans="1:11" x14ac:dyDescent="0.25">
      <c r="A2" s="422" t="s">
        <v>153</v>
      </c>
      <c r="B2" s="419" t="s">
        <v>154</v>
      </c>
      <c r="C2" s="419"/>
      <c r="D2" s="419"/>
      <c r="E2" s="419"/>
      <c r="F2" s="418" t="s">
        <v>155</v>
      </c>
      <c r="G2" s="419"/>
      <c r="H2" s="419"/>
      <c r="I2" s="419"/>
      <c r="J2" s="420"/>
      <c r="K2" s="31"/>
    </row>
    <row r="3" spans="1:11" s="31" customFormat="1" x14ac:dyDescent="0.25">
      <c r="A3" s="423"/>
      <c r="B3" s="414">
        <v>2021</v>
      </c>
      <c r="C3" s="418" t="s">
        <v>603</v>
      </c>
      <c r="D3" s="419"/>
      <c r="E3" s="419"/>
      <c r="F3" s="416">
        <v>2021</v>
      </c>
      <c r="G3" s="418" t="str">
        <f>C3</f>
        <v>Enero - abril</v>
      </c>
      <c r="H3" s="419"/>
      <c r="I3" s="419"/>
      <c r="J3" s="420"/>
    </row>
    <row r="4" spans="1:11" x14ac:dyDescent="0.25">
      <c r="A4" s="424"/>
      <c r="B4" s="415"/>
      <c r="C4" s="302">
        <v>2021</v>
      </c>
      <c r="D4" s="302">
        <v>2022</v>
      </c>
      <c r="E4" s="302" t="s">
        <v>317</v>
      </c>
      <c r="F4" s="417"/>
      <c r="G4" s="302">
        <v>2021</v>
      </c>
      <c r="H4" s="302">
        <v>2022</v>
      </c>
      <c r="I4" s="302" t="s">
        <v>317</v>
      </c>
      <c r="J4" s="303" t="s">
        <v>318</v>
      </c>
      <c r="K4" s="31"/>
    </row>
    <row r="5" spans="1:11" x14ac:dyDescent="0.25">
      <c r="A5" s="241" t="s">
        <v>156</v>
      </c>
      <c r="B5" s="117">
        <v>63839</v>
      </c>
      <c r="C5" s="117">
        <v>21281</v>
      </c>
      <c r="D5" s="117">
        <v>19465</v>
      </c>
      <c r="E5" s="497">
        <f>D5/C5-1</f>
        <v>-8.5334335792490945E-2</v>
      </c>
      <c r="F5" s="117">
        <v>249603</v>
      </c>
      <c r="G5" s="117">
        <v>79761</v>
      </c>
      <c r="H5" s="117">
        <v>76771</v>
      </c>
      <c r="I5" s="307">
        <f>H5/G5-1</f>
        <v>-3.7486992389764384E-2</v>
      </c>
      <c r="J5" s="307">
        <f>H5/H$17</f>
        <v>0.17864564305310898</v>
      </c>
      <c r="K5" s="100"/>
    </row>
    <row r="6" spans="1:11" x14ac:dyDescent="0.25">
      <c r="A6" s="241" t="s">
        <v>157</v>
      </c>
      <c r="B6" s="117">
        <v>67682</v>
      </c>
      <c r="C6" s="117">
        <v>18866</v>
      </c>
      <c r="D6" s="117">
        <v>18011</v>
      </c>
      <c r="E6" s="497">
        <f t="shared" ref="E6:E17" si="0">D6/C6-1</f>
        <v>-4.5319622601505349E-2</v>
      </c>
      <c r="F6" s="117">
        <v>179278</v>
      </c>
      <c r="G6" s="117">
        <v>48585</v>
      </c>
      <c r="H6" s="117">
        <v>47819</v>
      </c>
      <c r="I6" s="307">
        <f>H6/G6-1</f>
        <v>-1.576618297828547E-2</v>
      </c>
      <c r="J6" s="307">
        <f>H6/H$17</f>
        <v>0.1112745177887043</v>
      </c>
      <c r="K6" s="100"/>
    </row>
    <row r="7" spans="1:11" x14ac:dyDescent="0.25">
      <c r="A7" s="241" t="s">
        <v>158</v>
      </c>
      <c r="B7" s="117">
        <v>53417</v>
      </c>
      <c r="C7" s="117">
        <v>13988</v>
      </c>
      <c r="D7" s="117">
        <v>14371</v>
      </c>
      <c r="E7" s="497">
        <f t="shared" si="0"/>
        <v>2.7380611953102596E-2</v>
      </c>
      <c r="F7" s="117">
        <v>165363</v>
      </c>
      <c r="G7" s="117">
        <v>44273</v>
      </c>
      <c r="H7" s="117">
        <v>44174</v>
      </c>
      <c r="I7" s="307">
        <f t="shared" ref="I7:I17" si="1">H7/G7-1</f>
        <v>-2.2361258554874919E-3</v>
      </c>
      <c r="J7" s="307">
        <f>H7/H$17</f>
        <v>0.1027926252911651</v>
      </c>
      <c r="K7" s="100"/>
    </row>
    <row r="8" spans="1:11" x14ac:dyDescent="0.25">
      <c r="A8" s="241" t="s">
        <v>159</v>
      </c>
      <c r="B8" s="117">
        <v>41647</v>
      </c>
      <c r="C8" s="117">
        <v>12373</v>
      </c>
      <c r="D8" s="117">
        <v>13446</v>
      </c>
      <c r="E8" s="497">
        <f t="shared" si="0"/>
        <v>8.6721086236159373E-2</v>
      </c>
      <c r="F8" s="117">
        <v>114739</v>
      </c>
      <c r="G8" s="117">
        <v>34511</v>
      </c>
      <c r="H8" s="117">
        <v>37645</v>
      </c>
      <c r="I8" s="307">
        <f t="shared" si="1"/>
        <v>9.0811625278896635E-2</v>
      </c>
      <c r="J8" s="307">
        <f>H8/H$17</f>
        <v>8.7599682598042072E-2</v>
      </c>
      <c r="K8" s="100"/>
    </row>
    <row r="9" spans="1:11" x14ac:dyDescent="0.25">
      <c r="A9" s="241" t="s">
        <v>160</v>
      </c>
      <c r="B9" s="117">
        <v>31858</v>
      </c>
      <c r="C9" s="117">
        <v>8780</v>
      </c>
      <c r="D9" s="117">
        <v>7451</v>
      </c>
      <c r="E9" s="497">
        <f t="shared" si="0"/>
        <v>-0.15136674259681093</v>
      </c>
      <c r="F9" s="117">
        <v>113662</v>
      </c>
      <c r="G9" s="117">
        <v>34561</v>
      </c>
      <c r="H9" s="117">
        <v>30160</v>
      </c>
      <c r="I9" s="307">
        <f t="shared" si="1"/>
        <v>-0.12734006539162634</v>
      </c>
      <c r="J9" s="307">
        <f t="shared" ref="J9:J17" si="2">H9/H$17</f>
        <v>7.018213380679901E-2</v>
      </c>
      <c r="K9" s="100"/>
    </row>
    <row r="10" spans="1:11" x14ac:dyDescent="0.25">
      <c r="A10" s="241" t="s">
        <v>162</v>
      </c>
      <c r="B10" s="117">
        <v>26568</v>
      </c>
      <c r="C10" s="117">
        <v>10627</v>
      </c>
      <c r="D10" s="117">
        <v>7371</v>
      </c>
      <c r="E10" s="497">
        <f t="shared" si="0"/>
        <v>-0.30638938552743011</v>
      </c>
      <c r="F10" s="117">
        <v>88384</v>
      </c>
      <c r="G10" s="117">
        <v>35230</v>
      </c>
      <c r="H10" s="117">
        <v>23088</v>
      </c>
      <c r="I10" s="307">
        <f t="shared" si="1"/>
        <v>-0.34464944649446494</v>
      </c>
      <c r="J10" s="307">
        <f t="shared" si="2"/>
        <v>5.3725633465894415E-2</v>
      </c>
      <c r="K10" s="100"/>
    </row>
    <row r="11" spans="1:11" x14ac:dyDescent="0.25">
      <c r="A11" s="241" t="s">
        <v>163</v>
      </c>
      <c r="B11" s="117">
        <v>12972</v>
      </c>
      <c r="C11" s="117">
        <v>4215</v>
      </c>
      <c r="D11" s="117">
        <v>4428</v>
      </c>
      <c r="E11" s="497">
        <f t="shared" si="0"/>
        <v>5.0533807829181487E-2</v>
      </c>
      <c r="F11" s="117">
        <v>62829</v>
      </c>
      <c r="G11" s="117">
        <v>20127</v>
      </c>
      <c r="H11" s="117">
        <v>20479</v>
      </c>
      <c r="I11" s="307">
        <f>H11/G11-1</f>
        <v>1.7488945197992711E-2</v>
      </c>
      <c r="J11" s="307">
        <f t="shared" si="2"/>
        <v>4.7654506572594062E-2</v>
      </c>
      <c r="K11" s="100"/>
    </row>
    <row r="12" spans="1:11" x14ac:dyDescent="0.25">
      <c r="A12" s="241" t="s">
        <v>161</v>
      </c>
      <c r="B12" s="117">
        <v>17453</v>
      </c>
      <c r="C12" s="117">
        <v>6772</v>
      </c>
      <c r="D12" s="117">
        <v>4022</v>
      </c>
      <c r="E12" s="497">
        <f t="shared" si="0"/>
        <v>-0.40608387477849972</v>
      </c>
      <c r="F12" s="117">
        <v>76210</v>
      </c>
      <c r="G12" s="117">
        <v>30164</v>
      </c>
      <c r="H12" s="117">
        <v>19730</v>
      </c>
      <c r="I12" s="307">
        <f t="shared" si="1"/>
        <v>-0.34590903063254208</v>
      </c>
      <c r="J12" s="307">
        <f t="shared" si="2"/>
        <v>4.5911588196556517E-2</v>
      </c>
      <c r="K12" s="100"/>
    </row>
    <row r="13" spans="1:11" x14ac:dyDescent="0.25">
      <c r="A13" s="241" t="s">
        <v>164</v>
      </c>
      <c r="B13" s="117">
        <v>15195</v>
      </c>
      <c r="C13" s="117">
        <v>4426</v>
      </c>
      <c r="D13" s="117">
        <v>5730</v>
      </c>
      <c r="E13" s="497">
        <f t="shared" si="0"/>
        <v>0.29462268413917769</v>
      </c>
      <c r="F13" s="117">
        <v>39780</v>
      </c>
      <c r="G13" s="117">
        <v>11401</v>
      </c>
      <c r="H13" s="117">
        <v>15068</v>
      </c>
      <c r="I13" s="307">
        <f t="shared" si="1"/>
        <v>0.32163845276730108</v>
      </c>
      <c r="J13" s="307">
        <f t="shared" si="2"/>
        <v>3.5063142977481677E-2</v>
      </c>
      <c r="K13" s="100"/>
    </row>
    <row r="14" spans="1:11" x14ac:dyDescent="0.25">
      <c r="A14" s="241" t="s">
        <v>324</v>
      </c>
      <c r="B14" s="117">
        <v>12279</v>
      </c>
      <c r="C14" s="117">
        <v>3723</v>
      </c>
      <c r="D14" s="117">
        <v>3424</v>
      </c>
      <c r="E14" s="497">
        <f t="shared" si="0"/>
        <v>-8.0311576685468733E-2</v>
      </c>
      <c r="F14" s="117">
        <v>40373</v>
      </c>
      <c r="G14" s="117">
        <v>12816</v>
      </c>
      <c r="H14" s="117">
        <v>9724</v>
      </c>
      <c r="I14" s="307">
        <f t="shared" si="1"/>
        <v>-0.24126092384519349</v>
      </c>
      <c r="J14" s="307">
        <f t="shared" si="2"/>
        <v>2.2627687968743818E-2</v>
      </c>
      <c r="K14" s="100"/>
    </row>
    <row r="15" spans="1:11" x14ac:dyDescent="0.25">
      <c r="A15" s="118" t="s">
        <v>165</v>
      </c>
      <c r="B15" s="119">
        <v>342910</v>
      </c>
      <c r="C15" s="119">
        <v>105051</v>
      </c>
      <c r="D15" s="119">
        <v>97719</v>
      </c>
      <c r="E15" s="498">
        <f t="shared" si="0"/>
        <v>-6.9794671159722377E-2</v>
      </c>
      <c r="F15" s="119">
        <v>1130221</v>
      </c>
      <c r="G15" s="119">
        <v>351429</v>
      </c>
      <c r="H15" s="119">
        <v>324658</v>
      </c>
      <c r="I15" s="308">
        <f t="shared" si="1"/>
        <v>-7.6177549376972298E-2</v>
      </c>
      <c r="J15" s="308">
        <f t="shared" si="2"/>
        <v>0.75547716171908996</v>
      </c>
      <c r="K15" s="100"/>
    </row>
    <row r="16" spans="1:11" x14ac:dyDescent="0.25">
      <c r="A16" s="230" t="s">
        <v>166</v>
      </c>
      <c r="B16" s="117">
        <v>105275</v>
      </c>
      <c r="C16" s="117">
        <v>31795</v>
      </c>
      <c r="D16" s="117">
        <v>31659</v>
      </c>
      <c r="E16" s="497">
        <f t="shared" si="0"/>
        <v>-4.2774021072495838E-3</v>
      </c>
      <c r="F16" s="117">
        <v>375459</v>
      </c>
      <c r="G16" s="117">
        <v>106339</v>
      </c>
      <c r="H16" s="117">
        <v>105081</v>
      </c>
      <c r="I16" s="307">
        <f t="shared" si="1"/>
        <v>-1.183009055943729E-2</v>
      </c>
      <c r="J16" s="307">
        <f t="shared" si="2"/>
        <v>0.24452283828091004</v>
      </c>
      <c r="K16" s="100"/>
    </row>
    <row r="17" spans="1:11" x14ac:dyDescent="0.25">
      <c r="A17" s="121" t="s">
        <v>167</v>
      </c>
      <c r="B17" s="119">
        <v>448185</v>
      </c>
      <c r="C17" s="119">
        <v>136846</v>
      </c>
      <c r="D17" s="119">
        <v>129378</v>
      </c>
      <c r="E17" s="498">
        <f t="shared" si="0"/>
        <v>-5.4572292942431599E-2</v>
      </c>
      <c r="F17" s="119">
        <v>1505680</v>
      </c>
      <c r="G17" s="119">
        <v>457768</v>
      </c>
      <c r="H17" s="119">
        <v>429739</v>
      </c>
      <c r="I17" s="308">
        <f t="shared" si="1"/>
        <v>-6.1229705877212881E-2</v>
      </c>
      <c r="J17" s="308">
        <f t="shared" si="2"/>
        <v>1</v>
      </c>
      <c r="K17" s="100"/>
    </row>
    <row r="18" spans="1:11" x14ac:dyDescent="0.25">
      <c r="A18" s="403" t="s">
        <v>168</v>
      </c>
      <c r="B18" s="403"/>
      <c r="C18" s="403"/>
      <c r="D18" s="403"/>
      <c r="E18" s="403"/>
      <c r="F18" s="403"/>
      <c r="G18" s="403"/>
      <c r="H18" s="403"/>
      <c r="I18" s="403"/>
      <c r="J18" s="403"/>
      <c r="K18" s="31"/>
    </row>
    <row r="19" spans="1:11" x14ac:dyDescent="0.25">
      <c r="A19" s="403" t="s">
        <v>169</v>
      </c>
      <c r="B19" s="403"/>
      <c r="C19" s="403"/>
      <c r="D19" s="403"/>
      <c r="E19" s="403"/>
      <c r="F19" s="403"/>
      <c r="G19" s="403"/>
      <c r="H19" s="403"/>
      <c r="I19" s="403"/>
      <c r="J19" s="403"/>
      <c r="K19" s="31"/>
    </row>
    <row r="21" spans="1:11" s="31" customFormat="1" x14ac:dyDescent="0.25"/>
    <row r="22" spans="1:11" s="31" customFormat="1" x14ac:dyDescent="0.25"/>
    <row r="23" spans="1:11" s="31" customFormat="1" x14ac:dyDescent="0.25"/>
    <row r="24" spans="1:11" s="31" customFormat="1" x14ac:dyDescent="0.25"/>
    <row r="25" spans="1:11" s="31" customFormat="1" x14ac:dyDescent="0.25"/>
    <row r="26" spans="1:11" s="31" customFormat="1" x14ac:dyDescent="0.25"/>
    <row r="27" spans="1:11" s="31" customFormat="1" x14ac:dyDescent="0.25"/>
    <row r="28" spans="1:11" s="31" customFormat="1" x14ac:dyDescent="0.25"/>
    <row r="29" spans="1:11" s="31" customFormat="1" x14ac:dyDescent="0.25"/>
    <row r="30" spans="1:11" s="31" customFormat="1" x14ac:dyDescent="0.25"/>
    <row r="33" spans="1:21" x14ac:dyDescent="0.25">
      <c r="A33" s="421" t="s">
        <v>478</v>
      </c>
      <c r="B33" s="421"/>
      <c r="C33" s="421"/>
      <c r="D33" s="421"/>
      <c r="E33" s="421"/>
      <c r="F33" s="421"/>
      <c r="G33" s="421"/>
      <c r="H33" s="421"/>
      <c r="I33" s="421"/>
      <c r="J33" s="421"/>
      <c r="K33" s="31"/>
      <c r="L33" s="249"/>
      <c r="M33" s="250"/>
      <c r="N33" s="250"/>
      <c r="O33" s="250"/>
      <c r="P33" s="249"/>
      <c r="Q33" s="250"/>
      <c r="R33" s="250"/>
      <c r="S33" s="250"/>
      <c r="T33" s="249"/>
      <c r="U33" s="249"/>
    </row>
    <row r="34" spans="1:21" x14ac:dyDescent="0.25">
      <c r="A34" s="422" t="s">
        <v>153</v>
      </c>
      <c r="B34" s="419" t="s">
        <v>154</v>
      </c>
      <c r="C34" s="419"/>
      <c r="D34" s="419"/>
      <c r="E34" s="419"/>
      <c r="F34" s="418" t="s">
        <v>155</v>
      </c>
      <c r="G34" s="419"/>
      <c r="H34" s="419"/>
      <c r="I34" s="419"/>
      <c r="J34" s="420"/>
      <c r="K34" s="31"/>
      <c r="L34" s="249"/>
      <c r="M34" s="250"/>
      <c r="N34" s="250"/>
      <c r="O34" s="250"/>
      <c r="P34" s="249"/>
      <c r="Q34" s="250"/>
      <c r="R34" s="250"/>
      <c r="S34" s="250"/>
      <c r="T34" s="249"/>
      <c r="U34" s="249"/>
    </row>
    <row r="35" spans="1:21" s="31" customFormat="1" x14ac:dyDescent="0.25">
      <c r="A35" s="423"/>
      <c r="B35" s="414">
        <v>2021</v>
      </c>
      <c r="C35" s="418" t="s">
        <v>603</v>
      </c>
      <c r="D35" s="419"/>
      <c r="E35" s="419"/>
      <c r="F35" s="416">
        <v>2021</v>
      </c>
      <c r="G35" s="418" t="s">
        <v>325</v>
      </c>
      <c r="H35" s="419"/>
      <c r="I35" s="419"/>
      <c r="J35" s="420"/>
      <c r="L35" s="249"/>
      <c r="M35" s="250"/>
      <c r="N35" s="250"/>
      <c r="O35" s="250"/>
      <c r="P35" s="249"/>
      <c r="Q35" s="250"/>
      <c r="R35" s="250"/>
      <c r="S35" s="250"/>
      <c r="T35" s="249"/>
      <c r="U35" s="249"/>
    </row>
    <row r="36" spans="1:21" x14ac:dyDescent="0.25">
      <c r="A36" s="424"/>
      <c r="B36" s="415"/>
      <c r="C36" s="302">
        <v>2021</v>
      </c>
      <c r="D36" s="302">
        <v>2022</v>
      </c>
      <c r="E36" s="302" t="s">
        <v>317</v>
      </c>
      <c r="F36" s="417"/>
      <c r="G36" s="302">
        <v>2021</v>
      </c>
      <c r="H36" s="302">
        <v>2022</v>
      </c>
      <c r="I36" s="302" t="s">
        <v>317</v>
      </c>
      <c r="J36" s="303" t="s">
        <v>318</v>
      </c>
      <c r="K36" s="31"/>
      <c r="L36" s="249"/>
      <c r="M36" s="250"/>
      <c r="N36" s="250"/>
      <c r="O36" s="250"/>
      <c r="P36" s="249"/>
      <c r="Q36" s="250"/>
      <c r="R36" s="250"/>
      <c r="S36" s="250"/>
      <c r="T36" s="249"/>
      <c r="U36" s="249"/>
    </row>
    <row r="37" spans="1:21" x14ac:dyDescent="0.25">
      <c r="A37" s="304" t="s">
        <v>156</v>
      </c>
      <c r="B37" s="305">
        <v>57540</v>
      </c>
      <c r="C37" s="305">
        <v>18861</v>
      </c>
      <c r="D37" s="305">
        <v>30087</v>
      </c>
      <c r="E37" s="222">
        <f>D37/C37-1</f>
        <v>0.59519643709241299</v>
      </c>
      <c r="F37" s="123">
        <v>55162</v>
      </c>
      <c r="G37" s="123">
        <v>16452</v>
      </c>
      <c r="H37" s="123">
        <v>31623</v>
      </c>
      <c r="I37" s="222">
        <f>H37/G37-1</f>
        <v>0.92213712618526622</v>
      </c>
      <c r="J37" s="222">
        <f>H37/$H$49</f>
        <v>0.28718158289061435</v>
      </c>
      <c r="K37" s="100"/>
      <c r="L37" s="249"/>
      <c r="M37" s="250"/>
      <c r="N37" s="250"/>
      <c r="O37" s="250"/>
      <c r="P37" s="249"/>
      <c r="Q37" s="250"/>
      <c r="R37" s="250"/>
      <c r="S37" s="250"/>
      <c r="T37" s="249"/>
      <c r="U37" s="249"/>
    </row>
    <row r="38" spans="1:21" x14ac:dyDescent="0.25">
      <c r="A38" s="306" t="s">
        <v>160</v>
      </c>
      <c r="B38" s="305">
        <v>129870</v>
      </c>
      <c r="C38" s="305">
        <v>34950</v>
      </c>
      <c r="D38" s="305">
        <v>30490</v>
      </c>
      <c r="E38" s="222">
        <f t="shared" ref="E38:E49" si="3">D38/C38-1</f>
        <v>-0.1276108726752504</v>
      </c>
      <c r="F38" s="123">
        <v>101224</v>
      </c>
      <c r="G38" s="123">
        <v>27225</v>
      </c>
      <c r="H38" s="123">
        <v>24685</v>
      </c>
      <c r="I38" s="222">
        <f t="shared" ref="I38:I49" si="4">H38/G38-1</f>
        <v>-9.3296602387511474E-2</v>
      </c>
      <c r="J38" s="222">
        <f t="shared" ref="J38:J49" si="5">H38/$H$49</f>
        <v>0.2241747264223766</v>
      </c>
      <c r="K38" s="100"/>
      <c r="L38" s="249"/>
      <c r="M38" s="250"/>
      <c r="N38" s="250"/>
      <c r="O38" s="250"/>
      <c r="P38" s="249"/>
      <c r="Q38" s="250"/>
      <c r="R38" s="250"/>
      <c r="S38" s="250"/>
      <c r="T38" s="249"/>
      <c r="U38" s="249"/>
    </row>
    <row r="39" spans="1:21" x14ac:dyDescent="0.25">
      <c r="A39" s="306" t="s">
        <v>158</v>
      </c>
      <c r="B39" s="305">
        <v>61811</v>
      </c>
      <c r="C39" s="305">
        <v>21077</v>
      </c>
      <c r="D39" s="305">
        <v>23521</v>
      </c>
      <c r="E39" s="222">
        <f t="shared" si="3"/>
        <v>0.11595578118328032</v>
      </c>
      <c r="F39" s="123">
        <v>60380</v>
      </c>
      <c r="G39" s="123">
        <v>20053</v>
      </c>
      <c r="H39" s="123">
        <v>23632</v>
      </c>
      <c r="I39" s="222">
        <f t="shared" si="4"/>
        <v>0.17847703585498431</v>
      </c>
      <c r="J39" s="222">
        <f t="shared" si="5"/>
        <v>0.21461199654906235</v>
      </c>
      <c r="K39" s="100"/>
      <c r="L39" s="249"/>
      <c r="M39" s="250"/>
      <c r="N39" s="250"/>
      <c r="O39" s="250"/>
      <c r="P39" s="249"/>
      <c r="Q39" s="250"/>
      <c r="R39" s="250"/>
      <c r="S39" s="250"/>
      <c r="T39" s="249"/>
      <c r="U39" s="249"/>
    </row>
    <row r="40" spans="1:21" x14ac:dyDescent="0.25">
      <c r="A40" s="306" t="s">
        <v>170</v>
      </c>
      <c r="B40" s="305">
        <v>26007</v>
      </c>
      <c r="C40" s="305">
        <v>9887</v>
      </c>
      <c r="D40" s="305">
        <v>7734</v>
      </c>
      <c r="E40" s="222">
        <f t="shared" si="3"/>
        <v>-0.21776069586325475</v>
      </c>
      <c r="F40" s="123">
        <v>23326</v>
      </c>
      <c r="G40" s="123">
        <v>7687</v>
      </c>
      <c r="H40" s="123">
        <v>6766</v>
      </c>
      <c r="I40" s="222">
        <f t="shared" si="4"/>
        <v>-0.11981267074281254</v>
      </c>
      <c r="J40" s="222">
        <f t="shared" si="5"/>
        <v>6.1444853108114247E-2</v>
      </c>
      <c r="K40" s="100"/>
      <c r="L40" s="249"/>
      <c r="M40" s="250"/>
      <c r="N40" s="250"/>
      <c r="O40" s="250"/>
      <c r="P40" s="249"/>
      <c r="Q40" s="250"/>
      <c r="R40" s="249"/>
      <c r="S40" s="250"/>
      <c r="T40" s="249"/>
      <c r="U40" s="249"/>
    </row>
    <row r="41" spans="1:21" x14ac:dyDescent="0.25">
      <c r="A41" s="306" t="s">
        <v>159</v>
      </c>
      <c r="B41" s="305">
        <v>18718</v>
      </c>
      <c r="C41" s="305">
        <v>6740</v>
      </c>
      <c r="D41" s="305">
        <v>6170</v>
      </c>
      <c r="E41" s="222">
        <f t="shared" si="3"/>
        <v>-8.4569732937685438E-2</v>
      </c>
      <c r="F41" s="123">
        <v>14857</v>
      </c>
      <c r="G41" s="123">
        <v>5273</v>
      </c>
      <c r="H41" s="123">
        <v>4906</v>
      </c>
      <c r="I41" s="222">
        <f t="shared" si="4"/>
        <v>-6.9599848283709465E-2</v>
      </c>
      <c r="J41" s="222">
        <f t="shared" si="5"/>
        <v>4.455342142305771E-2</v>
      </c>
      <c r="K41" s="100"/>
      <c r="L41" s="249"/>
      <c r="M41" s="250"/>
      <c r="N41" s="249"/>
      <c r="O41" s="250"/>
      <c r="P41" s="249"/>
      <c r="Q41" s="250"/>
      <c r="R41" s="249"/>
      <c r="S41" s="250"/>
      <c r="T41" s="249"/>
      <c r="U41" s="249"/>
    </row>
    <row r="42" spans="1:21" x14ac:dyDescent="0.25">
      <c r="A42" s="306" t="s">
        <v>172</v>
      </c>
      <c r="B42" s="305">
        <v>9565</v>
      </c>
      <c r="C42" s="305">
        <v>2856</v>
      </c>
      <c r="D42" s="305">
        <v>4795</v>
      </c>
      <c r="E42" s="222">
        <f t="shared" si="3"/>
        <v>0.67892156862745101</v>
      </c>
      <c r="F42" s="123">
        <v>8110</v>
      </c>
      <c r="G42" s="123">
        <v>2292</v>
      </c>
      <c r="H42" s="123">
        <v>4403</v>
      </c>
      <c r="I42" s="222">
        <f t="shared" si="4"/>
        <v>0.92102966841186729</v>
      </c>
      <c r="J42" s="222">
        <f t="shared" si="5"/>
        <v>3.99854697361849E-2</v>
      </c>
      <c r="K42" s="100"/>
      <c r="L42" s="249"/>
      <c r="M42" s="250"/>
      <c r="N42" s="250"/>
      <c r="O42" s="250"/>
      <c r="P42" s="249"/>
      <c r="Q42" s="250"/>
      <c r="R42" s="250"/>
      <c r="S42" s="250"/>
      <c r="T42" s="249"/>
      <c r="U42" s="249"/>
    </row>
    <row r="43" spans="1:21" x14ac:dyDescent="0.25">
      <c r="A43" s="306" t="s">
        <v>171</v>
      </c>
      <c r="B43" s="305">
        <v>9629</v>
      </c>
      <c r="C43" s="305">
        <v>3667</v>
      </c>
      <c r="D43" s="305">
        <v>2665</v>
      </c>
      <c r="E43" s="222">
        <f t="shared" si="3"/>
        <v>-0.27324788655576771</v>
      </c>
      <c r="F43" s="123">
        <v>12829</v>
      </c>
      <c r="G43" s="123">
        <v>5010</v>
      </c>
      <c r="H43" s="123">
        <v>3404</v>
      </c>
      <c r="I43" s="222">
        <f t="shared" si="4"/>
        <v>-0.32055888223552897</v>
      </c>
      <c r="J43" s="222">
        <f t="shared" si="5"/>
        <v>3.091313626663034E-2</v>
      </c>
      <c r="K43" s="100"/>
      <c r="L43" s="249"/>
      <c r="M43" s="250"/>
      <c r="N43" s="250"/>
      <c r="O43" s="250"/>
      <c r="P43" s="249"/>
      <c r="Q43" s="250"/>
      <c r="R43" s="250"/>
      <c r="S43" s="250"/>
      <c r="T43" s="249"/>
      <c r="U43" s="249"/>
    </row>
    <row r="44" spans="1:21" x14ac:dyDescent="0.25">
      <c r="A44" s="306" t="s">
        <v>242</v>
      </c>
      <c r="B44" s="305">
        <v>6288</v>
      </c>
      <c r="C44" s="305">
        <v>1056</v>
      </c>
      <c r="D44" s="305">
        <v>2928</v>
      </c>
      <c r="E44" s="222">
        <f t="shared" si="3"/>
        <v>1.7727272727272729</v>
      </c>
      <c r="F44" s="123">
        <v>3839</v>
      </c>
      <c r="G44" s="123">
        <v>706</v>
      </c>
      <c r="H44" s="123">
        <v>2131</v>
      </c>
      <c r="I44" s="222">
        <f t="shared" si="4"/>
        <v>2.0184135977337112</v>
      </c>
      <c r="J44" s="222">
        <f>H44/$H$49</f>
        <v>1.9352495118739498E-2</v>
      </c>
      <c r="K44" s="100"/>
      <c r="L44" s="249"/>
      <c r="M44" s="250"/>
      <c r="N44" s="250"/>
      <c r="O44" s="250"/>
      <c r="P44" s="249"/>
      <c r="Q44" s="250"/>
      <c r="R44" s="250"/>
      <c r="S44" s="250"/>
      <c r="T44" s="249"/>
      <c r="U44" s="249"/>
    </row>
    <row r="45" spans="1:21" x14ac:dyDescent="0.25">
      <c r="A45" s="306" t="s">
        <v>164</v>
      </c>
      <c r="B45" s="305">
        <v>3376</v>
      </c>
      <c r="C45" s="305">
        <v>476</v>
      </c>
      <c r="D45" s="305">
        <v>2459</v>
      </c>
      <c r="E45" s="222">
        <f t="shared" si="3"/>
        <v>4.1659663865546221</v>
      </c>
      <c r="F45" s="123">
        <v>1728</v>
      </c>
      <c r="G45" s="123">
        <v>294</v>
      </c>
      <c r="H45" s="123">
        <v>2125</v>
      </c>
      <c r="I45" s="222">
        <f t="shared" si="4"/>
        <v>6.2278911564625847</v>
      </c>
      <c r="J45" s="222">
        <f t="shared" si="5"/>
        <v>1.9298006629432866E-2</v>
      </c>
      <c r="K45" s="100"/>
      <c r="L45" s="249"/>
      <c r="M45" s="250"/>
      <c r="N45" s="250"/>
      <c r="O45" s="250"/>
      <c r="P45" s="249"/>
      <c r="Q45" s="250"/>
      <c r="R45" s="250"/>
      <c r="S45" s="250"/>
      <c r="T45" s="249"/>
      <c r="U45" s="249"/>
    </row>
    <row r="46" spans="1:21" x14ac:dyDescent="0.25">
      <c r="A46" s="306" t="s">
        <v>163</v>
      </c>
      <c r="B46" s="305">
        <v>11156</v>
      </c>
      <c r="C46" s="305">
        <v>5748</v>
      </c>
      <c r="D46" s="305">
        <v>1776</v>
      </c>
      <c r="E46" s="222">
        <f t="shared" si="3"/>
        <v>-0.6910229645093946</v>
      </c>
      <c r="F46" s="123">
        <v>8350</v>
      </c>
      <c r="G46" s="123">
        <v>4057</v>
      </c>
      <c r="H46" s="123">
        <v>1449</v>
      </c>
      <c r="I46" s="222">
        <f t="shared" si="4"/>
        <v>-0.64283953660340154</v>
      </c>
      <c r="J46" s="222">
        <f t="shared" si="5"/>
        <v>1.3158970167552105E-2</v>
      </c>
      <c r="K46" s="100"/>
      <c r="L46" s="249"/>
    </row>
    <row r="47" spans="1:21" x14ac:dyDescent="0.25">
      <c r="A47" s="306" t="s">
        <v>165</v>
      </c>
      <c r="B47" s="305">
        <v>333960</v>
      </c>
      <c r="C47" s="305">
        <v>105318</v>
      </c>
      <c r="D47" s="305">
        <v>112625</v>
      </c>
      <c r="E47" s="223">
        <f t="shared" si="3"/>
        <v>6.9380352836172277E-2</v>
      </c>
      <c r="F47" s="124">
        <v>289805</v>
      </c>
      <c r="G47" s="124">
        <v>89049</v>
      </c>
      <c r="H47" s="124">
        <v>105124</v>
      </c>
      <c r="I47" s="223">
        <f t="shared" si="4"/>
        <v>0.1805185908881628</v>
      </c>
      <c r="J47" s="223">
        <f t="shared" si="5"/>
        <v>0.95467465831176501</v>
      </c>
      <c r="K47" s="100"/>
    </row>
    <row r="48" spans="1:21" x14ac:dyDescent="0.25">
      <c r="A48" s="306" t="s">
        <v>166</v>
      </c>
      <c r="B48" s="305">
        <v>19126</v>
      </c>
      <c r="C48" s="305">
        <v>8082</v>
      </c>
      <c r="D48" s="305">
        <v>4744</v>
      </c>
      <c r="E48" s="222">
        <f t="shared" si="3"/>
        <v>-0.41301658005444197</v>
      </c>
      <c r="F48" s="125">
        <v>19128</v>
      </c>
      <c r="G48" s="125">
        <v>8075</v>
      </c>
      <c r="H48" s="125">
        <v>4991</v>
      </c>
      <c r="I48" s="222">
        <f t="shared" si="4"/>
        <v>-0.38191950464396285</v>
      </c>
      <c r="J48" s="222">
        <f t="shared" si="5"/>
        <v>4.532534168823503E-2</v>
      </c>
      <c r="K48" s="100"/>
    </row>
    <row r="49" spans="1:11" x14ac:dyDescent="0.25">
      <c r="A49" s="306" t="s">
        <v>167</v>
      </c>
      <c r="B49" s="305">
        <v>353086</v>
      </c>
      <c r="C49" s="305">
        <v>113400</v>
      </c>
      <c r="D49" s="305">
        <v>117369</v>
      </c>
      <c r="E49" s="223">
        <f t="shared" si="3"/>
        <v>3.499999999999992E-2</v>
      </c>
      <c r="F49" s="126">
        <v>308933</v>
      </c>
      <c r="G49" s="126">
        <v>97124</v>
      </c>
      <c r="H49" s="126">
        <v>110115</v>
      </c>
      <c r="I49" s="223">
        <f t="shared" si="4"/>
        <v>0.13375684691734269</v>
      </c>
      <c r="J49" s="223">
        <f t="shared" si="5"/>
        <v>1</v>
      </c>
      <c r="K49" s="100"/>
    </row>
    <row r="50" spans="1:11" x14ac:dyDescent="0.25">
      <c r="A50" s="403" t="s">
        <v>168</v>
      </c>
      <c r="B50" s="403"/>
      <c r="C50" s="403"/>
      <c r="D50" s="403"/>
      <c r="E50" s="403"/>
      <c r="F50" s="403"/>
      <c r="G50" s="403"/>
      <c r="H50" s="403"/>
      <c r="I50" s="403"/>
      <c r="J50" s="403"/>
      <c r="K50" s="100"/>
    </row>
    <row r="51" spans="1:11" x14ac:dyDescent="0.25">
      <c r="A51" s="403" t="s">
        <v>169</v>
      </c>
      <c r="B51" s="403"/>
      <c r="C51" s="403"/>
      <c r="D51" s="403"/>
      <c r="E51" s="403"/>
      <c r="F51" s="403"/>
      <c r="G51" s="403"/>
      <c r="H51" s="403"/>
      <c r="I51" s="403"/>
      <c r="J51" s="403"/>
      <c r="K51" s="31"/>
    </row>
    <row r="57" spans="1:11" s="31" customFormat="1" x14ac:dyDescent="0.25"/>
    <row r="58" spans="1:11" s="31" customFormat="1" x14ac:dyDescent="0.25"/>
    <row r="59" spans="1:11" s="31" customFormat="1" x14ac:dyDescent="0.25"/>
    <row r="65" spans="1:11" x14ac:dyDescent="0.25">
      <c r="A65" s="425" t="s">
        <v>479</v>
      </c>
      <c r="B65" s="425"/>
      <c r="C65" s="425"/>
      <c r="D65" s="425"/>
      <c r="E65" s="425"/>
      <c r="F65" s="425"/>
      <c r="G65" s="425"/>
      <c r="H65" s="425"/>
      <c r="I65" s="425"/>
      <c r="J65" s="425"/>
      <c r="K65" s="31"/>
    </row>
    <row r="66" spans="1:11" x14ac:dyDescent="0.25">
      <c r="A66" s="422" t="s">
        <v>153</v>
      </c>
      <c r="B66" s="419" t="s">
        <v>154</v>
      </c>
      <c r="C66" s="419"/>
      <c r="D66" s="419"/>
      <c r="E66" s="419"/>
      <c r="F66" s="418" t="s">
        <v>155</v>
      </c>
      <c r="G66" s="419"/>
      <c r="H66" s="419"/>
      <c r="I66" s="419"/>
      <c r="J66" s="420"/>
      <c r="K66" s="31"/>
    </row>
    <row r="67" spans="1:11" s="31" customFormat="1" x14ac:dyDescent="0.25">
      <c r="A67" s="423"/>
      <c r="B67" s="414">
        <v>2021</v>
      </c>
      <c r="C67" s="418" t="s">
        <v>603</v>
      </c>
      <c r="D67" s="419"/>
      <c r="E67" s="419"/>
      <c r="F67" s="416">
        <v>2021</v>
      </c>
      <c r="G67" s="418" t="str">
        <f>C67</f>
        <v>Enero - abril</v>
      </c>
      <c r="H67" s="419"/>
      <c r="I67" s="419"/>
      <c r="J67" s="420"/>
    </row>
    <row r="68" spans="1:11" x14ac:dyDescent="0.25">
      <c r="A68" s="424"/>
      <c r="B68" s="415"/>
      <c r="C68" s="302">
        <v>2021</v>
      </c>
      <c r="D68" s="302">
        <v>2022</v>
      </c>
      <c r="E68" s="302" t="s">
        <v>317</v>
      </c>
      <c r="F68" s="417"/>
      <c r="G68" s="302">
        <v>2021</v>
      </c>
      <c r="H68" s="302">
        <v>2022</v>
      </c>
      <c r="I68" s="302" t="s">
        <v>317</v>
      </c>
      <c r="J68" s="303" t="s">
        <v>318</v>
      </c>
      <c r="K68" s="31"/>
    </row>
    <row r="69" spans="1:11" x14ac:dyDescent="0.25">
      <c r="A69" s="122" t="s">
        <v>604</v>
      </c>
      <c r="B69" s="123">
        <v>5950.14</v>
      </c>
      <c r="C69" s="123">
        <v>2520.0839999999998</v>
      </c>
      <c r="D69" s="123">
        <v>1845.7080000000001</v>
      </c>
      <c r="E69" s="163">
        <f t="shared" ref="E69:E81" si="6">D69/C69-1</f>
        <v>-0.26760060378939743</v>
      </c>
      <c r="F69" s="123">
        <v>10999.210419999999</v>
      </c>
      <c r="G69" s="123">
        <v>4614.5756300000003</v>
      </c>
      <c r="H69" s="123">
        <v>3270.80026</v>
      </c>
      <c r="I69" s="163">
        <f t="shared" ref="I69:I81" si="7">H69/G69-1</f>
        <v>-0.29120237216699385</v>
      </c>
      <c r="J69" s="163">
        <f t="shared" ref="J69:J81" si="8">H69/$H$81</f>
        <v>0.29422677970364253</v>
      </c>
      <c r="K69" s="100"/>
    </row>
    <row r="70" spans="1:11" x14ac:dyDescent="0.25">
      <c r="A70" s="122" t="s">
        <v>173</v>
      </c>
      <c r="B70" s="123">
        <v>3941.76</v>
      </c>
      <c r="C70" s="123">
        <v>1334.424</v>
      </c>
      <c r="D70" s="123">
        <v>1112.172</v>
      </c>
      <c r="E70" s="164">
        <f t="shared" si="6"/>
        <v>-0.16655275984244888</v>
      </c>
      <c r="F70" s="123">
        <v>6997.0386200000003</v>
      </c>
      <c r="G70" s="123">
        <v>2307.9684299999999</v>
      </c>
      <c r="H70" s="123">
        <v>1753.40741</v>
      </c>
      <c r="I70" s="164">
        <f t="shared" si="7"/>
        <v>-0.24028102498785042</v>
      </c>
      <c r="J70" s="164">
        <f t="shared" si="8"/>
        <v>0.15772880480106249</v>
      </c>
      <c r="K70" s="100"/>
    </row>
    <row r="71" spans="1:11" x14ac:dyDescent="0.25">
      <c r="A71" s="122" t="s">
        <v>605</v>
      </c>
      <c r="B71" s="123">
        <v>3679.5</v>
      </c>
      <c r="C71" s="123">
        <v>1296.1199999999999</v>
      </c>
      <c r="D71" s="123">
        <v>1222.836</v>
      </c>
      <c r="E71" s="163">
        <f t="shared" si="6"/>
        <v>-5.6541061012869043E-2</v>
      </c>
      <c r="F71" s="123">
        <v>6931.0654100000002</v>
      </c>
      <c r="G71" s="123">
        <v>2341.2693300000001</v>
      </c>
      <c r="H71" s="123">
        <v>2108.60583</v>
      </c>
      <c r="I71" s="163">
        <f t="shared" si="7"/>
        <v>-9.9374940344859941E-2</v>
      </c>
      <c r="J71" s="163">
        <f t="shared" si="8"/>
        <v>0.18968088960138041</v>
      </c>
      <c r="K71" s="100"/>
    </row>
    <row r="72" spans="1:11" x14ac:dyDescent="0.25">
      <c r="A72" s="122" t="s">
        <v>159</v>
      </c>
      <c r="B72" s="123">
        <v>3280.395</v>
      </c>
      <c r="C72" s="123">
        <v>859.05600000000004</v>
      </c>
      <c r="D72" s="123">
        <v>1081.7760000000001</v>
      </c>
      <c r="E72" s="163">
        <f t="shared" si="6"/>
        <v>0.25926132871430974</v>
      </c>
      <c r="F72" s="123">
        <v>6419.8452400000006</v>
      </c>
      <c r="G72" s="123">
        <v>1648.58422</v>
      </c>
      <c r="H72" s="123">
        <v>2112.86742</v>
      </c>
      <c r="I72" s="163">
        <f t="shared" si="7"/>
        <v>0.28162540582852369</v>
      </c>
      <c r="J72" s="163">
        <f t="shared" si="8"/>
        <v>0.19006424346051126</v>
      </c>
      <c r="K72" s="100"/>
    </row>
    <row r="73" spans="1:11" x14ac:dyDescent="0.25">
      <c r="A73" s="122" t="s">
        <v>163</v>
      </c>
      <c r="B73" s="123">
        <v>919.16399999999999</v>
      </c>
      <c r="C73" s="123">
        <v>280.65600000000001</v>
      </c>
      <c r="D73" s="123">
        <v>165.31200000000001</v>
      </c>
      <c r="E73" s="163">
        <f t="shared" si="6"/>
        <v>-0.41097998973832728</v>
      </c>
      <c r="F73" s="123">
        <v>1998.5653600000001</v>
      </c>
      <c r="G73" s="123">
        <v>627.72451000000001</v>
      </c>
      <c r="H73" s="123">
        <v>364.11546999999996</v>
      </c>
      <c r="I73" s="163">
        <f t="shared" si="7"/>
        <v>-0.4199438381018451</v>
      </c>
      <c r="J73" s="163">
        <f t="shared" si="8"/>
        <v>3.2754223328323402E-2</v>
      </c>
      <c r="K73" s="100"/>
    </row>
    <row r="74" spans="1:11" x14ac:dyDescent="0.25">
      <c r="A74" s="122" t="s">
        <v>171</v>
      </c>
      <c r="B74" s="123">
        <v>592.89599999999996</v>
      </c>
      <c r="C74" s="123">
        <v>229.16399999999999</v>
      </c>
      <c r="D74" s="123">
        <v>135.61199999999999</v>
      </c>
      <c r="E74" s="163">
        <f t="shared" si="6"/>
        <v>-0.40823165942294604</v>
      </c>
      <c r="F74" s="123">
        <v>1339.9135599999997</v>
      </c>
      <c r="G74" s="123">
        <v>494.97194000000002</v>
      </c>
      <c r="H74" s="123">
        <v>344.03626000000003</v>
      </c>
      <c r="I74" s="163">
        <f t="shared" si="7"/>
        <v>-0.3049378516285185</v>
      </c>
      <c r="J74" s="163">
        <f t="shared" si="8"/>
        <v>3.0947986069037762E-2</v>
      </c>
      <c r="K74" s="100"/>
    </row>
    <row r="75" spans="1:11" x14ac:dyDescent="0.25">
      <c r="A75" s="122" t="s">
        <v>160</v>
      </c>
      <c r="B75" s="123">
        <v>827.05200000000002</v>
      </c>
      <c r="C75" s="123">
        <v>205.44</v>
      </c>
      <c r="D75" s="123">
        <v>42.485999999999997</v>
      </c>
      <c r="E75" s="163">
        <f t="shared" si="6"/>
        <v>-0.79319509345794392</v>
      </c>
      <c r="F75" s="123">
        <v>1284.27352</v>
      </c>
      <c r="G75" s="123">
        <v>316.49714</v>
      </c>
      <c r="H75" s="123">
        <v>69.686220000000006</v>
      </c>
      <c r="I75" s="163">
        <f t="shared" si="7"/>
        <v>-0.77982038005145959</v>
      </c>
      <c r="J75" s="163">
        <f t="shared" si="8"/>
        <v>6.2686653022094264E-3</v>
      </c>
      <c r="K75" s="100"/>
    </row>
    <row r="76" spans="1:11" x14ac:dyDescent="0.25">
      <c r="A76" s="122" t="s">
        <v>156</v>
      </c>
      <c r="B76" s="123">
        <v>167.4555</v>
      </c>
      <c r="C76" s="123">
        <v>37.984499999999997</v>
      </c>
      <c r="D76" s="123">
        <v>44.698999999999998</v>
      </c>
      <c r="E76" s="163">
        <f t="shared" si="6"/>
        <v>0.17676947175821711</v>
      </c>
      <c r="F76" s="123">
        <v>612.73179000000005</v>
      </c>
      <c r="G76" s="123">
        <v>292.20215000000002</v>
      </c>
      <c r="H76" s="123">
        <v>325.41134999999997</v>
      </c>
      <c r="I76" s="163">
        <f t="shared" si="7"/>
        <v>0.11365145670557175</v>
      </c>
      <c r="J76" s="163">
        <f t="shared" si="8"/>
        <v>2.9272571229866207E-2</v>
      </c>
      <c r="K76" s="100"/>
    </row>
    <row r="77" spans="1:11" x14ac:dyDescent="0.25">
      <c r="A77" s="122" t="s">
        <v>606</v>
      </c>
      <c r="B77" s="123">
        <v>279.76799999999997</v>
      </c>
      <c r="C77" s="123">
        <v>27.216000000000001</v>
      </c>
      <c r="D77" s="123">
        <v>74.016000000000005</v>
      </c>
      <c r="E77" s="163">
        <f t="shared" si="6"/>
        <v>1.7195767195767195</v>
      </c>
      <c r="F77" s="123">
        <v>586.3463999999999</v>
      </c>
      <c r="G77" s="123">
        <v>53.346230000000006</v>
      </c>
      <c r="H77" s="123">
        <v>139.54058000000001</v>
      </c>
      <c r="I77" s="163">
        <f t="shared" si="7"/>
        <v>1.615753353142293</v>
      </c>
      <c r="J77" s="163">
        <f t="shared" si="8"/>
        <v>1.2552455737966253E-2</v>
      </c>
      <c r="K77" s="100"/>
    </row>
    <row r="78" spans="1:11" x14ac:dyDescent="0.25">
      <c r="A78" s="122" t="s">
        <v>157</v>
      </c>
      <c r="B78" s="123">
        <v>187.87200000000001</v>
      </c>
      <c r="C78" s="123">
        <v>49.404000000000003</v>
      </c>
      <c r="D78" s="123">
        <v>44.198999999999998</v>
      </c>
      <c r="E78" s="163">
        <f t="shared" si="6"/>
        <v>-0.10535584163225664</v>
      </c>
      <c r="F78" s="123">
        <v>494.10665</v>
      </c>
      <c r="G78" s="123">
        <v>115.57</v>
      </c>
      <c r="H78" s="123">
        <v>113.08286000000001</v>
      </c>
      <c r="I78" s="163">
        <f t="shared" si="7"/>
        <v>-2.1520636843471386E-2</v>
      </c>
      <c r="J78" s="163">
        <f t="shared" si="8"/>
        <v>1.0172435823848764E-2</v>
      </c>
      <c r="K78" s="100"/>
    </row>
    <row r="79" spans="1:11" x14ac:dyDescent="0.25">
      <c r="A79" s="118" t="s">
        <v>165</v>
      </c>
      <c r="B79" s="124">
        <v>19826.002499999999</v>
      </c>
      <c r="C79" s="124">
        <v>6839.5484999999999</v>
      </c>
      <c r="D79" s="124">
        <v>5768.8159999999998</v>
      </c>
      <c r="E79" s="165">
        <f t="shared" si="6"/>
        <v>-0.15655017286594286</v>
      </c>
      <c r="F79" s="124">
        <v>37663.096969999999</v>
      </c>
      <c r="G79" s="124">
        <v>12812.709580000002</v>
      </c>
      <c r="H79" s="124">
        <v>10601.55366</v>
      </c>
      <c r="I79" s="165">
        <f t="shared" si="7"/>
        <v>-0.172575200131868</v>
      </c>
      <c r="J79" s="165">
        <f t="shared" si="8"/>
        <v>0.95366905505784849</v>
      </c>
      <c r="K79" s="100"/>
    </row>
    <row r="80" spans="1:11" x14ac:dyDescent="0.25">
      <c r="A80" s="120" t="s">
        <v>166</v>
      </c>
      <c r="B80" s="125">
        <v>1188.1790000000001</v>
      </c>
      <c r="C80" s="125">
        <v>305.00599999999997</v>
      </c>
      <c r="D80" s="125">
        <v>250.91399999999999</v>
      </c>
      <c r="E80" s="163">
        <f t="shared" si="6"/>
        <v>-0.17734733087217958</v>
      </c>
      <c r="F80" s="125">
        <v>2607.8278500000015</v>
      </c>
      <c r="G80" s="125">
        <v>691.35896999999693</v>
      </c>
      <c r="H80" s="125">
        <v>515.04239999999857</v>
      </c>
      <c r="I80" s="163">
        <f t="shared" si="7"/>
        <v>-0.255028975757701</v>
      </c>
      <c r="J80" s="163">
        <f t="shared" si="8"/>
        <v>4.6330944942151529E-2</v>
      </c>
      <c r="K80" s="100"/>
    </row>
    <row r="81" spans="1:11" x14ac:dyDescent="0.25">
      <c r="A81" s="121" t="s">
        <v>167</v>
      </c>
      <c r="B81" s="126">
        <v>21014.181499999999</v>
      </c>
      <c r="C81" s="126">
        <v>7144.5545000000002</v>
      </c>
      <c r="D81" s="126">
        <v>6019.73</v>
      </c>
      <c r="E81" s="165">
        <f t="shared" si="6"/>
        <v>-0.15743801800378188</v>
      </c>
      <c r="F81" s="126">
        <v>40270.92482</v>
      </c>
      <c r="G81" s="126">
        <v>13504.068549999998</v>
      </c>
      <c r="H81" s="126">
        <v>11116.596059999998</v>
      </c>
      <c r="I81" s="165">
        <f t="shared" si="7"/>
        <v>-0.17679653218288793</v>
      </c>
      <c r="J81" s="165">
        <f t="shared" si="8"/>
        <v>1</v>
      </c>
      <c r="K81" s="100"/>
    </row>
    <row r="82" spans="1:11" x14ac:dyDescent="0.25">
      <c r="A82" s="403" t="s">
        <v>168</v>
      </c>
      <c r="B82" s="403"/>
      <c r="C82" s="403"/>
      <c r="D82" s="403"/>
      <c r="E82" s="403"/>
      <c r="F82" s="403"/>
      <c r="G82" s="403"/>
      <c r="H82" s="403"/>
      <c r="I82" s="403"/>
      <c r="J82" s="403"/>
      <c r="K82" s="31"/>
    </row>
    <row r="83" spans="1:11" x14ac:dyDescent="0.25">
      <c r="A83" s="403" t="s">
        <v>169</v>
      </c>
      <c r="B83" s="403"/>
      <c r="C83" s="403"/>
      <c r="D83" s="403"/>
      <c r="E83" s="403"/>
      <c r="F83" s="403"/>
      <c r="G83" s="403"/>
      <c r="H83" s="403"/>
      <c r="I83" s="403"/>
      <c r="J83" s="403"/>
      <c r="K83" s="31"/>
    </row>
    <row r="87" spans="1:11" s="31" customFormat="1" x14ac:dyDescent="0.25"/>
    <row r="88" spans="1:11" s="31" customFormat="1" x14ac:dyDescent="0.25"/>
    <row r="89" spans="1:11" s="31" customFormat="1" x14ac:dyDescent="0.25"/>
    <row r="96" spans="1:11" s="31" customFormat="1" x14ac:dyDescent="0.25"/>
    <row r="97" spans="1:10" x14ac:dyDescent="0.25">
      <c r="A97" s="421" t="s">
        <v>480</v>
      </c>
      <c r="B97" s="421"/>
      <c r="C97" s="421"/>
      <c r="D97" s="421"/>
      <c r="E97" s="421"/>
      <c r="F97" s="421"/>
      <c r="G97" s="421"/>
      <c r="H97" s="421"/>
      <c r="I97" s="421"/>
      <c r="J97" s="421"/>
    </row>
    <row r="98" spans="1:10" x14ac:dyDescent="0.25">
      <c r="A98" s="422" t="s">
        <v>153</v>
      </c>
      <c r="B98" s="419" t="s">
        <v>154</v>
      </c>
      <c r="C98" s="419"/>
      <c r="D98" s="419"/>
      <c r="E98" s="419"/>
      <c r="F98" s="418" t="s">
        <v>155</v>
      </c>
      <c r="G98" s="419"/>
      <c r="H98" s="419"/>
      <c r="I98" s="419"/>
      <c r="J98" s="420"/>
    </row>
    <row r="99" spans="1:10" s="31" customFormat="1" x14ac:dyDescent="0.25">
      <c r="A99" s="423"/>
      <c r="B99" s="414">
        <v>2021</v>
      </c>
      <c r="C99" s="418" t="s">
        <v>603</v>
      </c>
      <c r="D99" s="419"/>
      <c r="E99" s="419"/>
      <c r="F99" s="416">
        <v>2021</v>
      </c>
      <c r="G99" s="418" t="str">
        <f>C99</f>
        <v>Enero - abril</v>
      </c>
      <c r="H99" s="419"/>
      <c r="I99" s="419"/>
      <c r="J99" s="420"/>
    </row>
    <row r="100" spans="1:10" x14ac:dyDescent="0.25">
      <c r="A100" s="424"/>
      <c r="B100" s="415"/>
      <c r="C100" s="302">
        <v>2021</v>
      </c>
      <c r="D100" s="302">
        <v>2022</v>
      </c>
      <c r="E100" s="302" t="s">
        <v>317</v>
      </c>
      <c r="F100" s="417"/>
      <c r="G100" s="302">
        <v>2021</v>
      </c>
      <c r="H100" s="302">
        <v>2022</v>
      </c>
      <c r="I100" s="302" t="s">
        <v>317</v>
      </c>
      <c r="J100" s="303" t="s">
        <v>318</v>
      </c>
    </row>
    <row r="101" spans="1:10" x14ac:dyDescent="0.25">
      <c r="A101" s="122" t="s">
        <v>159</v>
      </c>
      <c r="B101" s="123">
        <v>1536.4275</v>
      </c>
      <c r="C101" s="123">
        <v>434.41199999999998</v>
      </c>
      <c r="D101" s="123">
        <v>424.80500000000001</v>
      </c>
      <c r="E101" s="163">
        <f t="shared" ref="E101:E110" si="9">D101/C101-1</f>
        <v>-2.2114950784048237E-2</v>
      </c>
      <c r="F101" s="123">
        <v>6366.0801200000005</v>
      </c>
      <c r="G101" s="123">
        <v>1859.6138299999998</v>
      </c>
      <c r="H101" s="123">
        <v>1802.0719900000001</v>
      </c>
      <c r="I101" s="163">
        <f t="shared" ref="I101:I109" si="10">H101/G101-1</f>
        <v>-3.0942897429408589E-2</v>
      </c>
      <c r="J101" s="163">
        <f t="shared" ref="J101:J113" si="11">H101/$H$113</f>
        <v>0.45657012557799131</v>
      </c>
    </row>
    <row r="102" spans="1:10" x14ac:dyDescent="0.25">
      <c r="A102" s="122" t="s">
        <v>161</v>
      </c>
      <c r="B102" s="123">
        <v>338.98050000000001</v>
      </c>
      <c r="C102" s="123">
        <v>133.15950000000001</v>
      </c>
      <c r="D102" s="123">
        <v>16.7715</v>
      </c>
      <c r="E102" s="164">
        <f t="shared" si="9"/>
        <v>-0.87404954209050056</v>
      </c>
      <c r="F102" s="123">
        <v>1418.33725</v>
      </c>
      <c r="G102" s="123">
        <v>536.19712000000004</v>
      </c>
      <c r="H102" s="123">
        <v>162.41613000000001</v>
      </c>
      <c r="I102" s="163">
        <f t="shared" si="10"/>
        <v>-0.69709622834229323</v>
      </c>
      <c r="J102" s="163">
        <f t="shared" si="11"/>
        <v>4.114949529291078E-2</v>
      </c>
    </row>
    <row r="103" spans="1:10" x14ac:dyDescent="0.25">
      <c r="A103" s="122" t="s">
        <v>174</v>
      </c>
      <c r="B103" s="123">
        <v>287.81099999999998</v>
      </c>
      <c r="C103" s="123">
        <v>11.704499999999999</v>
      </c>
      <c r="D103" s="123">
        <v>133.38</v>
      </c>
      <c r="E103" s="164">
        <f t="shared" si="9"/>
        <v>10.395617070357554</v>
      </c>
      <c r="F103" s="123">
        <v>1091.5478900000001</v>
      </c>
      <c r="G103" s="123">
        <v>45.844999999999999</v>
      </c>
      <c r="H103" s="123">
        <v>480.49898999999999</v>
      </c>
      <c r="I103" s="164">
        <f t="shared" si="10"/>
        <v>9.4809464499945477</v>
      </c>
      <c r="J103" s="163">
        <f t="shared" si="11"/>
        <v>0.12173846850835186</v>
      </c>
    </row>
    <row r="104" spans="1:10" x14ac:dyDescent="0.25">
      <c r="A104" s="122" t="s">
        <v>157</v>
      </c>
      <c r="B104" s="123">
        <v>292.995</v>
      </c>
      <c r="C104" s="123">
        <v>88.528499999999994</v>
      </c>
      <c r="D104" s="123">
        <v>148.12200000000001</v>
      </c>
      <c r="E104" s="164">
        <f t="shared" si="9"/>
        <v>0.67315610227214995</v>
      </c>
      <c r="F104" s="123">
        <v>727.34728000000007</v>
      </c>
      <c r="G104" s="123">
        <v>220.00923999999998</v>
      </c>
      <c r="H104" s="123">
        <v>413.66480000000001</v>
      </c>
      <c r="I104" s="163">
        <f t="shared" si="10"/>
        <v>0.88021557640033699</v>
      </c>
      <c r="J104" s="163">
        <f t="shared" si="11"/>
        <v>0.1048054632285776</v>
      </c>
    </row>
    <row r="105" spans="1:10" x14ac:dyDescent="0.25">
      <c r="A105" s="122" t="s">
        <v>173</v>
      </c>
      <c r="B105" s="123">
        <v>86.8185</v>
      </c>
      <c r="C105" s="123">
        <v>0</v>
      </c>
      <c r="D105" s="123">
        <v>9.9359999999999999</v>
      </c>
      <c r="E105" s="164"/>
      <c r="F105" s="123">
        <v>553.21378000000004</v>
      </c>
      <c r="G105" s="123">
        <v>0</v>
      </c>
      <c r="H105" s="123">
        <v>59.97963</v>
      </c>
      <c r="I105" s="163"/>
      <c r="J105" s="163">
        <f t="shared" si="11"/>
        <v>1.5196344737160836E-2</v>
      </c>
    </row>
    <row r="106" spans="1:10" x14ac:dyDescent="0.25">
      <c r="A106" s="122" t="s">
        <v>160</v>
      </c>
      <c r="B106" s="123">
        <v>153.02476000000001</v>
      </c>
      <c r="C106" s="123">
        <v>24.425999999999998</v>
      </c>
      <c r="D106" s="123">
        <v>25.137</v>
      </c>
      <c r="E106" s="164">
        <f t="shared" si="9"/>
        <v>2.9108327192336025E-2</v>
      </c>
      <c r="F106" s="123">
        <v>534.53628000000003</v>
      </c>
      <c r="G106" s="123">
        <v>96.607219999999998</v>
      </c>
      <c r="H106" s="123">
        <v>91.137820000000005</v>
      </c>
      <c r="I106" s="163">
        <f t="shared" si="10"/>
        <v>-5.6614816159703096E-2</v>
      </c>
      <c r="J106" s="163">
        <f t="shared" si="11"/>
        <v>2.3090534758439016E-2</v>
      </c>
    </row>
    <row r="107" spans="1:10" x14ac:dyDescent="0.25">
      <c r="A107" s="122" t="s">
        <v>163</v>
      </c>
      <c r="B107" s="123">
        <v>86.953500000000005</v>
      </c>
      <c r="C107" s="123">
        <v>27.6615</v>
      </c>
      <c r="D107" s="123">
        <v>22.202999999999999</v>
      </c>
      <c r="E107" s="164">
        <f t="shared" si="9"/>
        <v>-0.19733203188547266</v>
      </c>
      <c r="F107" s="123">
        <v>494.77546000000001</v>
      </c>
      <c r="G107" s="123">
        <v>151.74429999999998</v>
      </c>
      <c r="H107" s="123">
        <v>126.03417999999999</v>
      </c>
      <c r="I107" s="163">
        <f t="shared" si="10"/>
        <v>-0.16943054862686768</v>
      </c>
      <c r="J107" s="163">
        <f t="shared" si="11"/>
        <v>3.1931821652540729E-2</v>
      </c>
    </row>
    <row r="108" spans="1:10" x14ac:dyDescent="0.25">
      <c r="A108" s="122" t="s">
        <v>162</v>
      </c>
      <c r="B108" s="123">
        <v>77.152500000000003</v>
      </c>
      <c r="C108" s="123">
        <v>48.712499999999999</v>
      </c>
      <c r="D108" s="123">
        <v>21.892499999999998</v>
      </c>
      <c r="E108" s="164">
        <f t="shared" si="9"/>
        <v>-0.55057736720554273</v>
      </c>
      <c r="F108" s="123">
        <v>413.66473999999999</v>
      </c>
      <c r="G108" s="123">
        <v>273.81902000000002</v>
      </c>
      <c r="H108" s="123">
        <v>98.968770000000006</v>
      </c>
      <c r="I108" s="163">
        <f t="shared" si="10"/>
        <v>-0.63856137532009283</v>
      </c>
      <c r="J108" s="163">
        <f t="shared" si="11"/>
        <v>2.5074571936051979E-2</v>
      </c>
    </row>
    <row r="109" spans="1:10" x14ac:dyDescent="0.25">
      <c r="A109" s="122" t="s">
        <v>310</v>
      </c>
      <c r="B109" s="123">
        <v>67.122</v>
      </c>
      <c r="C109" s="123">
        <v>16.082999999999998</v>
      </c>
      <c r="D109" s="123">
        <v>29.024999999999999</v>
      </c>
      <c r="E109" s="164">
        <f t="shared" si="9"/>
        <v>0.80470061555679928</v>
      </c>
      <c r="F109" s="123">
        <v>248.52199999999999</v>
      </c>
      <c r="G109" s="123">
        <v>62.790399999999998</v>
      </c>
      <c r="H109" s="123">
        <v>95.843999999999994</v>
      </c>
      <c r="I109" s="163">
        <f t="shared" si="10"/>
        <v>0.52641168076648648</v>
      </c>
      <c r="J109" s="164">
        <f t="shared" si="11"/>
        <v>2.4282885122639854E-2</v>
      </c>
    </row>
    <row r="110" spans="1:10" x14ac:dyDescent="0.25">
      <c r="A110" s="122" t="s">
        <v>307</v>
      </c>
      <c r="B110" s="123">
        <v>75.239999999999995</v>
      </c>
      <c r="C110" s="123">
        <v>0</v>
      </c>
      <c r="D110" s="123">
        <v>0.72</v>
      </c>
      <c r="E110" s="164"/>
      <c r="F110" s="123">
        <v>243.03279999999998</v>
      </c>
      <c r="G110" s="123">
        <v>0</v>
      </c>
      <c r="H110" s="123">
        <v>4.3979499999999998</v>
      </c>
      <c r="I110" s="163"/>
      <c r="J110" s="163">
        <f t="shared" si="11"/>
        <v>1.1142576961011012E-3</v>
      </c>
    </row>
    <row r="111" spans="1:10" x14ac:dyDescent="0.25">
      <c r="A111" s="118" t="s">
        <v>165</v>
      </c>
      <c r="B111" s="124">
        <v>3002.5252599999999</v>
      </c>
      <c r="C111" s="124">
        <v>784.6875</v>
      </c>
      <c r="D111" s="124">
        <v>831.99199999999996</v>
      </c>
      <c r="E111" s="165">
        <f>D111/C111-1</f>
        <v>6.0284508164077932E-2</v>
      </c>
      <c r="F111" s="124">
        <v>12091.0576</v>
      </c>
      <c r="G111" s="124">
        <v>3246.6261299999996</v>
      </c>
      <c r="H111" s="124">
        <v>3335.0142600000004</v>
      </c>
      <c r="I111" s="165">
        <f>H111/G111-1</f>
        <v>2.7224609936839395E-2</v>
      </c>
      <c r="J111" s="165">
        <f t="shared" si="11"/>
        <v>0.8449539685107651</v>
      </c>
    </row>
    <row r="112" spans="1:10" x14ac:dyDescent="0.25">
      <c r="A112" s="120" t="s">
        <v>166</v>
      </c>
      <c r="B112" s="125">
        <v>581.93100000000004</v>
      </c>
      <c r="C112" s="125">
        <v>187.66200000000001</v>
      </c>
      <c r="D112" s="125">
        <v>152.07867739999992</v>
      </c>
      <c r="E112" s="163">
        <f>D112/C112-1</f>
        <v>-0.18961389412880647</v>
      </c>
      <c r="F112" s="125">
        <v>2391.3488599999996</v>
      </c>
      <c r="G112" s="125">
        <v>757.96113000000128</v>
      </c>
      <c r="H112" s="125">
        <v>611.96318999999994</v>
      </c>
      <c r="I112" s="163">
        <f>H112/G112-1</f>
        <v>-0.19261929698162894</v>
      </c>
      <c r="J112" s="163">
        <f t="shared" si="11"/>
        <v>0.15504603148923485</v>
      </c>
    </row>
    <row r="113" spans="1:10" x14ac:dyDescent="0.25">
      <c r="A113" s="121" t="s">
        <v>167</v>
      </c>
      <c r="B113" s="126">
        <v>3584.4562599999999</v>
      </c>
      <c r="C113" s="126">
        <v>972.34950000000003</v>
      </c>
      <c r="D113" s="126">
        <v>984.07067739999991</v>
      </c>
      <c r="E113" s="165">
        <f>D113/C113-1</f>
        <v>1.2054490077898716E-2</v>
      </c>
      <c r="F113" s="126">
        <v>14482.406459999998</v>
      </c>
      <c r="G113" s="126">
        <v>4004.5872600000007</v>
      </c>
      <c r="H113" s="126">
        <v>3946.9774500000003</v>
      </c>
      <c r="I113" s="165">
        <f>H113/G113-1</f>
        <v>-1.4385954471622719E-2</v>
      </c>
      <c r="J113" s="165">
        <f t="shared" si="11"/>
        <v>1</v>
      </c>
    </row>
    <row r="114" spans="1:10" x14ac:dyDescent="0.25">
      <c r="A114" s="403" t="s">
        <v>168</v>
      </c>
      <c r="B114" s="403"/>
      <c r="C114" s="403"/>
      <c r="D114" s="403"/>
      <c r="E114" s="403"/>
      <c r="F114" s="403"/>
      <c r="G114" s="403"/>
      <c r="H114" s="403"/>
      <c r="I114" s="403"/>
      <c r="J114" s="403"/>
    </row>
    <row r="115" spans="1:10" x14ac:dyDescent="0.25">
      <c r="A115" s="403" t="s">
        <v>169</v>
      </c>
      <c r="B115" s="403"/>
      <c r="C115" s="403"/>
      <c r="D115" s="403"/>
      <c r="E115" s="403"/>
      <c r="F115" s="403"/>
      <c r="G115" s="403"/>
      <c r="H115" s="403"/>
      <c r="I115" s="403"/>
      <c r="J115" s="403"/>
    </row>
  </sheetData>
  <sortState xmlns:xlrd2="http://schemas.microsoft.com/office/spreadsheetml/2017/richdata2" ref="A101:J110">
    <sortCondition descending="1" ref="J101:J110"/>
  </sortState>
  <mergeCells count="40">
    <mergeCell ref="B3:B4"/>
    <mergeCell ref="C67:E67"/>
    <mergeCell ref="G67:J67"/>
    <mergeCell ref="B35:B36"/>
    <mergeCell ref="F35:F36"/>
    <mergeCell ref="C35:E35"/>
    <mergeCell ref="A18:J18"/>
    <mergeCell ref="A19:J19"/>
    <mergeCell ref="A33:J33"/>
    <mergeCell ref="A34:A36"/>
    <mergeCell ref="B34:E34"/>
    <mergeCell ref="F34:J34"/>
    <mergeCell ref="G35:J35"/>
    <mergeCell ref="B66:E66"/>
    <mergeCell ref="F66:J66"/>
    <mergeCell ref="A115:J115"/>
    <mergeCell ref="A1:J1"/>
    <mergeCell ref="A2:A4"/>
    <mergeCell ref="B2:E2"/>
    <mergeCell ref="F2:J2"/>
    <mergeCell ref="A82:J82"/>
    <mergeCell ref="A83:J83"/>
    <mergeCell ref="A97:J97"/>
    <mergeCell ref="A98:A100"/>
    <mergeCell ref="B98:E98"/>
    <mergeCell ref="F98:J98"/>
    <mergeCell ref="A65:J65"/>
    <mergeCell ref="A66:A68"/>
    <mergeCell ref="F3:F4"/>
    <mergeCell ref="C3:E3"/>
    <mergeCell ref="G3:J3"/>
    <mergeCell ref="A114:J114"/>
    <mergeCell ref="A50:J50"/>
    <mergeCell ref="A51:J51"/>
    <mergeCell ref="B67:B68"/>
    <mergeCell ref="F67:F68"/>
    <mergeCell ref="B99:B100"/>
    <mergeCell ref="F99:F100"/>
    <mergeCell ref="C99:E99"/>
    <mergeCell ref="G99:J99"/>
  </mergeCells>
  <phoneticPr fontId="59" type="noConversion"/>
  <pageMargins left="0.98425196850393704" right="0.98425196850393704" top="0.98425196850393704" bottom="0.98425196850393704" header="0.51181102362204722" footer="0.51181102362204722"/>
  <pageSetup scale="9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2"/>
  <sheetViews>
    <sheetView zoomScaleNormal="100" workbookViewId="0"/>
  </sheetViews>
  <sheetFormatPr baseColWidth="10" defaultColWidth="11.42578125" defaultRowHeight="15" x14ac:dyDescent="0.25"/>
  <cols>
    <col min="8" max="23" width="6" customWidth="1"/>
    <col min="24" max="24" width="6" style="13" customWidth="1"/>
    <col min="25" max="25" width="5.42578125" style="13" bestFit="1" customWidth="1"/>
    <col min="26" max="30" width="6.140625" style="13" bestFit="1" customWidth="1"/>
    <col min="31" max="31" width="5.42578125" style="13" bestFit="1" customWidth="1"/>
    <col min="32" max="34" width="6.42578125" style="13" bestFit="1" customWidth="1"/>
    <col min="35" max="36" width="6.140625" style="13" bestFit="1" customWidth="1"/>
    <col min="37" max="37" width="6.42578125" style="13" bestFit="1" customWidth="1"/>
    <col min="39" max="41" width="12" bestFit="1" customWidth="1"/>
  </cols>
  <sheetData>
    <row r="1" spans="24:41" x14ac:dyDescent="0.25">
      <c r="X1" s="36"/>
      <c r="Y1" s="36"/>
      <c r="Z1" s="36" t="s">
        <v>175</v>
      </c>
      <c r="AA1" s="36" t="s">
        <v>176</v>
      </c>
      <c r="AB1" s="36" t="s">
        <v>177</v>
      </c>
      <c r="AC1" s="36" t="s">
        <v>178</v>
      </c>
      <c r="AD1" s="36" t="s">
        <v>179</v>
      </c>
      <c r="AE1" s="36" t="s">
        <v>180</v>
      </c>
      <c r="AF1" s="36" t="s">
        <v>181</v>
      </c>
      <c r="AG1" s="36" t="s">
        <v>182</v>
      </c>
      <c r="AH1" s="36" t="s">
        <v>183</v>
      </c>
      <c r="AI1" s="36" t="s">
        <v>184</v>
      </c>
      <c r="AJ1" s="36" t="s">
        <v>185</v>
      </c>
      <c r="AK1" s="36" t="s">
        <v>186</v>
      </c>
    </row>
    <row r="2" spans="24:41" x14ac:dyDescent="0.25">
      <c r="X2" s="36" t="s">
        <v>187</v>
      </c>
      <c r="Y2" s="36">
        <v>2015</v>
      </c>
      <c r="Z2" s="37">
        <v>34.904873070000001</v>
      </c>
      <c r="AA2" s="37">
        <v>25.382726150000014</v>
      </c>
      <c r="AB2" s="38">
        <v>29.098884030000015</v>
      </c>
      <c r="AC2" s="38">
        <v>37.928668630000033</v>
      </c>
      <c r="AD2" s="38">
        <v>32.560458390000015</v>
      </c>
      <c r="AE2" s="38">
        <v>37.245211599999998</v>
      </c>
      <c r="AF2" s="38">
        <v>46.664839749999999</v>
      </c>
      <c r="AG2" s="38">
        <v>38.240639300000012</v>
      </c>
      <c r="AH2" s="38">
        <v>38.339363470000031</v>
      </c>
      <c r="AI2" s="38">
        <v>42.346817799999997</v>
      </c>
      <c r="AJ2" s="38">
        <v>38.895984280000015</v>
      </c>
      <c r="AK2" s="38">
        <v>36.147308560000042</v>
      </c>
      <c r="AM2" s="31"/>
      <c r="AN2" s="31"/>
      <c r="AO2" s="31"/>
    </row>
    <row r="3" spans="24:41" x14ac:dyDescent="0.25">
      <c r="X3" s="36" t="s">
        <v>187</v>
      </c>
      <c r="Y3" s="36">
        <v>2016</v>
      </c>
      <c r="Z3" s="38">
        <v>34.801410075999996</v>
      </c>
      <c r="AA3" s="38">
        <v>26.140552266</v>
      </c>
      <c r="AB3" s="38">
        <v>32.888241957699996</v>
      </c>
      <c r="AC3" s="38">
        <v>35.9801589534</v>
      </c>
      <c r="AD3" s="38">
        <v>42.5120744305</v>
      </c>
      <c r="AE3" s="38">
        <v>38.111397738200004</v>
      </c>
      <c r="AF3" s="38">
        <v>42.937277578</v>
      </c>
      <c r="AG3" s="38">
        <v>41.387071516999995</v>
      </c>
      <c r="AH3" s="38">
        <v>37.850101860000002</v>
      </c>
      <c r="AI3" s="38">
        <v>39.7293095725</v>
      </c>
      <c r="AJ3" s="38">
        <v>41.125384937999996</v>
      </c>
      <c r="AK3" s="38">
        <v>37.6041943492</v>
      </c>
      <c r="AM3" s="166"/>
      <c r="AN3" s="166"/>
      <c r="AO3" s="166"/>
    </row>
    <row r="4" spans="24:41" x14ac:dyDescent="0.25">
      <c r="X4" s="36" t="s">
        <v>187</v>
      </c>
      <c r="Y4" s="36">
        <v>2017</v>
      </c>
      <c r="Z4" s="38">
        <v>41.430986299999994</v>
      </c>
      <c r="AA4" s="38">
        <v>26.5902872572</v>
      </c>
      <c r="AB4" s="38">
        <v>34.837152175999996</v>
      </c>
      <c r="AC4" s="38">
        <v>34.6453459401</v>
      </c>
      <c r="AD4" s="38">
        <v>44.328769652000005</v>
      </c>
      <c r="AE4" s="38">
        <v>37.6972178141</v>
      </c>
      <c r="AF4" s="38">
        <v>44.722713240000004</v>
      </c>
      <c r="AG4" s="38">
        <v>45.201829379000003</v>
      </c>
      <c r="AH4" s="38">
        <v>39.950192773999994</v>
      </c>
      <c r="AI4" s="38">
        <v>45.723674291000002</v>
      </c>
      <c r="AJ4" s="38">
        <v>45.345576005300003</v>
      </c>
      <c r="AK4" s="38">
        <v>36.719468314000004</v>
      </c>
      <c r="AM4" s="166"/>
      <c r="AN4" s="166"/>
      <c r="AO4" s="166"/>
    </row>
    <row r="5" spans="24:41" x14ac:dyDescent="0.25">
      <c r="X5" s="36" t="s">
        <v>187</v>
      </c>
      <c r="Y5" s="36">
        <v>2018</v>
      </c>
      <c r="Z5" s="38">
        <v>41.037711785999996</v>
      </c>
      <c r="AA5" s="38">
        <v>28.094427338199999</v>
      </c>
      <c r="AB5" s="38">
        <v>32.963878584299998</v>
      </c>
      <c r="AC5" s="38">
        <v>35.862025062299999</v>
      </c>
      <c r="AD5" s="38">
        <v>38.360108749700004</v>
      </c>
      <c r="AE5" s="38">
        <v>37.873266823999998</v>
      </c>
      <c r="AF5" s="38">
        <v>42.167649539099997</v>
      </c>
      <c r="AG5" s="38">
        <v>46.494701373700003</v>
      </c>
      <c r="AH5" s="38">
        <v>29.001395629999998</v>
      </c>
      <c r="AI5" s="38">
        <v>46.059151196000002</v>
      </c>
      <c r="AJ5" s="38">
        <v>43.903375814</v>
      </c>
      <c r="AK5" s="32">
        <v>34.816315384000006</v>
      </c>
      <c r="AM5" s="249"/>
      <c r="AN5" s="249"/>
      <c r="AO5" s="249"/>
    </row>
    <row r="6" spans="24:41" x14ac:dyDescent="0.25">
      <c r="X6" s="36" t="s">
        <v>187</v>
      </c>
      <c r="Y6" s="36">
        <v>2019</v>
      </c>
      <c r="Z6" s="38">
        <v>42.095000903099994</v>
      </c>
      <c r="AA6" s="38">
        <v>25.172279372000009</v>
      </c>
      <c r="AB6" s="38">
        <v>33.305171635999997</v>
      </c>
      <c r="AC6" s="38">
        <v>36.379859439000008</v>
      </c>
      <c r="AD6" s="38">
        <v>43.185207500299995</v>
      </c>
      <c r="AE6" s="38">
        <v>35.531951164600002</v>
      </c>
      <c r="AF6" s="38">
        <v>41.567747095199991</v>
      </c>
      <c r="AG6" s="38">
        <v>40.428672739999968</v>
      </c>
      <c r="AH6" s="38">
        <v>35.232458317999999</v>
      </c>
      <c r="AI6" s="38">
        <v>38.682632199999993</v>
      </c>
      <c r="AJ6" s="38">
        <v>35.877963109999996</v>
      </c>
      <c r="AK6" s="32">
        <v>36.541598913000001</v>
      </c>
      <c r="AM6" s="166"/>
      <c r="AN6" s="166"/>
      <c r="AO6" s="166"/>
    </row>
    <row r="7" spans="24:41" s="31" customFormat="1" x14ac:dyDescent="0.25">
      <c r="X7" s="36" t="s">
        <v>187</v>
      </c>
      <c r="Y7" s="36">
        <v>2020</v>
      </c>
      <c r="Z7" s="38">
        <v>46.286531138999983</v>
      </c>
      <c r="AA7" s="38">
        <v>27.059052421999997</v>
      </c>
      <c r="AB7" s="38">
        <v>30.9734761721</v>
      </c>
      <c r="AC7" s="38">
        <v>31.315166036000008</v>
      </c>
      <c r="AD7" s="38">
        <v>35.299459751999997</v>
      </c>
      <c r="AE7" s="38">
        <v>36.857106589000004</v>
      </c>
      <c r="AF7" s="38">
        <v>40.307092363999999</v>
      </c>
      <c r="AG7" s="38">
        <v>45.896043757999983</v>
      </c>
      <c r="AH7" s="38">
        <v>42.198566559999996</v>
      </c>
      <c r="AI7" s="38">
        <v>38.572012273300004</v>
      </c>
      <c r="AJ7" s="38">
        <v>40.995729459800003</v>
      </c>
      <c r="AK7" s="32">
        <v>30.132281592100004</v>
      </c>
      <c r="AM7" s="250"/>
      <c r="AN7" s="166"/>
      <c r="AO7" s="166"/>
    </row>
    <row r="8" spans="24:41" x14ac:dyDescent="0.25">
      <c r="X8" s="36" t="s">
        <v>187</v>
      </c>
      <c r="Y8" s="36">
        <v>2021</v>
      </c>
      <c r="Z8" s="38">
        <v>36.188217527999988</v>
      </c>
      <c r="AA8" s="38">
        <v>26.500213594000002</v>
      </c>
      <c r="AB8" s="38">
        <v>33.510164059999994</v>
      </c>
      <c r="AC8" s="38">
        <v>40.647690953200005</v>
      </c>
      <c r="AD8" s="38">
        <v>40.901139038300002</v>
      </c>
      <c r="AE8" s="38">
        <v>38.234656273999995</v>
      </c>
      <c r="AF8" s="38">
        <v>36.475415379999987</v>
      </c>
      <c r="AG8" s="38">
        <v>37.119260229999988</v>
      </c>
      <c r="AH8" s="38">
        <v>35.46951836689999</v>
      </c>
      <c r="AI8" s="38">
        <v>38.228549748399992</v>
      </c>
      <c r="AJ8" s="167">
        <v>42.417588961999989</v>
      </c>
      <c r="AK8" s="32">
        <v>42.492720380199991</v>
      </c>
      <c r="AM8" s="227"/>
      <c r="AN8" s="227"/>
      <c r="AO8" s="167"/>
    </row>
    <row r="9" spans="24:41" x14ac:dyDescent="0.25">
      <c r="X9" s="36" t="s">
        <v>187</v>
      </c>
      <c r="Y9" s="36">
        <v>2022</v>
      </c>
      <c r="Z9" s="38">
        <v>34.224779176200002</v>
      </c>
      <c r="AA9" s="38">
        <v>26.722582182199993</v>
      </c>
      <c r="AB9" s="38">
        <v>35.306282281999998</v>
      </c>
      <c r="AC9" s="38">
        <v>33.124814929999999</v>
      </c>
      <c r="AD9" s="38"/>
      <c r="AE9" s="38"/>
      <c r="AF9" s="38"/>
      <c r="AG9" s="38"/>
      <c r="AH9" s="38"/>
      <c r="AI9" s="38"/>
      <c r="AJ9" s="167"/>
      <c r="AK9" s="32"/>
      <c r="AM9" s="227"/>
      <c r="AN9" s="227"/>
      <c r="AO9" s="167"/>
    </row>
    <row r="10" spans="24:41" x14ac:dyDescent="0.25">
      <c r="AM10" s="167"/>
    </row>
    <row r="11" spans="24:41" x14ac:dyDescent="0.25">
      <c r="X11" s="36" t="s">
        <v>99</v>
      </c>
      <c r="Y11" s="36">
        <v>2015</v>
      </c>
      <c r="Z11" s="37">
        <v>123.25140430999902</v>
      </c>
      <c r="AA11" s="37">
        <v>83.256938870000084</v>
      </c>
      <c r="AB11" s="38">
        <v>97.751259049999589</v>
      </c>
      <c r="AC11" s="38">
        <v>120.0889139099995</v>
      </c>
      <c r="AD11" s="38">
        <v>106.12081145999993</v>
      </c>
      <c r="AE11" s="38">
        <v>118.89505177999959</v>
      </c>
      <c r="AF11" s="38">
        <v>152.47313661999991</v>
      </c>
      <c r="AG11" s="38">
        <v>121.47650334999949</v>
      </c>
      <c r="AH11" s="38">
        <v>142.14494153999883</v>
      </c>
      <c r="AI11" s="38">
        <v>137.05217028999925</v>
      </c>
      <c r="AJ11" s="38">
        <v>124.26419888999962</v>
      </c>
      <c r="AK11" s="38">
        <v>116.6003042199997</v>
      </c>
      <c r="AM11" s="167"/>
    </row>
    <row r="12" spans="24:41" x14ac:dyDescent="0.25">
      <c r="X12" s="36" t="s">
        <v>99</v>
      </c>
      <c r="Y12" s="36">
        <v>2016</v>
      </c>
      <c r="Z12" s="38">
        <v>112.48470791</v>
      </c>
      <c r="AA12" s="38">
        <v>79.543988720000002</v>
      </c>
      <c r="AB12" s="38">
        <v>102.96589181</v>
      </c>
      <c r="AC12" s="38">
        <v>112.81199322000001</v>
      </c>
      <c r="AD12" s="38">
        <v>134.05393566999987</v>
      </c>
      <c r="AE12" s="38">
        <v>117.32233557000002</v>
      </c>
      <c r="AF12" s="38">
        <v>137.58070494000023</v>
      </c>
      <c r="AG12" s="38">
        <v>134.1769355600002</v>
      </c>
      <c r="AH12" s="38">
        <v>118.92014871000011</v>
      </c>
      <c r="AI12" s="38">
        <v>125.01281818999996</v>
      </c>
      <c r="AJ12" s="38">
        <v>130.12666156000009</v>
      </c>
      <c r="AK12" s="38">
        <v>122.48152439999986</v>
      </c>
    </row>
    <row r="13" spans="24:41" x14ac:dyDescent="0.25">
      <c r="X13" s="36" t="s">
        <v>99</v>
      </c>
      <c r="Y13" s="36">
        <v>2017</v>
      </c>
      <c r="Z13" s="38">
        <v>129.07611224999999</v>
      </c>
      <c r="AA13" s="38">
        <v>86.463323619999969</v>
      </c>
      <c r="AB13" s="38">
        <v>109.21013975000001</v>
      </c>
      <c r="AC13" s="38">
        <v>104.72312508</v>
      </c>
      <c r="AD13" s="38">
        <v>134.77716662</v>
      </c>
      <c r="AE13" s="38">
        <v>115.48450059999999</v>
      </c>
      <c r="AF13" s="38">
        <v>145.91260536000001</v>
      </c>
      <c r="AG13" s="38">
        <v>151.76711933999999</v>
      </c>
      <c r="AH13" s="38">
        <v>127.22659048999999</v>
      </c>
      <c r="AI13" s="38">
        <v>149.92767350999998</v>
      </c>
      <c r="AJ13" s="38">
        <v>148.21174729000001</v>
      </c>
      <c r="AK13" s="38">
        <v>117.457036</v>
      </c>
    </row>
    <row r="14" spans="24:41" x14ac:dyDescent="0.25">
      <c r="X14" s="36" t="s">
        <v>99</v>
      </c>
      <c r="Y14" s="36">
        <v>2018</v>
      </c>
      <c r="Z14" s="38">
        <v>135.10198268000002</v>
      </c>
      <c r="AA14" s="38">
        <v>96.207256610000002</v>
      </c>
      <c r="AB14" s="38">
        <v>110.57148223999999</v>
      </c>
      <c r="AC14" s="38">
        <v>119.68703724</v>
      </c>
      <c r="AD14" s="38">
        <v>125.61629812999999</v>
      </c>
      <c r="AE14" s="38">
        <v>121.42985643999999</v>
      </c>
      <c r="AF14" s="38">
        <v>144.56778700999999</v>
      </c>
      <c r="AG14" s="38">
        <v>162.99841541999999</v>
      </c>
      <c r="AH14" s="38">
        <v>92.92487281999999</v>
      </c>
      <c r="AI14" s="38">
        <v>147.9696802</v>
      </c>
      <c r="AJ14" s="38">
        <v>138.99379403999998</v>
      </c>
      <c r="AK14" s="32">
        <v>111.87502506</v>
      </c>
    </row>
    <row r="15" spans="24:41" x14ac:dyDescent="0.25">
      <c r="X15" s="36" t="s">
        <v>99</v>
      </c>
      <c r="Y15" s="36">
        <v>2019</v>
      </c>
      <c r="Z15" s="38">
        <v>137.17319391000007</v>
      </c>
      <c r="AA15" s="38">
        <v>80.893906529999995</v>
      </c>
      <c r="AB15" s="38">
        <v>106.44436442</v>
      </c>
      <c r="AC15" s="38">
        <v>118.04222776</v>
      </c>
      <c r="AD15" s="38">
        <v>139.47221017999993</v>
      </c>
      <c r="AE15" s="38">
        <v>120.06454914999992</v>
      </c>
      <c r="AF15" s="38">
        <v>147.54996655000011</v>
      </c>
      <c r="AG15" s="38">
        <v>134.10636505000002</v>
      </c>
      <c r="AH15" s="38">
        <v>106.82647494000004</v>
      </c>
      <c r="AI15" s="38">
        <v>119.44239338999996</v>
      </c>
      <c r="AJ15" s="38">
        <v>113.06739105999986</v>
      </c>
      <c r="AK15" s="32">
        <v>121.95716122999993</v>
      </c>
    </row>
    <row r="16" spans="24:41" x14ac:dyDescent="0.25">
      <c r="X16" s="36" t="s">
        <v>99</v>
      </c>
      <c r="Y16" s="36">
        <v>2020</v>
      </c>
      <c r="Z16" s="38">
        <v>148.84024203999996</v>
      </c>
      <c r="AA16" s="38">
        <v>86.149106549999928</v>
      </c>
      <c r="AB16" s="38">
        <v>92.933572240000117</v>
      </c>
      <c r="AC16" s="38">
        <v>92.610893879999978</v>
      </c>
      <c r="AD16" s="38">
        <v>109.11765342999988</v>
      </c>
      <c r="AE16" s="38">
        <v>109.38166709000014</v>
      </c>
      <c r="AF16" s="38">
        <v>129.75182523000004</v>
      </c>
      <c r="AG16" s="38">
        <v>151.1459449100002</v>
      </c>
      <c r="AH16" s="38">
        <v>129.85000419000002</v>
      </c>
      <c r="AI16" s="38">
        <v>121.01523300999997</v>
      </c>
      <c r="AJ16" s="38">
        <v>130.92315162000003</v>
      </c>
      <c r="AK16" s="32">
        <v>92.176386789999839</v>
      </c>
      <c r="AM16" s="167"/>
      <c r="AN16" s="167"/>
      <c r="AO16" s="167"/>
    </row>
    <row r="17" spans="24:37" x14ac:dyDescent="0.25">
      <c r="X17" s="36" t="s">
        <v>99</v>
      </c>
      <c r="Y17" s="36">
        <v>2021</v>
      </c>
      <c r="Z17" s="38">
        <v>123.96358521999989</v>
      </c>
      <c r="AA17" s="38">
        <v>88.567648300000201</v>
      </c>
      <c r="AB17" s="38">
        <v>113.43742796000001</v>
      </c>
      <c r="AC17" s="38">
        <v>131.79903696999986</v>
      </c>
      <c r="AD17" s="38">
        <v>135.01716335999981</v>
      </c>
      <c r="AE17" s="37">
        <v>135.89779417999998</v>
      </c>
      <c r="AF17" s="37">
        <v>128.20914245999992</v>
      </c>
      <c r="AG17" s="37">
        <v>128.69093210999992</v>
      </c>
      <c r="AH17" s="37">
        <v>124.00225447999995</v>
      </c>
      <c r="AI17" s="37">
        <v>122.74885842000009</v>
      </c>
      <c r="AJ17" s="37">
        <v>134.15769622999989</v>
      </c>
      <c r="AK17" s="251">
        <v>139.06249076000003</v>
      </c>
    </row>
    <row r="18" spans="24:37" x14ac:dyDescent="0.25">
      <c r="X18" s="36" t="s">
        <v>99</v>
      </c>
      <c r="Y18" s="36">
        <v>2022</v>
      </c>
      <c r="Z18" s="38">
        <v>111.82768072000005</v>
      </c>
      <c r="AA18" s="227">
        <v>90.314870030000179</v>
      </c>
      <c r="AB18" s="38">
        <v>117.75252244999993</v>
      </c>
      <c r="AC18" s="38">
        <v>109.84345035000007</v>
      </c>
      <c r="AD18" s="38"/>
      <c r="AE18" s="251"/>
      <c r="AF18" s="251"/>
      <c r="AG18" s="251"/>
      <c r="AH18" s="251"/>
      <c r="AI18" s="251"/>
      <c r="AJ18" s="251"/>
      <c r="AK18" s="251"/>
    </row>
    <row r="20" spans="24:37" x14ac:dyDescent="0.25">
      <c r="X20" s="36" t="s">
        <v>188</v>
      </c>
      <c r="Y20" s="36"/>
      <c r="AA20" s="36"/>
      <c r="AB20" s="36"/>
      <c r="AC20" s="36"/>
      <c r="AD20" s="36"/>
      <c r="AE20" s="36"/>
      <c r="AF20" s="36"/>
      <c r="AG20" s="36"/>
      <c r="AH20" s="36"/>
      <c r="AI20" s="37"/>
      <c r="AJ20" s="37"/>
      <c r="AK20" s="36"/>
    </row>
    <row r="21" spans="24:37" s="31" customFormat="1" x14ac:dyDescent="0.25">
      <c r="X21" s="37"/>
      <c r="Y21" s="36"/>
      <c r="Z21" s="36" t="s">
        <v>175</v>
      </c>
      <c r="AA21" s="36" t="s">
        <v>176</v>
      </c>
      <c r="AB21" s="36" t="s">
        <v>177</v>
      </c>
      <c r="AC21" s="36" t="s">
        <v>178</v>
      </c>
      <c r="AD21" s="36" t="s">
        <v>179</v>
      </c>
      <c r="AE21" s="36" t="s">
        <v>180</v>
      </c>
      <c r="AF21" s="36" t="s">
        <v>181</v>
      </c>
      <c r="AG21" s="36" t="s">
        <v>182</v>
      </c>
      <c r="AH21" s="36" t="s">
        <v>183</v>
      </c>
      <c r="AI21" s="36" t="s">
        <v>184</v>
      </c>
      <c r="AJ21" s="36" t="s">
        <v>185</v>
      </c>
      <c r="AK21" s="36" t="s">
        <v>186</v>
      </c>
    </row>
    <row r="22" spans="24:37" x14ac:dyDescent="0.25">
      <c r="X22" s="39"/>
      <c r="Y22" s="36">
        <v>2015</v>
      </c>
      <c r="Z22" s="39">
        <f t="shared" ref="Z22:AK22" si="0">Z11/Z2</f>
        <v>3.5310658217500004</v>
      </c>
      <c r="AA22" s="39">
        <f t="shared" si="0"/>
        <v>3.2800629206646521</v>
      </c>
      <c r="AB22" s="39">
        <f t="shared" si="0"/>
        <v>3.3592786221362023</v>
      </c>
      <c r="AC22" s="39">
        <f t="shared" si="0"/>
        <v>3.1661779400032528</v>
      </c>
      <c r="AD22" s="39">
        <f t="shared" si="0"/>
        <v>3.2591927972547157</v>
      </c>
      <c r="AE22" s="39">
        <f t="shared" si="0"/>
        <v>3.1922238234780118</v>
      </c>
      <c r="AF22" s="39">
        <f t="shared" si="0"/>
        <v>3.2674094122438277</v>
      </c>
      <c r="AG22" s="39">
        <f t="shared" si="0"/>
        <v>3.176633695817932</v>
      </c>
      <c r="AH22" s="39">
        <f t="shared" si="0"/>
        <v>3.7075456834651175</v>
      </c>
      <c r="AI22" s="39">
        <f t="shared" si="0"/>
        <v>3.2364219417214217</v>
      </c>
      <c r="AJ22" s="39">
        <f t="shared" si="0"/>
        <v>3.1947822169882771</v>
      </c>
      <c r="AK22" s="39">
        <f t="shared" si="0"/>
        <v>3.2256980910890691</v>
      </c>
    </row>
    <row r="23" spans="24:37" x14ac:dyDescent="0.25">
      <c r="X23" s="40"/>
      <c r="Y23" s="36">
        <v>2016</v>
      </c>
      <c r="Z23" s="39">
        <f t="shared" ref="Z23:AK23" si="1">Z12/Z3</f>
        <v>3.2321882264067376</v>
      </c>
      <c r="AA23" s="39">
        <f t="shared" si="1"/>
        <v>3.042934514564934</v>
      </c>
      <c r="AB23" s="39">
        <f t="shared" si="1"/>
        <v>3.1307812665216965</v>
      </c>
      <c r="AC23" s="39">
        <f t="shared" si="1"/>
        <v>3.1353945202440432</v>
      </c>
      <c r="AD23" s="39">
        <f t="shared" si="1"/>
        <v>3.1533143810508522</v>
      </c>
      <c r="AE23" s="39">
        <f t="shared" si="1"/>
        <v>3.0784054779603354</v>
      </c>
      <c r="AF23" s="39">
        <f t="shared" si="1"/>
        <v>3.2042251558699935</v>
      </c>
      <c r="AG23" s="39">
        <f t="shared" si="1"/>
        <v>3.2420012009036734</v>
      </c>
      <c r="AH23" s="39">
        <f t="shared" si="1"/>
        <v>3.1418712993128017</v>
      </c>
      <c r="AI23" s="39">
        <f t="shared" si="1"/>
        <v>3.1466144147778459</v>
      </c>
      <c r="AJ23" s="39">
        <f t="shared" si="1"/>
        <v>3.1641445242683335</v>
      </c>
      <c r="AK23" s="39">
        <f t="shared" si="1"/>
        <v>3.2571240128856944</v>
      </c>
    </row>
    <row r="24" spans="24:37" x14ac:dyDescent="0.25">
      <c r="X24" s="34"/>
      <c r="Y24" s="36">
        <v>2017</v>
      </c>
      <c r="Z24" s="39">
        <f t="shared" ref="Z24:AK24" si="2">Z13/Z4</f>
        <v>3.1154486961851551</v>
      </c>
      <c r="AA24" s="39">
        <f t="shared" si="2"/>
        <v>3.2516882117017301</v>
      </c>
      <c r="AB24" s="39">
        <f t="shared" si="2"/>
        <v>3.1348756407602409</v>
      </c>
      <c r="AC24" s="39">
        <f t="shared" si="2"/>
        <v>3.0227184124834787</v>
      </c>
      <c r="AD24" s="39">
        <f t="shared" si="2"/>
        <v>3.0403994443802298</v>
      </c>
      <c r="AE24" s="39">
        <f t="shared" si="2"/>
        <v>3.0634754312506582</v>
      </c>
      <c r="AF24" s="39">
        <f t="shared" si="2"/>
        <v>3.2626062863622449</v>
      </c>
      <c r="AG24" s="39">
        <f t="shared" si="2"/>
        <v>3.3575437415926443</v>
      </c>
      <c r="AH24" s="39">
        <f t="shared" si="2"/>
        <v>3.1846302021551294</v>
      </c>
      <c r="AI24" s="39">
        <f t="shared" si="2"/>
        <v>3.278994434170198</v>
      </c>
      <c r="AJ24" s="39">
        <f t="shared" si="2"/>
        <v>3.2684940924044494</v>
      </c>
      <c r="AK24" s="39">
        <f t="shared" si="2"/>
        <v>3.1987673404088275</v>
      </c>
    </row>
    <row r="25" spans="24:37" x14ac:dyDescent="0.25">
      <c r="X25" s="35"/>
      <c r="Y25" s="36">
        <v>2018</v>
      </c>
      <c r="Z25" s="39">
        <f t="shared" ref="Z25:AK25" si="3">Z14/Z5</f>
        <v>3.2921421979987202</v>
      </c>
      <c r="AA25" s="39">
        <f t="shared" si="3"/>
        <v>3.4244249029125777</v>
      </c>
      <c r="AB25" s="39">
        <f t="shared" si="3"/>
        <v>3.3543225794025</v>
      </c>
      <c r="AC25" s="39">
        <f t="shared" si="3"/>
        <v>3.3374310857258629</v>
      </c>
      <c r="AD25" s="39">
        <f t="shared" si="3"/>
        <v>3.2746595936327312</v>
      </c>
      <c r="AE25" s="39">
        <f t="shared" si="3"/>
        <v>3.2062155346749974</v>
      </c>
      <c r="AF25" s="39">
        <f t="shared" si="3"/>
        <v>3.4284051539545586</v>
      </c>
      <c r="AG25" s="39">
        <f t="shared" si="3"/>
        <v>3.505741742696749</v>
      </c>
      <c r="AH25" s="39">
        <f t="shared" si="3"/>
        <v>3.204151758954505</v>
      </c>
      <c r="AI25" s="39">
        <f t="shared" si="3"/>
        <v>3.2126011087423252</v>
      </c>
      <c r="AJ25" s="39">
        <f t="shared" si="3"/>
        <v>3.1659021991579368</v>
      </c>
      <c r="AK25" s="39">
        <f t="shared" si="3"/>
        <v>3.2132930732645151</v>
      </c>
    </row>
    <row r="26" spans="24:37" x14ac:dyDescent="0.25">
      <c r="X26" s="36"/>
      <c r="Y26" s="36">
        <v>2019</v>
      </c>
      <c r="Z26" s="39">
        <f t="shared" ref="Z26:AK26" si="4">Z15/Z6</f>
        <v>3.258657583254696</v>
      </c>
      <c r="AA26" s="39">
        <f t="shared" si="4"/>
        <v>3.2136107078161968</v>
      </c>
      <c r="AB26" s="39">
        <f t="shared" si="4"/>
        <v>3.1960311024172259</v>
      </c>
      <c r="AC26" s="39">
        <f t="shared" si="4"/>
        <v>3.2447136844475035</v>
      </c>
      <c r="AD26" s="39">
        <f t="shared" si="4"/>
        <v>3.2296292701391112</v>
      </c>
      <c r="AE26" s="39">
        <f t="shared" si="4"/>
        <v>3.379058712363046</v>
      </c>
      <c r="AF26" s="39">
        <f t="shared" si="4"/>
        <v>3.5496262573979704</v>
      </c>
      <c r="AG26" s="39">
        <f t="shared" si="4"/>
        <v>3.3171102576740226</v>
      </c>
      <c r="AH26" s="39">
        <f t="shared" si="4"/>
        <v>3.0320471531054984</v>
      </c>
      <c r="AI26" s="39">
        <f t="shared" si="4"/>
        <v>3.0877524769371818</v>
      </c>
      <c r="AJ26" s="39">
        <f t="shared" si="4"/>
        <v>3.1514439856393475</v>
      </c>
      <c r="AK26" s="39">
        <f t="shared" si="4"/>
        <v>3.337488365529965</v>
      </c>
    </row>
    <row r="27" spans="24:37" x14ac:dyDescent="0.25">
      <c r="X27" s="36"/>
      <c r="Y27" s="36">
        <v>2020</v>
      </c>
      <c r="Z27" s="39">
        <f t="shared" ref="Z27:AK27" si="5">Z16/Z7</f>
        <v>3.2156274920025396</v>
      </c>
      <c r="AA27" s="39">
        <f t="shared" si="5"/>
        <v>3.1837443974925583</v>
      </c>
      <c r="AB27" s="39">
        <f t="shared" si="5"/>
        <v>3.0004243541676461</v>
      </c>
      <c r="AC27" s="39">
        <f t="shared" si="5"/>
        <v>2.9573815375442756</v>
      </c>
      <c r="AD27" s="39">
        <f t="shared" si="5"/>
        <v>3.091198964420907</v>
      </c>
      <c r="AE27" s="39">
        <f t="shared" si="5"/>
        <v>2.9677225700252086</v>
      </c>
      <c r="AF27" s="39">
        <f t="shared" si="5"/>
        <v>3.2190817451741318</v>
      </c>
      <c r="AG27" s="39">
        <f t="shared" si="5"/>
        <v>3.2932238278959383</v>
      </c>
      <c r="AH27" s="39">
        <f t="shared" si="5"/>
        <v>3.0771188401713339</v>
      </c>
      <c r="AI27" s="39">
        <f t="shared" si="5"/>
        <v>3.1373844888504334</v>
      </c>
      <c r="AJ27" s="39">
        <f t="shared" si="5"/>
        <v>3.193580242263574</v>
      </c>
      <c r="AK27" s="39">
        <f t="shared" si="5"/>
        <v>3.0590576590843486</v>
      </c>
    </row>
    <row r="28" spans="24:37" x14ac:dyDescent="0.25">
      <c r="X28" s="36"/>
      <c r="Y28" s="36">
        <v>2021</v>
      </c>
      <c r="Z28" s="39">
        <f t="shared" ref="Z28:AK28" si="6">Z17/Z8</f>
        <v>3.4255233799256697</v>
      </c>
      <c r="AA28" s="39">
        <f t="shared" si="6"/>
        <v>3.3421484693260393</v>
      </c>
      <c r="AB28" s="39">
        <f t="shared" si="6"/>
        <v>3.3851648042334301</v>
      </c>
      <c r="AC28" s="39">
        <f t="shared" si="6"/>
        <v>3.2424729149251696</v>
      </c>
      <c r="AD28" s="39">
        <f t="shared" si="6"/>
        <v>3.301061205986688</v>
      </c>
      <c r="AE28" s="39">
        <f t="shared" si="6"/>
        <v>3.554309294848089</v>
      </c>
      <c r="AF28" s="39">
        <f t="shared" si="6"/>
        <v>3.51494674219115</v>
      </c>
      <c r="AG28" s="39">
        <f t="shared" si="6"/>
        <v>3.4669584283899928</v>
      </c>
      <c r="AH28" s="39">
        <f t="shared" si="6"/>
        <v>3.4960230696483983</v>
      </c>
      <c r="AI28" s="39">
        <f t="shared" si="6"/>
        <v>3.210921136895537</v>
      </c>
      <c r="AJ28" s="39">
        <f t="shared" si="6"/>
        <v>3.162784578590399</v>
      </c>
      <c r="AK28" s="252">
        <f t="shared" si="6"/>
        <v>3.272619157252119</v>
      </c>
    </row>
    <row r="29" spans="24:37" x14ac:dyDescent="0.25">
      <c r="X29" s="36"/>
      <c r="Y29" s="36">
        <v>2022</v>
      </c>
      <c r="Z29" s="252">
        <f>Z18/Z9</f>
        <v>3.2674478378450811</v>
      </c>
      <c r="AA29" s="252">
        <f>AA18/AA9</f>
        <v>3.3797209197155818</v>
      </c>
      <c r="AB29" s="252">
        <f>AB18/AB9</f>
        <v>3.3351719535203803</v>
      </c>
      <c r="AC29" s="252">
        <f>AC18/AC9</f>
        <v>3.316047216629689</v>
      </c>
      <c r="AD29" s="41"/>
      <c r="AE29" s="41"/>
      <c r="AF29" s="41"/>
      <c r="AG29" s="41"/>
      <c r="AH29" s="41"/>
      <c r="AI29" s="41"/>
      <c r="AJ29" s="41"/>
      <c r="AK29" s="41"/>
    </row>
    <row r="30" spans="24:37" x14ac:dyDescent="0.25">
      <c r="X30" s="36"/>
      <c r="Y30" s="36"/>
      <c r="Z30" s="41"/>
      <c r="AA30" s="41"/>
      <c r="AB30" s="41"/>
      <c r="AC30" s="41"/>
      <c r="AD30" s="41"/>
      <c r="AE30" s="41"/>
      <c r="AF30" s="41"/>
      <c r="AG30" s="41"/>
      <c r="AH30" s="41"/>
      <c r="AI30" s="41"/>
      <c r="AJ30" s="41"/>
      <c r="AK30" s="41"/>
    </row>
    <row r="31" spans="24:37" x14ac:dyDescent="0.25">
      <c r="X31" s="36"/>
      <c r="Y31" s="36"/>
      <c r="Z31" s="41"/>
      <c r="AA31" s="41"/>
      <c r="AB31" s="41"/>
      <c r="AC31" s="41"/>
      <c r="AD31" s="41"/>
      <c r="AE31" s="41"/>
      <c r="AF31" s="41"/>
      <c r="AG31" s="41"/>
      <c r="AH31" s="41"/>
      <c r="AI31" s="41"/>
      <c r="AJ31" s="41"/>
      <c r="AK31" s="41"/>
    </row>
    <row r="32" spans="24:37" x14ac:dyDescent="0.25">
      <c r="X32" s="36"/>
      <c r="Y32" s="36"/>
      <c r="Z32" s="41"/>
      <c r="AA32" s="41"/>
      <c r="AB32" s="41"/>
      <c r="AC32" s="41"/>
      <c r="AD32" s="41"/>
      <c r="AE32" s="41"/>
      <c r="AF32" s="42"/>
      <c r="AG32" s="42"/>
      <c r="AH32" s="42"/>
      <c r="AI32" s="42"/>
      <c r="AJ32" s="42"/>
      <c r="AK32" s="42"/>
    </row>
  </sheetData>
  <phoneticPr fontId="59" type="noConversion"/>
  <pageMargins left="1" right="1" top="1" bottom="1" header="0.5" footer="0.5"/>
  <pageSetup scale="8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31"/>
  <sheetViews>
    <sheetView zoomScaleNormal="100" workbookViewId="0"/>
  </sheetViews>
  <sheetFormatPr baseColWidth="10" defaultColWidth="11.42578125" defaultRowHeight="15" x14ac:dyDescent="0.25"/>
  <cols>
    <col min="14" max="14" width="14.425781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33" x14ac:dyDescent="0.25">
      <c r="P2" s="44"/>
      <c r="Q2" s="44"/>
      <c r="R2" s="44" t="s">
        <v>189</v>
      </c>
      <c r="S2" s="44"/>
      <c r="T2" s="44"/>
      <c r="U2" s="44"/>
      <c r="V2" s="44"/>
      <c r="W2" s="44"/>
      <c r="X2" s="44"/>
      <c r="Y2" s="44"/>
      <c r="Z2" s="44"/>
      <c r="AA2" s="44"/>
      <c r="AB2" s="44"/>
      <c r="AC2" s="44"/>
    </row>
    <row r="3" spans="16:33" x14ac:dyDescent="0.25">
      <c r="P3" s="44"/>
      <c r="Q3" s="44"/>
      <c r="R3" s="47" t="s">
        <v>175</v>
      </c>
      <c r="S3" s="47" t="s">
        <v>176</v>
      </c>
      <c r="T3" s="47" t="s">
        <v>177</v>
      </c>
      <c r="U3" s="47" t="s">
        <v>178</v>
      </c>
      <c r="V3" s="47" t="s">
        <v>179</v>
      </c>
      <c r="W3" s="47" t="s">
        <v>180</v>
      </c>
      <c r="X3" s="47" t="s">
        <v>181</v>
      </c>
      <c r="Y3" s="47" t="s">
        <v>182</v>
      </c>
      <c r="Z3" s="47" t="s">
        <v>183</v>
      </c>
      <c r="AA3" s="47" t="s">
        <v>184</v>
      </c>
      <c r="AB3" s="47" t="s">
        <v>185</v>
      </c>
      <c r="AC3" s="47" t="s">
        <v>186</v>
      </c>
      <c r="AE3" s="168"/>
      <c r="AF3" s="168"/>
      <c r="AG3" s="168"/>
    </row>
    <row r="4" spans="16:33" x14ac:dyDescent="0.25">
      <c r="P4" s="44" t="s">
        <v>187</v>
      </c>
      <c r="Q4" s="44">
        <v>2015</v>
      </c>
      <c r="R4" s="45">
        <v>23.894335000000002</v>
      </c>
      <c r="S4" s="43">
        <v>26.725076999999999</v>
      </c>
      <c r="T4" s="43">
        <v>39.878123000000002</v>
      </c>
      <c r="U4" s="43">
        <v>37.982706499999999</v>
      </c>
      <c r="V4" s="43">
        <v>31.653510000000001</v>
      </c>
      <c r="W4" s="43">
        <v>26.765411</v>
      </c>
      <c r="X4" s="43">
        <v>33.034945800000003</v>
      </c>
      <c r="Y4" s="43">
        <v>30.179402499999998</v>
      </c>
      <c r="Z4" s="43">
        <v>29.328635999999999</v>
      </c>
      <c r="AA4" s="43">
        <v>35.747366999999997</v>
      </c>
      <c r="AB4" s="43">
        <v>40.313033500000003</v>
      </c>
      <c r="AC4" s="43">
        <v>29.540159500000001</v>
      </c>
      <c r="AE4" s="168"/>
      <c r="AF4" s="168"/>
      <c r="AG4" s="168"/>
    </row>
    <row r="5" spans="16:33" x14ac:dyDescent="0.25">
      <c r="P5" s="44" t="s">
        <v>187</v>
      </c>
      <c r="Q5" s="44">
        <v>2016</v>
      </c>
      <c r="R5" s="43">
        <v>28.032295999999999</v>
      </c>
      <c r="S5" s="43">
        <v>37.998857000000001</v>
      </c>
      <c r="T5" s="43">
        <v>45.001544000000003</v>
      </c>
      <c r="U5" s="43">
        <v>32.044817999999999</v>
      </c>
      <c r="V5" s="43">
        <v>42.035262000000003</v>
      </c>
      <c r="W5" s="43">
        <v>29.614543000000001</v>
      </c>
      <c r="X5" s="43">
        <v>28.539489</v>
      </c>
      <c r="Y5" s="43">
        <v>29.201229000000001</v>
      </c>
      <c r="Z5" s="43">
        <v>26.618327000000001</v>
      </c>
      <c r="AA5" s="43">
        <v>33.660097700000001</v>
      </c>
      <c r="AB5" s="43">
        <v>36.299787999999999</v>
      </c>
      <c r="AC5" s="43">
        <v>32.888350000000003</v>
      </c>
      <c r="AE5" s="167"/>
      <c r="AF5" s="167"/>
      <c r="AG5" s="167"/>
    </row>
    <row r="6" spans="16:33" x14ac:dyDescent="0.25">
      <c r="P6" s="44" t="s">
        <v>187</v>
      </c>
      <c r="Q6" s="44">
        <v>2017</v>
      </c>
      <c r="R6" s="43">
        <v>33.244962999999998</v>
      </c>
      <c r="S6" s="43">
        <v>41.224220000000003</v>
      </c>
      <c r="T6" s="43">
        <v>46.657173</v>
      </c>
      <c r="U6" s="43">
        <v>24.931757000000001</v>
      </c>
      <c r="V6" s="43">
        <v>28.070650000000001</v>
      </c>
      <c r="W6" s="43">
        <v>25.626065000000001</v>
      </c>
      <c r="X6" s="43">
        <v>25.743590000000001</v>
      </c>
      <c r="Y6" s="43">
        <v>27.354042499999998</v>
      </c>
      <c r="Z6" s="43">
        <v>28.498519999999999</v>
      </c>
      <c r="AA6" s="43">
        <v>34.343055</v>
      </c>
      <c r="AB6" s="43">
        <v>49.414802000000002</v>
      </c>
      <c r="AC6" s="43">
        <v>28.820663</v>
      </c>
    </row>
    <row r="7" spans="16:33" x14ac:dyDescent="0.25">
      <c r="P7" s="44" t="s">
        <v>187</v>
      </c>
      <c r="Q7" s="44">
        <v>2018</v>
      </c>
      <c r="R7" s="43">
        <v>24.190794</v>
      </c>
      <c r="S7" s="43">
        <v>36.898867000000003</v>
      </c>
      <c r="T7" s="43">
        <v>33.577927600000002</v>
      </c>
      <c r="U7" s="43">
        <v>23.543088000000001</v>
      </c>
      <c r="V7" s="43">
        <v>22.499950999999999</v>
      </c>
      <c r="W7" s="43">
        <v>21.173842</v>
      </c>
      <c r="X7" s="43">
        <v>23.6892</v>
      </c>
      <c r="Y7" s="43">
        <v>26.019528999999999</v>
      </c>
      <c r="Z7" s="43">
        <v>22.325277</v>
      </c>
      <c r="AA7" s="43">
        <v>35.875169999999997</v>
      </c>
      <c r="AB7" s="43">
        <v>23.42604</v>
      </c>
      <c r="AC7" s="43">
        <v>26.281891999999999</v>
      </c>
      <c r="AE7" s="166"/>
      <c r="AF7" s="250"/>
      <c r="AG7" s="229"/>
    </row>
    <row r="8" spans="16:33" x14ac:dyDescent="0.25">
      <c r="P8" s="44" t="s">
        <v>187</v>
      </c>
      <c r="Q8" s="44">
        <v>2019</v>
      </c>
      <c r="R8" s="43">
        <v>36.647542000000001</v>
      </c>
      <c r="S8" s="43">
        <v>28.267375999999999</v>
      </c>
      <c r="T8" s="43">
        <v>30.316281199999999</v>
      </c>
      <c r="U8" s="43">
        <v>34.967151000000001</v>
      </c>
      <c r="V8" s="43">
        <v>35.485151000000002</v>
      </c>
      <c r="W8" s="43">
        <v>22.843698</v>
      </c>
      <c r="X8" s="43">
        <v>25.213455</v>
      </c>
      <c r="Y8" s="43">
        <v>31.659251999999999</v>
      </c>
      <c r="Z8" s="43">
        <v>21.26023</v>
      </c>
      <c r="AA8" s="43">
        <v>22.857903</v>
      </c>
      <c r="AB8" s="43">
        <v>41.516021000000002</v>
      </c>
      <c r="AC8" s="43">
        <v>29.012821750000001</v>
      </c>
      <c r="AE8" s="166"/>
      <c r="AF8" s="250"/>
      <c r="AG8" s="229"/>
    </row>
    <row r="9" spans="16:33" s="31" customFormat="1" x14ac:dyDescent="0.25">
      <c r="P9" s="44" t="s">
        <v>187</v>
      </c>
      <c r="Q9" s="44">
        <v>2020</v>
      </c>
      <c r="R9" s="43">
        <v>32.460836</v>
      </c>
      <c r="S9" s="43">
        <v>29.799596999999999</v>
      </c>
      <c r="T9" s="43">
        <v>21.215472999999999</v>
      </c>
      <c r="U9" s="43">
        <v>24.236211999999998</v>
      </c>
      <c r="V9" s="43">
        <v>32.192160999999999</v>
      </c>
      <c r="W9" s="43">
        <v>34.304174000000003</v>
      </c>
      <c r="X9" s="43">
        <v>29.601849999999999</v>
      </c>
      <c r="Y9" s="43">
        <v>30.016207000000001</v>
      </c>
      <c r="Z9" s="43">
        <v>27.756694</v>
      </c>
      <c r="AA9" s="43">
        <v>29.623989999999999</v>
      </c>
      <c r="AB9" s="43">
        <v>29.477219000000002</v>
      </c>
      <c r="AC9" s="43">
        <v>18.951732</v>
      </c>
      <c r="AE9" s="309"/>
      <c r="AF9" s="309"/>
    </row>
    <row r="10" spans="16:33" x14ac:dyDescent="0.25">
      <c r="P10" s="44" t="s">
        <v>187</v>
      </c>
      <c r="Q10" s="44">
        <v>2021</v>
      </c>
      <c r="R10" s="43">
        <v>29.491007</v>
      </c>
      <c r="S10" s="43">
        <v>28.33947349</v>
      </c>
      <c r="T10" s="43">
        <v>29.439339</v>
      </c>
      <c r="U10" s="43">
        <v>26.130634000000001</v>
      </c>
      <c r="V10" s="43">
        <v>26.116364000000001</v>
      </c>
      <c r="W10" s="43">
        <v>29.719650999999999</v>
      </c>
      <c r="X10" s="43">
        <v>25.8474983077</v>
      </c>
      <c r="Y10" s="43">
        <v>30.644948420000002</v>
      </c>
      <c r="Z10" s="43">
        <v>30.785739</v>
      </c>
      <c r="AA10" s="43">
        <v>33.801979000000003</v>
      </c>
      <c r="AB10" s="43">
        <v>26.826113500000002</v>
      </c>
      <c r="AC10" s="43">
        <v>35.943184500000001</v>
      </c>
      <c r="AE10" s="309"/>
      <c r="AF10" s="309"/>
    </row>
    <row r="11" spans="16:33" x14ac:dyDescent="0.25">
      <c r="P11" s="44" t="s">
        <v>187</v>
      </c>
      <c r="Q11" s="44">
        <v>2022</v>
      </c>
      <c r="R11" s="43">
        <v>32.011490999999999</v>
      </c>
      <c r="S11" s="43">
        <v>27.487210000000001</v>
      </c>
      <c r="T11" s="43">
        <v>31.268823000000001</v>
      </c>
      <c r="U11" s="43">
        <v>26.601939000000002</v>
      </c>
      <c r="V11" s="43"/>
      <c r="W11" s="43"/>
      <c r="X11" s="43"/>
      <c r="Y11" s="43"/>
      <c r="Z11" s="43"/>
      <c r="AA11" s="43"/>
      <c r="AB11" s="43"/>
      <c r="AC11" s="43"/>
      <c r="AF11" s="249"/>
      <c r="AG11" s="249"/>
    </row>
    <row r="12" spans="16:33" x14ac:dyDescent="0.25">
      <c r="AE12" s="167"/>
      <c r="AF12" s="249"/>
      <c r="AG12" s="249"/>
    </row>
    <row r="13" spans="16:33" x14ac:dyDescent="0.25">
      <c r="P13" s="44" t="s">
        <v>99</v>
      </c>
      <c r="Q13" s="44">
        <v>2015</v>
      </c>
      <c r="R13" s="45">
        <v>21.5465217</v>
      </c>
      <c r="S13" s="43">
        <v>22.067759500000001</v>
      </c>
      <c r="T13" s="43">
        <v>28.161007190000003</v>
      </c>
      <c r="U13" s="43">
        <v>29.286913349999995</v>
      </c>
      <c r="V13" s="43">
        <v>24.466974109999999</v>
      </c>
      <c r="W13" s="43">
        <v>21.094378489999997</v>
      </c>
      <c r="X13" s="43">
        <v>27.917466600000001</v>
      </c>
      <c r="Y13" s="43">
        <v>23.069595080000003</v>
      </c>
      <c r="Z13" s="43">
        <v>22.003572920000007</v>
      </c>
      <c r="AA13" s="43">
        <v>25.992777389999993</v>
      </c>
      <c r="AB13" s="43">
        <v>26.419099550000002</v>
      </c>
      <c r="AC13" s="43">
        <v>20.448351939999998</v>
      </c>
      <c r="AE13" s="167"/>
    </row>
    <row r="14" spans="16:33" x14ac:dyDescent="0.25">
      <c r="P14" s="44" t="s">
        <v>99</v>
      </c>
      <c r="Q14" s="44">
        <v>2016</v>
      </c>
      <c r="R14" s="43">
        <v>21.243900270000008</v>
      </c>
      <c r="S14" s="43">
        <v>25.537283919999993</v>
      </c>
      <c r="T14" s="43">
        <v>29.751121620000013</v>
      </c>
      <c r="U14" s="43">
        <v>22.691551529999998</v>
      </c>
      <c r="V14" s="43">
        <v>30.456996499999999</v>
      </c>
      <c r="W14" s="43">
        <v>21.137137859999996</v>
      </c>
      <c r="X14" s="43">
        <v>22.691084210000003</v>
      </c>
      <c r="Y14" s="43">
        <v>22.478544449999994</v>
      </c>
      <c r="Z14" s="43">
        <v>21.967254009999994</v>
      </c>
      <c r="AA14" s="43">
        <v>29.17406991999999</v>
      </c>
      <c r="AB14" s="43">
        <v>30.322900480000012</v>
      </c>
      <c r="AC14" s="43">
        <v>25.775629440000014</v>
      </c>
    </row>
    <row r="15" spans="16:33" x14ac:dyDescent="0.25">
      <c r="P15" s="44" t="s">
        <v>99</v>
      </c>
      <c r="Q15" s="44">
        <v>2017</v>
      </c>
      <c r="R15" s="43">
        <v>27.08903862</v>
      </c>
      <c r="S15" s="43">
        <v>33.421187840000002</v>
      </c>
      <c r="T15" s="43">
        <v>37.631889610000002</v>
      </c>
      <c r="U15" s="43">
        <v>19.037563559999999</v>
      </c>
      <c r="V15" s="43">
        <v>23.61246186</v>
      </c>
      <c r="W15" s="43">
        <v>21.718983949999998</v>
      </c>
      <c r="X15" s="43">
        <v>23.037928380000004</v>
      </c>
      <c r="Y15" s="43">
        <v>23.61365163</v>
      </c>
      <c r="Z15" s="43">
        <v>23.795012529999997</v>
      </c>
      <c r="AA15" s="43">
        <v>32.063150279999995</v>
      </c>
      <c r="AB15" s="43">
        <v>46.476538609999984</v>
      </c>
      <c r="AC15" s="43">
        <v>28.631947100000001</v>
      </c>
    </row>
    <row r="16" spans="16:33" x14ac:dyDescent="0.25">
      <c r="P16" s="44" t="s">
        <v>99</v>
      </c>
      <c r="Q16" s="44">
        <v>2018</v>
      </c>
      <c r="R16" s="43">
        <v>23.199343199999998</v>
      </c>
      <c r="S16" s="43">
        <v>37.287744709999998</v>
      </c>
      <c r="T16" s="43">
        <v>34.509150090000006</v>
      </c>
      <c r="U16" s="43">
        <v>22.599449629999999</v>
      </c>
      <c r="V16" s="43">
        <v>23.385019660000001</v>
      </c>
      <c r="W16" s="43">
        <v>22.01277438</v>
      </c>
      <c r="X16" s="43">
        <v>24.736452030000002</v>
      </c>
      <c r="Y16" s="43">
        <v>25.59808649</v>
      </c>
      <c r="Z16" s="43">
        <v>26.536883809999999</v>
      </c>
      <c r="AA16" s="43">
        <v>38.558109869999996</v>
      </c>
      <c r="AB16" s="43">
        <v>24.321291989999999</v>
      </c>
      <c r="AC16" s="43">
        <v>25.081602329999999</v>
      </c>
    </row>
    <row r="17" spans="16:33" x14ac:dyDescent="0.25">
      <c r="P17" s="44" t="s">
        <v>190</v>
      </c>
      <c r="Q17" s="44">
        <v>2019</v>
      </c>
      <c r="R17" s="45">
        <v>38.327187719999991</v>
      </c>
      <c r="S17" s="45">
        <v>26.6031355</v>
      </c>
      <c r="T17" s="45">
        <v>31.976685090000004</v>
      </c>
      <c r="U17" s="45">
        <v>29.749902319999997</v>
      </c>
      <c r="V17" s="45">
        <v>39.303867290000007</v>
      </c>
      <c r="W17" s="46">
        <v>19.988906280000005</v>
      </c>
      <c r="X17" s="45">
        <v>22.277958459999994</v>
      </c>
      <c r="Y17" s="45">
        <v>27.316494359999993</v>
      </c>
      <c r="Z17" s="45">
        <v>19.081644840000003</v>
      </c>
      <c r="AA17" s="45">
        <v>20.346365410000008</v>
      </c>
      <c r="AB17" s="45">
        <v>36.333882450000004</v>
      </c>
      <c r="AC17" s="45">
        <v>24.749237379999993</v>
      </c>
    </row>
    <row r="18" spans="16:33" x14ac:dyDescent="0.25">
      <c r="P18" s="44" t="s">
        <v>190</v>
      </c>
      <c r="Q18" s="44">
        <v>2020</v>
      </c>
      <c r="R18" s="45">
        <v>28.110058459999998</v>
      </c>
      <c r="S18" s="45">
        <v>25.447776709999999</v>
      </c>
      <c r="T18" s="45">
        <v>18.193960500000003</v>
      </c>
      <c r="U18" s="45">
        <v>19.418683090000002</v>
      </c>
      <c r="V18" s="45">
        <v>26.132039529999997</v>
      </c>
      <c r="W18" s="46">
        <v>28.73873690000001</v>
      </c>
      <c r="X18" s="45">
        <v>25.325534799999996</v>
      </c>
      <c r="Y18" s="45">
        <v>24.323994080000002</v>
      </c>
      <c r="Z18" s="45">
        <v>21.711987110000003</v>
      </c>
      <c r="AA18" s="45">
        <v>23.921117810000002</v>
      </c>
      <c r="AB18" s="45">
        <v>22.806605150000003</v>
      </c>
      <c r="AC18" s="45">
        <v>27.969808269999998</v>
      </c>
      <c r="AE18" s="167"/>
      <c r="AF18" s="167"/>
      <c r="AG18" s="167"/>
    </row>
    <row r="19" spans="16:33" x14ac:dyDescent="0.25">
      <c r="P19" s="45" t="s">
        <v>99</v>
      </c>
      <c r="Q19" s="44">
        <v>2021</v>
      </c>
      <c r="R19" s="45">
        <v>24.06928783</v>
      </c>
      <c r="S19" s="45">
        <v>24.209827790000002</v>
      </c>
      <c r="T19" s="45">
        <v>26.39333293000001</v>
      </c>
      <c r="U19" s="45">
        <v>22.451203769999992</v>
      </c>
      <c r="V19" s="45">
        <v>24.298061509999986</v>
      </c>
      <c r="W19" s="45">
        <v>29.496481510000006</v>
      </c>
      <c r="X19" s="45">
        <v>21.608525190000005</v>
      </c>
      <c r="Y19" s="45">
        <v>25.697983490000002</v>
      </c>
      <c r="Z19" s="45">
        <v>27.428050939999988</v>
      </c>
      <c r="AA19" s="45">
        <v>28.973097999999997</v>
      </c>
      <c r="AB19" s="45">
        <v>23.483420579999997</v>
      </c>
      <c r="AC19" s="45">
        <v>30.651122740000005</v>
      </c>
    </row>
    <row r="20" spans="16:33" x14ac:dyDescent="0.25">
      <c r="P20" s="44" t="s">
        <v>190</v>
      </c>
      <c r="Q20" s="44">
        <v>2022</v>
      </c>
      <c r="R20" s="45">
        <v>29.742868880000007</v>
      </c>
      <c r="S20" s="45">
        <v>25.014467299999996</v>
      </c>
      <c r="T20" s="45">
        <v>30.787881570000003</v>
      </c>
      <c r="U20" s="45">
        <v>24.57001206</v>
      </c>
      <c r="V20" s="45"/>
      <c r="W20" s="45"/>
      <c r="X20" s="45"/>
      <c r="Y20" s="45"/>
      <c r="Z20" s="45"/>
      <c r="AA20" s="45"/>
      <c r="AB20" s="45"/>
      <c r="AC20" s="45"/>
    </row>
    <row r="22" spans="16:33" x14ac:dyDescent="0.25">
      <c r="P22" s="45"/>
      <c r="Q22" s="44"/>
      <c r="R22" s="44" t="s">
        <v>188</v>
      </c>
      <c r="S22" s="44"/>
      <c r="T22" s="44"/>
      <c r="U22" s="44"/>
      <c r="V22" s="44"/>
      <c r="W22" s="44"/>
      <c r="X22" s="44"/>
      <c r="Y22" s="44"/>
      <c r="Z22" s="44"/>
      <c r="AA22" s="44"/>
      <c r="AB22" s="44"/>
      <c r="AC22" s="44"/>
    </row>
    <row r="23" spans="16:33" x14ac:dyDescent="0.25">
      <c r="P23" s="44"/>
      <c r="Q23" s="44"/>
      <c r="R23" s="44" t="s">
        <v>175</v>
      </c>
      <c r="S23" s="44" t="s">
        <v>176</v>
      </c>
      <c r="T23" s="44" t="s">
        <v>177</v>
      </c>
      <c r="U23" s="44" t="s">
        <v>178</v>
      </c>
      <c r="V23" s="44" t="s">
        <v>179</v>
      </c>
      <c r="W23" s="44" t="s">
        <v>180</v>
      </c>
      <c r="X23" s="44" t="s">
        <v>181</v>
      </c>
      <c r="Y23" s="44" t="s">
        <v>182</v>
      </c>
      <c r="Z23" s="44" t="s">
        <v>183</v>
      </c>
      <c r="AA23" s="44" t="s">
        <v>184</v>
      </c>
      <c r="AB23" s="44" t="s">
        <v>185</v>
      </c>
      <c r="AC23" s="44" t="s">
        <v>186</v>
      </c>
    </row>
    <row r="24" spans="16:33" x14ac:dyDescent="0.25">
      <c r="P24" s="44"/>
      <c r="Q24" s="44">
        <v>2015</v>
      </c>
      <c r="R24" s="46">
        <f t="shared" ref="R24:AC24" si="0">R13/R4</f>
        <v>0.90174184383034717</v>
      </c>
      <c r="S24" s="46">
        <f t="shared" si="0"/>
        <v>0.82573230752525062</v>
      </c>
      <c r="T24" s="46">
        <f t="shared" si="0"/>
        <v>0.70617684764150013</v>
      </c>
      <c r="U24" s="46">
        <f t="shared" si="0"/>
        <v>0.77105914898402506</v>
      </c>
      <c r="V24" s="46">
        <f t="shared" si="0"/>
        <v>0.77296243323410263</v>
      </c>
      <c r="W24" s="46">
        <f t="shared" si="0"/>
        <v>0.78812085082496941</v>
      </c>
      <c r="X24" s="46">
        <f t="shared" si="0"/>
        <v>0.84508891793005447</v>
      </c>
      <c r="Y24" s="46">
        <f t="shared" si="0"/>
        <v>0.76441523585498439</v>
      </c>
      <c r="Z24" s="46">
        <f t="shared" si="0"/>
        <v>0.75024194510784636</v>
      </c>
      <c r="AA24" s="46">
        <f t="shared" si="0"/>
        <v>0.72712424917896734</v>
      </c>
      <c r="AB24" s="46">
        <f t="shared" si="0"/>
        <v>0.65534883525944532</v>
      </c>
      <c r="AC24" s="46">
        <f t="shared" si="0"/>
        <v>0.6922221235806123</v>
      </c>
    </row>
    <row r="25" spans="16:33" x14ac:dyDescent="0.25">
      <c r="P25" s="44"/>
      <c r="Q25" s="44">
        <v>2016</v>
      </c>
      <c r="R25" s="46">
        <f t="shared" ref="R25:AC25" si="1">R14/R5</f>
        <v>0.75783661352605614</v>
      </c>
      <c r="S25" s="46">
        <f t="shared" si="1"/>
        <v>0.67205400204537713</v>
      </c>
      <c r="T25" s="46">
        <f t="shared" si="1"/>
        <v>0.66111335246630676</v>
      </c>
      <c r="U25" s="46">
        <f t="shared" si="1"/>
        <v>0.70811922008731643</v>
      </c>
      <c r="V25" s="46">
        <f t="shared" si="1"/>
        <v>0.72455826491577469</v>
      </c>
      <c r="W25" s="46">
        <f t="shared" si="1"/>
        <v>0.71374182137472097</v>
      </c>
      <c r="X25" s="46">
        <f t="shared" si="1"/>
        <v>0.79507675172460179</v>
      </c>
      <c r="Y25" s="46">
        <f t="shared" si="1"/>
        <v>0.76978076676156315</v>
      </c>
      <c r="Z25" s="46">
        <f t="shared" si="1"/>
        <v>0.82526801966179142</v>
      </c>
      <c r="AA25" s="46">
        <f t="shared" si="1"/>
        <v>0.86672564589733758</v>
      </c>
      <c r="AB25" s="46">
        <f t="shared" si="1"/>
        <v>0.83534648962688196</v>
      </c>
      <c r="AC25" s="46">
        <f t="shared" si="1"/>
        <v>0.78373130424603277</v>
      </c>
    </row>
    <row r="26" spans="16:33" x14ac:dyDescent="0.25">
      <c r="P26" s="44"/>
      <c r="Q26" s="44">
        <v>2017</v>
      </c>
      <c r="R26" s="46">
        <f t="shared" ref="R26:AC26" si="2">R15/R6</f>
        <v>0.81483136618320195</v>
      </c>
      <c r="S26" s="46">
        <f t="shared" si="2"/>
        <v>0.81071728804086529</v>
      </c>
      <c r="T26" s="46">
        <f t="shared" si="2"/>
        <v>0.80656171795920861</v>
      </c>
      <c r="U26" s="46">
        <f t="shared" si="2"/>
        <v>0.76358692088969093</v>
      </c>
      <c r="V26" s="46">
        <f t="shared" si="2"/>
        <v>0.84117973256764622</v>
      </c>
      <c r="W26" s="46">
        <f t="shared" si="2"/>
        <v>0.84753488098933638</v>
      </c>
      <c r="X26" s="46">
        <f t="shared" si="2"/>
        <v>0.89489959947311171</v>
      </c>
      <c r="Y26" s="46">
        <f t="shared" si="2"/>
        <v>0.86326003295490972</v>
      </c>
      <c r="Z26" s="46">
        <f t="shared" si="2"/>
        <v>0.83495607947360062</v>
      </c>
      <c r="AA26" s="46">
        <f t="shared" si="2"/>
        <v>0.93361380576072794</v>
      </c>
      <c r="AB26" s="46">
        <f t="shared" si="2"/>
        <v>0.94053880070186224</v>
      </c>
      <c r="AC26" s="46">
        <f t="shared" si="2"/>
        <v>0.99345206250112994</v>
      </c>
    </row>
    <row r="27" spans="16:33" x14ac:dyDescent="0.25">
      <c r="P27" s="44"/>
      <c r="Q27" s="44">
        <v>2018</v>
      </c>
      <c r="R27" s="46">
        <f t="shared" ref="R27:AC27" si="3">R16/R7</f>
        <v>0.95901536758156836</v>
      </c>
      <c r="S27" s="46">
        <f t="shared" si="3"/>
        <v>1.010539014924225</v>
      </c>
      <c r="T27" s="46">
        <f t="shared" si="3"/>
        <v>1.0277331734433783</v>
      </c>
      <c r="U27" s="46">
        <f t="shared" si="3"/>
        <v>0.95991866614948718</v>
      </c>
      <c r="V27" s="46">
        <f t="shared" si="3"/>
        <v>1.0393364705549804</v>
      </c>
      <c r="W27" s="46">
        <f t="shared" si="3"/>
        <v>1.039621169365484</v>
      </c>
      <c r="X27" s="46">
        <f t="shared" si="3"/>
        <v>1.0442079947824325</v>
      </c>
      <c r="Y27" s="46">
        <f t="shared" si="3"/>
        <v>0.98380283862940032</v>
      </c>
      <c r="Z27" s="46">
        <f t="shared" si="3"/>
        <v>1.1886474604548019</v>
      </c>
      <c r="AA27" s="46">
        <f t="shared" si="3"/>
        <v>1.074785425964532</v>
      </c>
      <c r="AB27" s="46">
        <f t="shared" si="3"/>
        <v>1.0382161043864007</v>
      </c>
      <c r="AC27" s="46">
        <f t="shared" si="3"/>
        <v>0.95433016504291246</v>
      </c>
    </row>
    <row r="28" spans="16:33" x14ac:dyDescent="0.25">
      <c r="P28" s="44"/>
      <c r="Q28" s="44">
        <v>2019</v>
      </c>
      <c r="R28" s="46">
        <f t="shared" ref="R28:AC28" si="4">R17/R8</f>
        <v>1.0458324249959243</v>
      </c>
      <c r="S28" s="46">
        <f t="shared" si="4"/>
        <v>0.94112504464510616</v>
      </c>
      <c r="T28" s="46">
        <f t="shared" si="4"/>
        <v>1.0547693788379298</v>
      </c>
      <c r="U28" s="46">
        <f t="shared" si="4"/>
        <v>0.85079571738629767</v>
      </c>
      <c r="V28" s="46">
        <f t="shared" si="4"/>
        <v>1.1076144861268873</v>
      </c>
      <c r="W28" s="46">
        <f t="shared" si="4"/>
        <v>0.87502935295327422</v>
      </c>
      <c r="X28" s="46">
        <f t="shared" si="4"/>
        <v>0.8835742051218286</v>
      </c>
      <c r="Y28" s="46">
        <f t="shared" si="4"/>
        <v>0.862828166628826</v>
      </c>
      <c r="Z28" s="46">
        <f t="shared" si="4"/>
        <v>0.89752767679371304</v>
      </c>
      <c r="AA28" s="46">
        <f t="shared" si="4"/>
        <v>0.8901238845050663</v>
      </c>
      <c r="AB28" s="46">
        <f t="shared" si="4"/>
        <v>0.87517737911347526</v>
      </c>
      <c r="AC28" s="46">
        <f t="shared" si="4"/>
        <v>0.8530448225016235</v>
      </c>
    </row>
    <row r="29" spans="16:33" x14ac:dyDescent="0.25">
      <c r="P29" s="31"/>
      <c r="Q29" s="90">
        <v>2020</v>
      </c>
      <c r="R29" s="46">
        <f t="shared" ref="R29:AC29" si="5">R18/R9</f>
        <v>0.86596840759122773</v>
      </c>
      <c r="S29" s="46">
        <f t="shared" si="5"/>
        <v>0.85396378716128274</v>
      </c>
      <c r="T29" s="46">
        <f t="shared" si="5"/>
        <v>0.85757977208427094</v>
      </c>
      <c r="U29" s="46">
        <f t="shared" si="5"/>
        <v>0.80122599563001029</v>
      </c>
      <c r="V29" s="46">
        <f t="shared" si="5"/>
        <v>0.81175164133902034</v>
      </c>
      <c r="W29" s="46">
        <f t="shared" si="5"/>
        <v>0.83776210148654229</v>
      </c>
      <c r="X29" s="46">
        <f t="shared" si="5"/>
        <v>0.85553892070934745</v>
      </c>
      <c r="Y29" s="46">
        <f t="shared" si="5"/>
        <v>0.81036201809242592</v>
      </c>
      <c r="Z29" s="46">
        <f t="shared" si="5"/>
        <v>0.7822252574460058</v>
      </c>
      <c r="AA29" s="46">
        <f t="shared" si="5"/>
        <v>0.80749142198603241</v>
      </c>
      <c r="AB29" s="46">
        <f t="shared" si="5"/>
        <v>0.77370274142889806</v>
      </c>
      <c r="AC29" s="46">
        <f t="shared" si="5"/>
        <v>1.4758444383869505</v>
      </c>
    </row>
    <row r="30" spans="16:33" x14ac:dyDescent="0.25">
      <c r="P30" s="31"/>
      <c r="Q30" s="90">
        <v>2021</v>
      </c>
      <c r="R30" s="46">
        <f t="shared" ref="R30:AC30" si="6">R19/R10</f>
        <v>0.81615686537933418</v>
      </c>
      <c r="S30" s="46">
        <f t="shared" si="6"/>
        <v>0.85427937814521493</v>
      </c>
      <c r="T30" s="46">
        <f t="shared" si="6"/>
        <v>0.89653279681313536</v>
      </c>
      <c r="U30" s="46">
        <f t="shared" si="6"/>
        <v>0.85919093160923654</v>
      </c>
      <c r="V30" s="46">
        <f t="shared" si="6"/>
        <v>0.93037688975387178</v>
      </c>
      <c r="W30" s="46">
        <f t="shared" si="6"/>
        <v>0.99249084418925404</v>
      </c>
      <c r="X30" s="46">
        <f t="shared" si="6"/>
        <v>0.83600064241276306</v>
      </c>
      <c r="Y30" s="46">
        <f t="shared" si="6"/>
        <v>0.83857160200761072</v>
      </c>
      <c r="Z30" s="46">
        <f t="shared" si="6"/>
        <v>0.89093365405326108</v>
      </c>
      <c r="AA30" s="46">
        <f t="shared" si="6"/>
        <v>0.85714206259935233</v>
      </c>
      <c r="AB30" s="46">
        <f t="shared" si="6"/>
        <v>0.87539406630781591</v>
      </c>
      <c r="AC30" s="253">
        <f t="shared" si="6"/>
        <v>0.85276591838989679</v>
      </c>
    </row>
    <row r="31" spans="16:33" x14ac:dyDescent="0.25">
      <c r="Q31" s="90">
        <v>2022</v>
      </c>
      <c r="R31" s="253">
        <f>R20/R11</f>
        <v>0.92913100736232523</v>
      </c>
      <c r="S31" s="253">
        <f>S20/S11</f>
        <v>0.91004024417174367</v>
      </c>
      <c r="T31" s="253">
        <f>T20/T11</f>
        <v>0.98461913868648021</v>
      </c>
      <c r="U31" s="253">
        <f>U20/U11</f>
        <v>0.92361733706704607</v>
      </c>
    </row>
  </sheetData>
  <phoneticPr fontId="59" type="noConversion"/>
  <pageMargins left="1" right="1" top="1" bottom="1" header="0.5" footer="0.5"/>
  <pageSetup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L2:AH26"/>
  <sheetViews>
    <sheetView zoomScaleNormal="100" zoomScaleSheetLayoutView="100" workbookViewId="0"/>
  </sheetViews>
  <sheetFormatPr baseColWidth="10" defaultColWidth="11.42578125" defaultRowHeight="15" x14ac:dyDescent="0.25"/>
  <cols>
    <col min="15" max="15" width="5.7109375" customWidth="1"/>
    <col min="16" max="16" width="5" bestFit="1" customWidth="1"/>
    <col min="17" max="17" width="5.42578125" bestFit="1" customWidth="1"/>
    <col min="18" max="18" width="6.28515625" customWidth="1"/>
    <col min="19" max="29" width="6.42578125" bestFit="1" customWidth="1"/>
  </cols>
  <sheetData>
    <row r="2" spans="12:34" x14ac:dyDescent="0.25">
      <c r="P2" s="56"/>
      <c r="Q2" s="56"/>
      <c r="R2" s="57" t="s">
        <v>191</v>
      </c>
      <c r="S2" s="56"/>
      <c r="T2" s="56"/>
      <c r="U2" s="56"/>
      <c r="V2" s="56"/>
      <c r="W2" s="56"/>
      <c r="X2" s="56"/>
      <c r="Y2" s="56"/>
      <c r="Z2" s="56"/>
      <c r="AA2" s="56"/>
      <c r="AB2" s="56"/>
      <c r="AC2" s="56"/>
    </row>
    <row r="3" spans="12:34" x14ac:dyDescent="0.25">
      <c r="P3" s="56"/>
      <c r="Q3" s="56"/>
      <c r="R3" s="55" t="s">
        <v>175</v>
      </c>
      <c r="S3" s="55" t="s">
        <v>176</v>
      </c>
      <c r="T3" s="55" t="s">
        <v>177</v>
      </c>
      <c r="U3" s="55" t="s">
        <v>178</v>
      </c>
      <c r="V3" s="55" t="s">
        <v>179</v>
      </c>
      <c r="W3" s="55" t="s">
        <v>180</v>
      </c>
      <c r="X3" s="55" t="s">
        <v>181</v>
      </c>
      <c r="Y3" s="55" t="s">
        <v>182</v>
      </c>
      <c r="Z3" s="55" t="s">
        <v>183</v>
      </c>
      <c r="AA3" s="55" t="s">
        <v>184</v>
      </c>
      <c r="AB3" s="55" t="s">
        <v>185</v>
      </c>
      <c r="AC3" s="55" t="s">
        <v>186</v>
      </c>
      <c r="AE3" s="168"/>
      <c r="AF3" s="168"/>
      <c r="AG3" s="168"/>
      <c r="AH3" s="168"/>
    </row>
    <row r="4" spans="12:34" x14ac:dyDescent="0.25">
      <c r="P4" s="56" t="s">
        <v>187</v>
      </c>
      <c r="Q4" s="56">
        <v>2017</v>
      </c>
      <c r="R4" s="49">
        <v>1238.7</v>
      </c>
      <c r="S4" s="49">
        <v>1424.808</v>
      </c>
      <c r="T4" s="49">
        <v>1512.1959999999999</v>
      </c>
      <c r="U4" s="49">
        <v>1721.3050000000001</v>
      </c>
      <c r="V4" s="49">
        <v>1891.152</v>
      </c>
      <c r="W4" s="49">
        <v>1988.8789999999999</v>
      </c>
      <c r="X4" s="49">
        <v>1803.489</v>
      </c>
      <c r="Y4" s="49">
        <v>1732.4280000000001</v>
      </c>
      <c r="Z4" s="49">
        <v>1852.902</v>
      </c>
      <c r="AA4" s="49">
        <v>1821.741</v>
      </c>
      <c r="AB4" s="49">
        <v>1527.15</v>
      </c>
      <c r="AC4" s="49">
        <v>1109.3230000000001</v>
      </c>
      <c r="AE4" s="168"/>
      <c r="AF4" s="168"/>
      <c r="AG4" s="168"/>
      <c r="AH4" s="168"/>
    </row>
    <row r="5" spans="12:34" x14ac:dyDescent="0.25">
      <c r="P5" s="56" t="s">
        <v>187</v>
      </c>
      <c r="Q5" s="56">
        <v>2018</v>
      </c>
      <c r="R5" s="49">
        <v>1809.184</v>
      </c>
      <c r="S5" s="49">
        <v>1339.578</v>
      </c>
      <c r="T5" s="49">
        <v>1741.86</v>
      </c>
      <c r="U5" s="49">
        <v>1727.09</v>
      </c>
      <c r="V5" s="49">
        <v>1834.2228</v>
      </c>
      <c r="W5" s="49">
        <v>1822.5585000000001</v>
      </c>
      <c r="X5" s="49">
        <v>1617.366</v>
      </c>
      <c r="Y5" s="49">
        <v>2121.0632000000001</v>
      </c>
      <c r="Z5" s="49">
        <v>1342.2049999999999</v>
      </c>
      <c r="AA5" s="49">
        <v>2073.6241999999997</v>
      </c>
      <c r="AB5" s="49">
        <v>1528.8510000000001</v>
      </c>
      <c r="AC5" s="49">
        <v>1189.4880000000001</v>
      </c>
      <c r="AE5" s="110"/>
    </row>
    <row r="6" spans="12:34" x14ac:dyDescent="0.25">
      <c r="P6" s="56" t="s">
        <v>187</v>
      </c>
      <c r="Q6" s="56">
        <v>2019</v>
      </c>
      <c r="R6" s="49">
        <v>1294.586</v>
      </c>
      <c r="S6" s="49">
        <v>1395.3050000000001</v>
      </c>
      <c r="T6" s="49">
        <v>1648.8889999999999</v>
      </c>
      <c r="U6" s="49">
        <v>1458.0940000000001</v>
      </c>
      <c r="V6" s="49">
        <v>1797.2159999999999</v>
      </c>
      <c r="W6" s="49">
        <v>1500.4818596</v>
      </c>
      <c r="X6" s="49">
        <v>1768.5429999999999</v>
      </c>
      <c r="Y6" s="49">
        <v>1249.499</v>
      </c>
      <c r="Z6" s="49">
        <v>1548.0119999999999</v>
      </c>
      <c r="AA6" s="49">
        <v>1911.193</v>
      </c>
      <c r="AB6" s="49">
        <v>1484.587</v>
      </c>
      <c r="AC6" s="49">
        <v>951.08299999999997</v>
      </c>
      <c r="AE6" s="166"/>
      <c r="AF6" s="250"/>
      <c r="AG6" s="166"/>
    </row>
    <row r="7" spans="12:34" x14ac:dyDescent="0.25">
      <c r="P7" s="56" t="s">
        <v>187</v>
      </c>
      <c r="Q7" s="56">
        <v>2020</v>
      </c>
      <c r="R7" s="49">
        <v>1469.5150000000001</v>
      </c>
      <c r="S7" s="49">
        <v>1442.336</v>
      </c>
      <c r="T7" s="49">
        <v>918.68600000000004</v>
      </c>
      <c r="U7" s="49">
        <v>2056.221</v>
      </c>
      <c r="V7" s="49">
        <v>2181.357</v>
      </c>
      <c r="W7" s="49">
        <v>2920.2489999999998</v>
      </c>
      <c r="X7" s="49">
        <v>2406.8130000000001</v>
      </c>
      <c r="Y7" s="49">
        <v>2809.37</v>
      </c>
      <c r="Z7" s="49">
        <v>2578.8049999999998</v>
      </c>
      <c r="AA7" s="49">
        <v>1200.1225767000001</v>
      </c>
      <c r="AB7" s="49">
        <v>1481.2270000000001</v>
      </c>
      <c r="AC7" s="49">
        <v>919.4325</v>
      </c>
      <c r="AE7" s="166"/>
      <c r="AF7" s="166"/>
      <c r="AG7" s="166"/>
    </row>
    <row r="8" spans="12:34" x14ac:dyDescent="0.25">
      <c r="P8" s="56" t="s">
        <v>192</v>
      </c>
      <c r="Q8" s="56">
        <v>2021</v>
      </c>
      <c r="R8" s="49">
        <v>1610.3820000000001</v>
      </c>
      <c r="S8" s="49">
        <v>2163.2460000000001</v>
      </c>
      <c r="T8" s="49">
        <v>1795.7145</v>
      </c>
      <c r="U8" s="49">
        <v>1575.212</v>
      </c>
      <c r="V8" s="49">
        <v>2030.2070000000001</v>
      </c>
      <c r="W8" s="49">
        <v>1928.36</v>
      </c>
      <c r="X8" s="49">
        <v>2124.8270000000002</v>
      </c>
      <c r="Y8" s="49">
        <v>1445.2090000000001</v>
      </c>
      <c r="Z8" s="49">
        <v>1010.357</v>
      </c>
      <c r="AA8" s="49">
        <v>1514.943</v>
      </c>
      <c r="AB8" s="49">
        <v>1838.2719999999999</v>
      </c>
      <c r="AC8" s="49">
        <v>1977.452</v>
      </c>
      <c r="AE8" s="96"/>
      <c r="AF8" s="96"/>
      <c r="AG8" s="96"/>
      <c r="AH8" s="96"/>
    </row>
    <row r="9" spans="12:34" x14ac:dyDescent="0.25">
      <c r="P9" s="56" t="s">
        <v>187</v>
      </c>
      <c r="Q9" s="56">
        <v>2022</v>
      </c>
      <c r="R9" s="49">
        <v>1807.2080000000001</v>
      </c>
      <c r="S9" s="49">
        <v>1171.2950000000001</v>
      </c>
      <c r="T9" s="49">
        <v>1686.739</v>
      </c>
      <c r="U9" s="49">
        <v>1354.4880000000001</v>
      </c>
      <c r="V9" s="49"/>
      <c r="W9" s="49"/>
      <c r="X9" s="49"/>
      <c r="Y9" s="49"/>
      <c r="Z9" s="49"/>
      <c r="AA9" s="49"/>
      <c r="AB9" s="49"/>
      <c r="AC9" s="49"/>
      <c r="AE9" s="96"/>
      <c r="AF9" s="96"/>
      <c r="AG9" s="96"/>
    </row>
    <row r="10" spans="12:34" x14ac:dyDescent="0.25">
      <c r="L10" s="250"/>
    </row>
    <row r="11" spans="12:34" x14ac:dyDescent="0.25">
      <c r="L11" s="250"/>
      <c r="P11" s="56" t="s">
        <v>99</v>
      </c>
      <c r="Q11" s="56">
        <v>2017</v>
      </c>
      <c r="R11" s="49">
        <v>2163.1970000000001</v>
      </c>
      <c r="S11" s="49">
        <v>2783.4360000000001</v>
      </c>
      <c r="T11" s="49">
        <v>2749.009</v>
      </c>
      <c r="U11" s="49">
        <v>3008.9679999999998</v>
      </c>
      <c r="V11" s="49">
        <v>3447.8389999999999</v>
      </c>
      <c r="W11" s="49">
        <v>3777.386</v>
      </c>
      <c r="X11" s="49">
        <v>3396.752</v>
      </c>
      <c r="Y11" s="49">
        <v>3340.6280000000002</v>
      </c>
      <c r="Z11" s="49">
        <v>3534.6909999999998</v>
      </c>
      <c r="AA11" s="49">
        <v>3517.0039999999999</v>
      </c>
      <c r="AB11" s="49">
        <v>2812.0680000000002</v>
      </c>
      <c r="AC11" s="49">
        <v>2338.4270000000001</v>
      </c>
    </row>
    <row r="12" spans="12:34" x14ac:dyDescent="0.25">
      <c r="L12" s="110"/>
      <c r="P12" s="56" t="s">
        <v>99</v>
      </c>
      <c r="Q12" s="56">
        <v>2018</v>
      </c>
      <c r="R12" s="49">
        <v>3509.2413099999999</v>
      </c>
      <c r="S12" s="49">
        <v>2866.64129</v>
      </c>
      <c r="T12" s="49">
        <v>3487.93588</v>
      </c>
      <c r="U12" s="49">
        <v>3512.6211000000003</v>
      </c>
      <c r="V12" s="49">
        <v>3772.58853</v>
      </c>
      <c r="W12" s="49">
        <v>3458.9167499999999</v>
      </c>
      <c r="X12" s="49">
        <v>3221.5904300000002</v>
      </c>
      <c r="Y12" s="49">
        <v>4232.6692499999999</v>
      </c>
      <c r="Z12" s="49">
        <v>2610.4208100000001</v>
      </c>
      <c r="AA12" s="49">
        <v>3988.3429999999998</v>
      </c>
      <c r="AB12" s="49">
        <v>2910.2931699999999</v>
      </c>
      <c r="AC12" s="49">
        <v>2148.7098500000002</v>
      </c>
    </row>
    <row r="13" spans="12:34" x14ac:dyDescent="0.25">
      <c r="L13" s="110"/>
      <c r="P13" s="56" t="s">
        <v>99</v>
      </c>
      <c r="Q13" s="56">
        <v>2019</v>
      </c>
      <c r="R13" s="48">
        <v>2414.79954</v>
      </c>
      <c r="S13" s="48">
        <v>2591.3246099999997</v>
      </c>
      <c r="T13" s="48">
        <v>3015.9723899999999</v>
      </c>
      <c r="U13" s="48">
        <v>2767.1150200000002</v>
      </c>
      <c r="V13" s="48">
        <v>3464.5224800000001</v>
      </c>
      <c r="W13" s="48">
        <v>2836.8172999999992</v>
      </c>
      <c r="X13" s="48">
        <v>3524.2680599999999</v>
      </c>
      <c r="Y13" s="48">
        <v>2366.28917</v>
      </c>
      <c r="Z13" s="48">
        <v>2823.4865299999997</v>
      </c>
      <c r="AA13" s="48">
        <v>3546.5239799999999</v>
      </c>
      <c r="AB13" s="48">
        <v>2683.1303499999999</v>
      </c>
      <c r="AC13" s="48">
        <v>1785.4700399999999</v>
      </c>
    </row>
    <row r="14" spans="12:34" x14ac:dyDescent="0.25">
      <c r="P14" s="56" t="s">
        <v>99</v>
      </c>
      <c r="Q14" s="56">
        <v>2020</v>
      </c>
      <c r="R14" s="48">
        <v>2785.4186499999996</v>
      </c>
      <c r="S14" s="48">
        <v>2490.6086800000003</v>
      </c>
      <c r="T14" s="48">
        <v>1677.3890299999998</v>
      </c>
      <c r="U14" s="48">
        <v>3630.0559300000004</v>
      </c>
      <c r="V14" s="48">
        <v>3635.0844700000002</v>
      </c>
      <c r="W14" s="48">
        <v>5040.3669800000007</v>
      </c>
      <c r="X14" s="48">
        <v>4451.0910500000009</v>
      </c>
      <c r="Y14" s="48">
        <v>5439.098140000001</v>
      </c>
      <c r="Z14" s="48">
        <v>5505.5791900000013</v>
      </c>
      <c r="AA14" s="48">
        <v>2212.5166599999998</v>
      </c>
      <c r="AB14" s="48">
        <v>2853.6835999999998</v>
      </c>
      <c r="AC14" s="48">
        <v>1767.6853799999999</v>
      </c>
      <c r="AE14" s="96"/>
      <c r="AF14" s="96"/>
      <c r="AG14" s="96"/>
      <c r="AH14" s="96"/>
    </row>
    <row r="15" spans="12:34" x14ac:dyDescent="0.25">
      <c r="P15" s="56" t="s">
        <v>99</v>
      </c>
      <c r="Q15" s="56">
        <v>2021</v>
      </c>
      <c r="R15" s="48">
        <v>3117.5292100000001</v>
      </c>
      <c r="S15" s="48">
        <v>3988.6311399999995</v>
      </c>
      <c r="T15" s="48">
        <v>3376.3835299999992</v>
      </c>
      <c r="U15" s="48">
        <v>3021.5246699999993</v>
      </c>
      <c r="V15" s="48">
        <v>3814.7966800000008</v>
      </c>
      <c r="W15" s="48">
        <v>3629.8534799999993</v>
      </c>
      <c r="X15" s="48">
        <v>4041.1528199999998</v>
      </c>
      <c r="Y15" s="48">
        <v>3225.2134000000001</v>
      </c>
      <c r="Z15" s="48">
        <v>1912.7930599999997</v>
      </c>
      <c r="AA15" s="48">
        <v>3133.9940800000004</v>
      </c>
      <c r="AB15" s="48">
        <v>3317.4372599999997</v>
      </c>
      <c r="AC15" s="48">
        <v>3691.6154900000006</v>
      </c>
    </row>
    <row r="16" spans="12:34" x14ac:dyDescent="0.25">
      <c r="P16" s="56" t="s">
        <v>99</v>
      </c>
      <c r="Q16" s="56">
        <v>2022</v>
      </c>
      <c r="R16" s="48">
        <v>3542.5489700000003</v>
      </c>
      <c r="S16" s="48">
        <v>2111.0532599999997</v>
      </c>
      <c r="T16" s="48">
        <v>2992.6367000000005</v>
      </c>
      <c r="U16" s="48">
        <v>2470.3571300000003</v>
      </c>
      <c r="V16" s="48"/>
      <c r="W16" s="48"/>
      <c r="X16" s="48"/>
      <c r="Y16" s="48"/>
      <c r="Z16" s="48"/>
      <c r="AA16" s="48"/>
      <c r="AB16" s="48"/>
      <c r="AC16" s="48"/>
    </row>
    <row r="17" spans="16:29" x14ac:dyDescent="0.25">
      <c r="P17" s="52"/>
      <c r="Q17" s="31"/>
      <c r="R17" s="31"/>
      <c r="S17" s="31"/>
      <c r="T17" s="31"/>
      <c r="U17" s="31"/>
      <c r="V17" s="31"/>
      <c r="W17" s="31"/>
      <c r="X17" s="31"/>
      <c r="Y17" s="31"/>
      <c r="Z17" s="31"/>
      <c r="AA17" s="31"/>
      <c r="AB17" s="31"/>
      <c r="AC17" s="31"/>
    </row>
    <row r="18" spans="16:29" x14ac:dyDescent="0.25">
      <c r="P18" s="52"/>
      <c r="Q18" s="56"/>
      <c r="R18" s="56" t="s">
        <v>188</v>
      </c>
      <c r="S18" s="56"/>
      <c r="T18" s="56"/>
      <c r="U18" s="56"/>
      <c r="V18" s="56"/>
      <c r="W18" s="51"/>
      <c r="X18" s="56"/>
      <c r="Y18" s="56"/>
      <c r="Z18" s="56"/>
      <c r="AA18" s="56"/>
      <c r="AB18" s="56"/>
      <c r="AC18" s="56"/>
    </row>
    <row r="19" spans="16:29" x14ac:dyDescent="0.25">
      <c r="P19" s="56"/>
      <c r="Q19" s="56"/>
      <c r="R19" s="57" t="s">
        <v>191</v>
      </c>
      <c r="S19" s="56"/>
      <c r="T19" s="56"/>
      <c r="U19" s="56"/>
      <c r="V19" s="56"/>
      <c r="W19" s="56"/>
      <c r="X19" s="56"/>
      <c r="Y19" s="56"/>
      <c r="Z19" s="56"/>
      <c r="AA19" s="56"/>
      <c r="AB19" s="56"/>
      <c r="AC19" s="56"/>
    </row>
    <row r="20" spans="16:29" x14ac:dyDescent="0.25">
      <c r="P20" s="56"/>
      <c r="Q20" s="56"/>
      <c r="R20" s="56" t="s">
        <v>175</v>
      </c>
      <c r="S20" s="56" t="s">
        <v>176</v>
      </c>
      <c r="T20" s="56" t="s">
        <v>177</v>
      </c>
      <c r="U20" s="56" t="s">
        <v>178</v>
      </c>
      <c r="V20" s="56" t="s">
        <v>179</v>
      </c>
      <c r="W20" s="56" t="s">
        <v>180</v>
      </c>
      <c r="X20" s="56" t="s">
        <v>181</v>
      </c>
      <c r="Y20" s="56" t="s">
        <v>182</v>
      </c>
      <c r="Z20" s="56" t="s">
        <v>183</v>
      </c>
      <c r="AA20" s="56" t="s">
        <v>184</v>
      </c>
      <c r="AB20" s="56" t="s">
        <v>185</v>
      </c>
      <c r="AC20" s="56" t="s">
        <v>186</v>
      </c>
    </row>
    <row r="21" spans="16:29" x14ac:dyDescent="0.25">
      <c r="P21" s="56"/>
      <c r="Q21" s="56">
        <v>2017</v>
      </c>
      <c r="R21" s="91">
        <f t="shared" ref="R21:AC21" si="0">R11/R4</f>
        <v>1.7463445547751675</v>
      </c>
      <c r="S21" s="91">
        <f t="shared" si="0"/>
        <v>1.9535516364310139</v>
      </c>
      <c r="T21" s="91">
        <f t="shared" si="0"/>
        <v>1.8178919928369075</v>
      </c>
      <c r="U21" s="91">
        <f t="shared" si="0"/>
        <v>1.7480736998962993</v>
      </c>
      <c r="V21" s="91">
        <f t="shared" si="0"/>
        <v>1.823142190580133</v>
      </c>
      <c r="W21" s="91">
        <f t="shared" si="0"/>
        <v>1.8992538007591211</v>
      </c>
      <c r="X21" s="91">
        <f t="shared" si="0"/>
        <v>1.883433722079813</v>
      </c>
      <c r="Y21" s="91">
        <f t="shared" si="0"/>
        <v>1.9282925466455172</v>
      </c>
      <c r="Z21" s="91">
        <f t="shared" si="0"/>
        <v>1.9076513490729676</v>
      </c>
      <c r="AA21" s="91">
        <f t="shared" si="0"/>
        <v>1.930573006810518</v>
      </c>
      <c r="AB21" s="91">
        <f t="shared" si="0"/>
        <v>1.8413829682742364</v>
      </c>
      <c r="AC21" s="91">
        <f t="shared" si="0"/>
        <v>2.1079766668499618</v>
      </c>
    </row>
    <row r="22" spans="16:29" x14ac:dyDescent="0.25">
      <c r="P22" s="56"/>
      <c r="Q22" s="56">
        <v>2018</v>
      </c>
      <c r="R22" s="91">
        <f t="shared" ref="R22:AC22" si="1">R12/R5</f>
        <v>1.9396818178803261</v>
      </c>
      <c r="S22" s="91">
        <f t="shared" si="1"/>
        <v>2.1399584719964051</v>
      </c>
      <c r="T22" s="91">
        <f t="shared" si="1"/>
        <v>2.0024203322884735</v>
      </c>
      <c r="U22" s="91">
        <f t="shared" si="1"/>
        <v>2.0338379007463425</v>
      </c>
      <c r="V22" s="91">
        <f t="shared" si="1"/>
        <v>2.0567776880758433</v>
      </c>
      <c r="W22" s="91">
        <f t="shared" si="1"/>
        <v>1.8978357896330897</v>
      </c>
      <c r="X22" s="91">
        <f t="shared" si="1"/>
        <v>1.9918747086311943</v>
      </c>
      <c r="Y22" s="91">
        <f t="shared" si="1"/>
        <v>1.9955413162606375</v>
      </c>
      <c r="Z22" s="91">
        <f t="shared" si="1"/>
        <v>1.9448748961596778</v>
      </c>
      <c r="AA22" s="91">
        <f t="shared" si="1"/>
        <v>1.9233682747336767</v>
      </c>
      <c r="AB22" s="91">
        <f t="shared" si="1"/>
        <v>1.9035819514131853</v>
      </c>
      <c r="AC22" s="91">
        <f t="shared" si="1"/>
        <v>1.8064157435804313</v>
      </c>
    </row>
    <row r="23" spans="16:29" x14ac:dyDescent="0.25">
      <c r="P23" s="31"/>
      <c r="Q23" s="56">
        <v>2019</v>
      </c>
      <c r="R23" s="91">
        <f t="shared" ref="R23:AC23" si="2">R13/R6</f>
        <v>1.865306391386899</v>
      </c>
      <c r="S23" s="91">
        <f t="shared" si="2"/>
        <v>1.8571743167264501</v>
      </c>
      <c r="T23" s="91">
        <f t="shared" si="2"/>
        <v>1.8290936442659269</v>
      </c>
      <c r="U23" s="91">
        <f t="shared" si="2"/>
        <v>1.8977617492425043</v>
      </c>
      <c r="V23" s="91">
        <f t="shared" si="2"/>
        <v>1.9277162455709276</v>
      </c>
      <c r="W23" s="91">
        <f t="shared" si="2"/>
        <v>1.8906041961455242</v>
      </c>
      <c r="X23" s="91">
        <f t="shared" si="2"/>
        <v>1.9927522599111247</v>
      </c>
      <c r="Y23" s="91">
        <f t="shared" si="2"/>
        <v>1.8937903671791654</v>
      </c>
      <c r="Z23" s="91">
        <f t="shared" si="2"/>
        <v>1.8239435676209228</v>
      </c>
      <c r="AA23" s="91">
        <f t="shared" si="2"/>
        <v>1.8556597789966791</v>
      </c>
      <c r="AB23" s="91">
        <f t="shared" si="2"/>
        <v>1.8073244276017504</v>
      </c>
      <c r="AC23" s="91">
        <f t="shared" si="2"/>
        <v>1.8773020230621302</v>
      </c>
    </row>
    <row r="24" spans="16:29" x14ac:dyDescent="0.25">
      <c r="P24" s="31"/>
      <c r="Q24" s="92">
        <v>2020</v>
      </c>
      <c r="R24" s="91">
        <f t="shared" ref="R24:AC24" si="3">R14/R7</f>
        <v>1.8954679945424167</v>
      </c>
      <c r="S24" s="91">
        <f t="shared" si="3"/>
        <v>1.7267881270383603</v>
      </c>
      <c r="T24" s="91">
        <f t="shared" si="3"/>
        <v>1.8258567453950532</v>
      </c>
      <c r="U24" s="91">
        <f t="shared" si="3"/>
        <v>1.7654016421386614</v>
      </c>
      <c r="V24" s="91">
        <f t="shared" si="3"/>
        <v>1.6664326242792904</v>
      </c>
      <c r="W24" s="91">
        <f t="shared" si="3"/>
        <v>1.7260058919633228</v>
      </c>
      <c r="X24" s="91">
        <f t="shared" si="3"/>
        <v>1.849371367862813</v>
      </c>
      <c r="Y24" s="91">
        <f t="shared" si="3"/>
        <v>1.9360561762957536</v>
      </c>
      <c r="Z24" s="91">
        <f t="shared" si="3"/>
        <v>2.1349342776983917</v>
      </c>
      <c r="AA24" s="91">
        <f t="shared" si="3"/>
        <v>1.8435755671589806</v>
      </c>
      <c r="AB24" s="91">
        <f t="shared" si="3"/>
        <v>1.9265673661093132</v>
      </c>
      <c r="AC24" s="91">
        <f t="shared" si="3"/>
        <v>1.9225830933755332</v>
      </c>
    </row>
    <row r="25" spans="16:29" x14ac:dyDescent="0.25">
      <c r="P25" s="31"/>
      <c r="Q25" s="92">
        <v>2021</v>
      </c>
      <c r="R25" s="91">
        <f t="shared" ref="R25:AC25" si="4">R15/R8</f>
        <v>1.9358942226130198</v>
      </c>
      <c r="S25" s="91">
        <f t="shared" si="4"/>
        <v>1.8438176425612247</v>
      </c>
      <c r="T25" s="91">
        <f t="shared" si="4"/>
        <v>1.8802451781728104</v>
      </c>
      <c r="U25" s="91">
        <f t="shared" si="4"/>
        <v>1.9181701701104354</v>
      </c>
      <c r="V25" s="91">
        <f t="shared" si="4"/>
        <v>1.8790185828341646</v>
      </c>
      <c r="W25" s="91">
        <f t="shared" si="4"/>
        <v>1.882352610508411</v>
      </c>
      <c r="X25" s="91">
        <f t="shared" si="4"/>
        <v>1.901873809020687</v>
      </c>
      <c r="Y25" s="91">
        <f t="shared" si="4"/>
        <v>2.2316588119780598</v>
      </c>
      <c r="Z25" s="91">
        <f t="shared" si="4"/>
        <v>1.8931853394394256</v>
      </c>
      <c r="AA25" s="91">
        <f t="shared" si="4"/>
        <v>2.0687207901551417</v>
      </c>
      <c r="AB25" s="91">
        <f t="shared" si="4"/>
        <v>1.8046498341921107</v>
      </c>
      <c r="AC25" s="255">
        <f t="shared" si="4"/>
        <v>1.8668546644874315</v>
      </c>
    </row>
    <row r="26" spans="16:29" x14ac:dyDescent="0.25">
      <c r="Q26" s="92">
        <v>2022</v>
      </c>
      <c r="R26" s="255">
        <f>R16/R9</f>
        <v>1.960233116497935</v>
      </c>
      <c r="S26" s="255">
        <f>S16/S9</f>
        <v>1.8023241454970775</v>
      </c>
      <c r="T26" s="255">
        <f>T16/T9</f>
        <v>1.7742144457441253</v>
      </c>
      <c r="U26" s="255">
        <f>U16/U9</f>
        <v>1.8238309457152815</v>
      </c>
    </row>
  </sheetData>
  <phoneticPr fontId="59" type="noConversion"/>
  <pageMargins left="1" right="1" top="1" bottom="1" header="0.5" footer="0.5"/>
  <pageSetup scale="9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31"/>
  <sheetViews>
    <sheetView zoomScaleNormal="100" workbookViewId="0"/>
  </sheetViews>
  <sheetFormatPr baseColWidth="10" defaultColWidth="11.42578125" defaultRowHeight="15" x14ac:dyDescent="0.25"/>
  <cols>
    <col min="13" max="13" width="1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32" x14ac:dyDescent="0.25">
      <c r="O1" s="56"/>
      <c r="P1" s="56"/>
      <c r="Q1" s="56" t="s">
        <v>146</v>
      </c>
      <c r="R1" s="56"/>
      <c r="S1" s="56"/>
      <c r="T1" s="56"/>
      <c r="U1" s="56"/>
      <c r="V1" s="56"/>
      <c r="W1" s="56"/>
      <c r="X1" s="56"/>
      <c r="Y1" s="56"/>
      <c r="Z1" s="56"/>
      <c r="AA1" s="56"/>
      <c r="AB1" s="56"/>
    </row>
    <row r="2" spans="15:32" x14ac:dyDescent="0.25">
      <c r="O2" s="56"/>
      <c r="P2" s="56"/>
      <c r="Q2" s="56" t="s">
        <v>175</v>
      </c>
      <c r="R2" s="56" t="s">
        <v>176</v>
      </c>
      <c r="S2" s="56" t="s">
        <v>177</v>
      </c>
      <c r="T2" s="56" t="s">
        <v>178</v>
      </c>
      <c r="U2" s="56" t="s">
        <v>179</v>
      </c>
      <c r="V2" s="56" t="s">
        <v>180</v>
      </c>
      <c r="W2" s="56" t="s">
        <v>181</v>
      </c>
      <c r="X2" s="56" t="s">
        <v>182</v>
      </c>
      <c r="Y2" s="56" t="s">
        <v>183</v>
      </c>
      <c r="Z2" s="56" t="s">
        <v>184</v>
      </c>
      <c r="AA2" s="56" t="s">
        <v>185</v>
      </c>
      <c r="AB2" s="56" t="s">
        <v>186</v>
      </c>
    </row>
    <row r="3" spans="15:32" x14ac:dyDescent="0.25">
      <c r="O3" s="56" t="s">
        <v>187</v>
      </c>
      <c r="P3" s="56">
        <v>2015</v>
      </c>
      <c r="Q3" s="53">
        <v>399.97153850000001</v>
      </c>
      <c r="R3" s="54">
        <v>158.72399999999999</v>
      </c>
      <c r="S3" s="54">
        <v>177.08</v>
      </c>
      <c r="T3" s="54">
        <v>225.6105</v>
      </c>
      <c r="U3" s="54">
        <v>252.8595</v>
      </c>
      <c r="V3" s="54">
        <v>224.88931260000001</v>
      </c>
      <c r="W3" s="54">
        <v>558.77591419999999</v>
      </c>
      <c r="X3" s="54">
        <v>474.75</v>
      </c>
      <c r="Y3" s="54">
        <v>483.84270000000004</v>
      </c>
      <c r="Z3" s="54">
        <v>650.58937500000002</v>
      </c>
      <c r="AA3" s="54">
        <v>426.94850000000002</v>
      </c>
      <c r="AB3" s="54">
        <v>313.56799999999998</v>
      </c>
      <c r="AD3" s="168"/>
      <c r="AE3" s="168"/>
      <c r="AF3" s="168"/>
    </row>
    <row r="4" spans="15:32" x14ac:dyDescent="0.25">
      <c r="O4" s="56" t="s">
        <v>187</v>
      </c>
      <c r="P4" s="56">
        <v>2016</v>
      </c>
      <c r="Q4" s="54">
        <v>385.96100000000001</v>
      </c>
      <c r="R4" s="54">
        <v>202.4015</v>
      </c>
      <c r="S4" s="54">
        <v>197.05549999999999</v>
      </c>
      <c r="T4" s="54">
        <v>418.07625000000002</v>
      </c>
      <c r="U4" s="54">
        <v>167.35499999999999</v>
      </c>
      <c r="V4" s="54">
        <v>352.71222590000002</v>
      </c>
      <c r="W4" s="54">
        <v>380.96550000000002</v>
      </c>
      <c r="X4" s="54">
        <v>644.22450000000003</v>
      </c>
      <c r="Y4" s="54">
        <v>622.77449999999999</v>
      </c>
      <c r="Z4" s="54">
        <v>754.06500000000005</v>
      </c>
      <c r="AA4" s="54">
        <v>688.6395</v>
      </c>
      <c r="AB4" s="54">
        <v>282.93852000000004</v>
      </c>
      <c r="AD4" s="168"/>
      <c r="AE4" s="168"/>
      <c r="AF4" s="168"/>
    </row>
    <row r="5" spans="15:32" x14ac:dyDescent="0.25">
      <c r="O5" s="56" t="s">
        <v>187</v>
      </c>
      <c r="P5" s="56">
        <v>2017</v>
      </c>
      <c r="Q5" s="54">
        <v>516.37330999999995</v>
      </c>
      <c r="R5" s="54">
        <v>268.77411999999998</v>
      </c>
      <c r="S5" s="54">
        <v>258.07456999999999</v>
      </c>
      <c r="T5" s="54">
        <v>457.72978999999998</v>
      </c>
      <c r="U5" s="54">
        <v>277.4549202</v>
      </c>
      <c r="V5" s="54">
        <v>289.51887140000002</v>
      </c>
      <c r="W5" s="54">
        <v>363.32655999999997</v>
      </c>
      <c r="X5" s="54">
        <v>352.10149000000001</v>
      </c>
      <c r="Y5" s="54">
        <v>473.32110999999998</v>
      </c>
      <c r="Z5" s="54">
        <v>707.4393255</v>
      </c>
      <c r="AA5" s="54">
        <v>1027.8620631000001</v>
      </c>
      <c r="AB5" s="54">
        <v>452.19900999999999</v>
      </c>
      <c r="AD5" s="96"/>
      <c r="AE5" s="96"/>
    </row>
    <row r="6" spans="15:32" x14ac:dyDescent="0.25">
      <c r="O6" s="56" t="s">
        <v>187</v>
      </c>
      <c r="P6" s="56">
        <v>2018</v>
      </c>
      <c r="Q6" s="54">
        <v>365.89858000000004</v>
      </c>
      <c r="R6" s="54">
        <v>137.78725</v>
      </c>
      <c r="S6" s="54">
        <v>292.50461999999999</v>
      </c>
      <c r="T6" s="54">
        <v>300.41128000000003</v>
      </c>
      <c r="U6" s="54">
        <v>227.95296999999999</v>
      </c>
      <c r="V6" s="54">
        <v>287.10892000000001</v>
      </c>
      <c r="W6" s="54">
        <v>332.14456999999999</v>
      </c>
      <c r="X6" s="54">
        <v>522.00900000000001</v>
      </c>
      <c r="Y6" s="54">
        <v>445.041</v>
      </c>
      <c r="Z6" s="54">
        <v>795.90150000000006</v>
      </c>
      <c r="AA6" s="54">
        <v>490.54899999999998</v>
      </c>
      <c r="AB6" s="54">
        <v>415.13290000000001</v>
      </c>
      <c r="AD6" s="96"/>
      <c r="AE6" s="96"/>
    </row>
    <row r="7" spans="15:32" x14ac:dyDescent="0.25">
      <c r="O7" s="56" t="s">
        <v>187</v>
      </c>
      <c r="P7" s="56">
        <v>2019</v>
      </c>
      <c r="Q7" s="54">
        <v>333.0675</v>
      </c>
      <c r="R7" s="54">
        <v>136.8135</v>
      </c>
      <c r="S7" s="54">
        <v>252.87300299999998</v>
      </c>
      <c r="T7" s="54">
        <v>336.79349999999999</v>
      </c>
      <c r="U7" s="54">
        <v>349.95150000000001</v>
      </c>
      <c r="V7" s="54">
        <v>355.51350000000002</v>
      </c>
      <c r="W7" s="54">
        <v>310.34249999999997</v>
      </c>
      <c r="X7" s="54">
        <v>769.25400000000002</v>
      </c>
      <c r="Y7" s="54">
        <v>517.54049999999995</v>
      </c>
      <c r="Z7" s="54">
        <v>587.88850000000002</v>
      </c>
      <c r="AA7" s="54">
        <v>327.19600000000003</v>
      </c>
      <c r="AB7" s="54">
        <v>331.64400000000001</v>
      </c>
      <c r="AD7" s="166"/>
      <c r="AE7" s="246"/>
      <c r="AF7" s="246"/>
    </row>
    <row r="8" spans="15:32" x14ac:dyDescent="0.25">
      <c r="O8" s="56" t="s">
        <v>187</v>
      </c>
      <c r="P8" s="56">
        <v>2020</v>
      </c>
      <c r="Q8" s="54">
        <v>334.899</v>
      </c>
      <c r="R8" s="54">
        <v>228.82050000000001</v>
      </c>
      <c r="S8" s="54">
        <v>144.67500000000001</v>
      </c>
      <c r="T8" s="54">
        <v>242.26499999999999</v>
      </c>
      <c r="U8" s="54">
        <v>316.08</v>
      </c>
      <c r="V8" s="54">
        <v>252.6345</v>
      </c>
      <c r="W8" s="54">
        <v>192.41550000000001</v>
      </c>
      <c r="X8" s="54">
        <v>380.565</v>
      </c>
      <c r="Y8" s="54">
        <v>272.7</v>
      </c>
      <c r="Z8" s="54">
        <v>425.91950000000003</v>
      </c>
      <c r="AA8" s="54">
        <v>441.57150000000001</v>
      </c>
      <c r="AB8" s="54">
        <v>243.155</v>
      </c>
      <c r="AD8" s="166"/>
      <c r="AE8" s="243"/>
      <c r="AF8" s="243"/>
    </row>
    <row r="9" spans="15:32" x14ac:dyDescent="0.25">
      <c r="O9" s="56" t="s">
        <v>192</v>
      </c>
      <c r="P9" s="56">
        <v>2021</v>
      </c>
      <c r="Q9" s="54">
        <v>185.625</v>
      </c>
      <c r="R9" s="54">
        <v>282.89249999999998</v>
      </c>
      <c r="S9" s="54">
        <v>268.70850000000002</v>
      </c>
      <c r="T9" s="54">
        <v>235.12350000000001</v>
      </c>
      <c r="U9" s="54">
        <v>297.08100000000002</v>
      </c>
      <c r="V9" s="54">
        <v>269.23050000000001</v>
      </c>
      <c r="W9" s="54">
        <v>258.13799999999998</v>
      </c>
      <c r="X9" s="54">
        <v>411.56099999999998</v>
      </c>
      <c r="Y9" s="54">
        <v>347.81849999999997</v>
      </c>
      <c r="Z9" s="54">
        <v>314.47726</v>
      </c>
      <c r="AA9" s="54">
        <v>334.80900000000003</v>
      </c>
      <c r="AB9" s="54">
        <v>378.99149999999997</v>
      </c>
      <c r="AD9" s="166"/>
      <c r="AE9" s="110"/>
      <c r="AF9" s="110"/>
    </row>
    <row r="10" spans="15:32" x14ac:dyDescent="0.25">
      <c r="O10" s="56" t="s">
        <v>187</v>
      </c>
      <c r="P10" s="56">
        <v>2022</v>
      </c>
      <c r="Q10" s="54">
        <v>331.4205</v>
      </c>
      <c r="R10" s="54">
        <v>206.5335</v>
      </c>
      <c r="S10" s="54">
        <v>193.32917739999999</v>
      </c>
      <c r="T10" s="54">
        <v>252.78749999999999</v>
      </c>
      <c r="U10" s="54"/>
      <c r="V10" s="54"/>
      <c r="W10" s="54"/>
      <c r="X10" s="54"/>
      <c r="Y10" s="54"/>
      <c r="Z10" s="54"/>
      <c r="AA10" s="54"/>
      <c r="AB10" s="54"/>
      <c r="AD10" s="110"/>
      <c r="AE10" s="110"/>
      <c r="AF10" s="110"/>
    </row>
    <row r="11" spans="15:32" x14ac:dyDescent="0.25">
      <c r="AD11" s="110"/>
    </row>
    <row r="12" spans="15:32" x14ac:dyDescent="0.25">
      <c r="O12" s="56" t="s">
        <v>99</v>
      </c>
      <c r="P12" s="56">
        <v>2015</v>
      </c>
      <c r="Q12" s="53">
        <v>1648.04304</v>
      </c>
      <c r="R12" s="54">
        <v>678.70713999999998</v>
      </c>
      <c r="S12" s="54">
        <v>754.57382999999993</v>
      </c>
      <c r="T12" s="54">
        <v>984.09825999999998</v>
      </c>
      <c r="U12" s="54">
        <v>1075.9333999999999</v>
      </c>
      <c r="V12" s="54">
        <v>928.05155000000002</v>
      </c>
      <c r="W12" s="54">
        <v>2183.0439700000002</v>
      </c>
      <c r="X12" s="54">
        <v>1840.7483300000001</v>
      </c>
      <c r="Y12" s="54">
        <v>1857.6918799999999</v>
      </c>
      <c r="Z12" s="54">
        <v>2683.4602200000004</v>
      </c>
      <c r="AA12" s="54">
        <v>1858.6077700000001</v>
      </c>
      <c r="AB12" s="54">
        <v>1269.5903999999998</v>
      </c>
    </row>
    <row r="13" spans="15:32" x14ac:dyDescent="0.25">
      <c r="O13" s="56" t="s">
        <v>99</v>
      </c>
      <c r="P13" s="56">
        <v>2016</v>
      </c>
      <c r="Q13" s="54">
        <v>1561.9673799999998</v>
      </c>
      <c r="R13" s="54">
        <v>807.92711999999995</v>
      </c>
      <c r="S13" s="54">
        <v>812.62441000000001</v>
      </c>
      <c r="T13" s="54">
        <v>1828.61482</v>
      </c>
      <c r="U13" s="54">
        <v>673.38708999999994</v>
      </c>
      <c r="V13" s="54">
        <v>1411.32998</v>
      </c>
      <c r="W13" s="54">
        <v>1342.27772</v>
      </c>
      <c r="X13" s="54">
        <v>2518.9597200000003</v>
      </c>
      <c r="Y13" s="54">
        <v>2454.1771800000001</v>
      </c>
      <c r="Z13" s="54">
        <v>2851.4252000000001</v>
      </c>
      <c r="AA13" s="54">
        <v>3069.1559200000002</v>
      </c>
      <c r="AB13" s="54">
        <v>1141.8811000000001</v>
      </c>
    </row>
    <row r="14" spans="15:32" x14ac:dyDescent="0.25">
      <c r="O14" s="56" t="s">
        <v>99</v>
      </c>
      <c r="P14" s="56">
        <v>2017</v>
      </c>
      <c r="Q14" s="54">
        <v>1999.64895</v>
      </c>
      <c r="R14" s="54">
        <v>1171.82827</v>
      </c>
      <c r="S14" s="54">
        <v>1051.1554699999999</v>
      </c>
      <c r="T14" s="54">
        <v>1830.7113999999999</v>
      </c>
      <c r="U14" s="54">
        <v>1252.3791000000001</v>
      </c>
      <c r="V14" s="54">
        <v>1153.9421599999998</v>
      </c>
      <c r="W14" s="54">
        <v>1506.2209399999999</v>
      </c>
      <c r="X14" s="54">
        <v>1560.3233500000001</v>
      </c>
      <c r="Y14" s="54">
        <v>1952.3849299999999</v>
      </c>
      <c r="Z14" s="54">
        <v>2842.8311899999999</v>
      </c>
      <c r="AA14" s="54">
        <v>3612.8101099999999</v>
      </c>
      <c r="AB14" s="54">
        <v>1975.6716699999999</v>
      </c>
    </row>
    <row r="15" spans="15:32" x14ac:dyDescent="0.25">
      <c r="O15" s="56" t="s">
        <v>99</v>
      </c>
      <c r="P15" s="56">
        <v>2018</v>
      </c>
      <c r="Q15" s="54">
        <v>1648.7111</v>
      </c>
      <c r="R15" s="54">
        <v>631.02158999999995</v>
      </c>
      <c r="S15" s="54">
        <v>1242.11949</v>
      </c>
      <c r="T15" s="54">
        <v>1344.39372</v>
      </c>
      <c r="U15" s="54">
        <v>1110.0585700000001</v>
      </c>
      <c r="V15" s="54">
        <v>1138.68722</v>
      </c>
      <c r="W15" s="54">
        <v>1415.0776599999999</v>
      </c>
      <c r="X15" s="54">
        <v>2130.4803700000002</v>
      </c>
      <c r="Y15" s="54">
        <v>1674.7162900000001</v>
      </c>
      <c r="Z15" s="54">
        <v>3268.22946</v>
      </c>
      <c r="AA15" s="54">
        <v>1964.8206100000002</v>
      </c>
      <c r="AB15" s="54">
        <v>1613.9065399999999</v>
      </c>
    </row>
    <row r="16" spans="15:32" x14ac:dyDescent="0.25">
      <c r="O16" s="56" t="s">
        <v>99</v>
      </c>
      <c r="P16" s="56">
        <v>2019</v>
      </c>
      <c r="Q16" s="53">
        <v>1337.5923999999998</v>
      </c>
      <c r="R16" s="53">
        <v>536.63702999999998</v>
      </c>
      <c r="S16" s="53">
        <v>1041.7046300000002</v>
      </c>
      <c r="T16" s="53">
        <v>1332.3517400000001</v>
      </c>
      <c r="U16" s="53">
        <v>1429.31951</v>
      </c>
      <c r="V16" s="53">
        <v>1396.4903100000001</v>
      </c>
      <c r="W16" s="48">
        <v>1317.1010900000001</v>
      </c>
      <c r="X16" s="48">
        <v>3060.8019099999992</v>
      </c>
      <c r="Y16" s="48">
        <v>2063.24244</v>
      </c>
      <c r="Z16" s="48">
        <v>2335.2095300000001</v>
      </c>
      <c r="AA16" s="48">
        <v>1338.1952699999997</v>
      </c>
      <c r="AB16" s="54">
        <v>1348.36447</v>
      </c>
    </row>
    <row r="17" spans="15:32" x14ac:dyDescent="0.25">
      <c r="O17" s="56" t="s">
        <v>99</v>
      </c>
      <c r="P17" s="56">
        <v>2020</v>
      </c>
      <c r="Q17" s="53">
        <v>1496.7915100000002</v>
      </c>
      <c r="R17" s="53">
        <v>895.42285000000004</v>
      </c>
      <c r="S17" s="53">
        <v>613.71274999999991</v>
      </c>
      <c r="T17" s="53">
        <v>1392.20975</v>
      </c>
      <c r="U17" s="53">
        <v>1282.8476799999999</v>
      </c>
      <c r="V17" s="53">
        <v>1023.8345700000001</v>
      </c>
      <c r="W17" s="53">
        <v>817.4241300000001</v>
      </c>
      <c r="X17" s="53">
        <v>1517.1010800000004</v>
      </c>
      <c r="Y17" s="53">
        <v>1112.3167599999997</v>
      </c>
      <c r="Z17" s="53">
        <v>1727.5803899999999</v>
      </c>
      <c r="AA17" s="53">
        <v>1866.5261500000001</v>
      </c>
      <c r="AB17" s="53">
        <v>929.11856999999986</v>
      </c>
      <c r="AD17" s="96"/>
      <c r="AE17" s="96"/>
      <c r="AF17" s="96"/>
    </row>
    <row r="18" spans="15:32" x14ac:dyDescent="0.25">
      <c r="O18" s="56" t="s">
        <v>99</v>
      </c>
      <c r="P18" s="56">
        <v>2021</v>
      </c>
      <c r="Q18" s="53">
        <v>849.23722999999995</v>
      </c>
      <c r="R18" s="53">
        <v>1086.1081299999998</v>
      </c>
      <c r="S18" s="53">
        <v>1092.96487</v>
      </c>
      <c r="T18" s="53">
        <v>976.2770300000002</v>
      </c>
      <c r="U18" s="53">
        <v>1063.70309</v>
      </c>
      <c r="V18" s="53">
        <v>1162.71678</v>
      </c>
      <c r="W18" s="53">
        <v>1052.4551799999999</v>
      </c>
      <c r="X18" s="53">
        <v>1702.3689100000001</v>
      </c>
      <c r="Y18" s="53">
        <v>1398.8854200000003</v>
      </c>
      <c r="Z18" s="53">
        <v>1280.24676</v>
      </c>
      <c r="AA18" s="48">
        <v>1470.3960100000004</v>
      </c>
      <c r="AB18" s="48">
        <v>1347.0470499999999</v>
      </c>
    </row>
    <row r="19" spans="15:32" x14ac:dyDescent="0.25">
      <c r="O19" s="56" t="s">
        <v>99</v>
      </c>
      <c r="P19" s="56">
        <v>2022</v>
      </c>
      <c r="Q19" s="53">
        <v>1253.93623</v>
      </c>
      <c r="R19" s="53">
        <v>823.25831000000005</v>
      </c>
      <c r="S19" s="53">
        <v>806.36372000000006</v>
      </c>
      <c r="T19" s="53">
        <v>1063.4191899999998</v>
      </c>
      <c r="U19" s="53"/>
      <c r="V19" s="53"/>
      <c r="W19" s="53"/>
      <c r="X19" s="53"/>
      <c r="Y19" s="53"/>
      <c r="Z19" s="53"/>
      <c r="AA19" s="48"/>
      <c r="AB19" s="48"/>
    </row>
    <row r="20" spans="15:32" x14ac:dyDescent="0.25">
      <c r="O20" s="56"/>
      <c r="P20" s="31"/>
      <c r="Q20" s="31"/>
      <c r="R20" s="31"/>
      <c r="S20" s="31"/>
      <c r="T20" s="31"/>
      <c r="U20" s="31"/>
      <c r="V20" s="31"/>
      <c r="W20" s="31"/>
      <c r="X20" s="31"/>
      <c r="Y20" s="31"/>
      <c r="Z20" s="31"/>
      <c r="AA20" s="31"/>
      <c r="AB20" s="31"/>
    </row>
    <row r="21" spans="15:32" x14ac:dyDescent="0.25">
      <c r="O21" s="52"/>
      <c r="P21" s="56"/>
      <c r="Q21" s="56" t="s">
        <v>188</v>
      </c>
      <c r="R21" s="56"/>
      <c r="S21" s="56"/>
      <c r="T21" s="56"/>
      <c r="U21" s="52"/>
      <c r="V21" s="56"/>
      <c r="W21" s="56"/>
      <c r="X21" s="56"/>
      <c r="Y21" s="56"/>
      <c r="Z21" s="56"/>
      <c r="AA21" s="56"/>
      <c r="AB21" s="56"/>
    </row>
    <row r="22" spans="15:32" x14ac:dyDescent="0.25">
      <c r="O22" s="52"/>
      <c r="P22" s="56"/>
      <c r="Q22" s="56" t="s">
        <v>146</v>
      </c>
      <c r="R22" s="56"/>
      <c r="S22" s="56"/>
      <c r="T22" s="56"/>
      <c r="U22" s="56"/>
      <c r="V22" s="56"/>
      <c r="W22" s="56"/>
      <c r="X22" s="56"/>
      <c r="Y22" s="56"/>
      <c r="Z22" s="56"/>
      <c r="AA22" s="56"/>
      <c r="AB22" s="56"/>
    </row>
    <row r="23" spans="15:32" x14ac:dyDescent="0.25">
      <c r="O23" s="50"/>
      <c r="P23" s="56"/>
      <c r="Q23" s="56" t="s">
        <v>175</v>
      </c>
      <c r="R23" s="56" t="s">
        <v>176</v>
      </c>
      <c r="S23" s="56" t="s">
        <v>177</v>
      </c>
      <c r="T23" s="56" t="s">
        <v>178</v>
      </c>
      <c r="U23" s="56" t="s">
        <v>179</v>
      </c>
      <c r="V23" s="56" t="s">
        <v>180</v>
      </c>
      <c r="W23" s="56" t="s">
        <v>181</v>
      </c>
      <c r="X23" s="56" t="s">
        <v>182</v>
      </c>
      <c r="Y23" s="56" t="s">
        <v>183</v>
      </c>
      <c r="Z23" s="56" t="s">
        <v>184</v>
      </c>
      <c r="AA23" s="56" t="s">
        <v>185</v>
      </c>
      <c r="AB23" s="56" t="s">
        <v>186</v>
      </c>
    </row>
    <row r="24" spans="15:32" x14ac:dyDescent="0.25">
      <c r="O24" s="51"/>
      <c r="P24" s="56">
        <v>2015</v>
      </c>
      <c r="Q24" s="91">
        <f t="shared" ref="Q24:AB24" si="0">Q12/Q3</f>
        <v>4.12040078196714</v>
      </c>
      <c r="R24" s="91">
        <f t="shared" si="0"/>
        <v>4.2760208916105951</v>
      </c>
      <c r="S24" s="91">
        <f t="shared" si="0"/>
        <v>4.2612030155861751</v>
      </c>
      <c r="T24" s="91">
        <f t="shared" si="0"/>
        <v>4.3619346617289532</v>
      </c>
      <c r="U24" s="91">
        <f t="shared" si="0"/>
        <v>4.2550641759554217</v>
      </c>
      <c r="V24" s="91">
        <f t="shared" si="0"/>
        <v>4.1267036626621802</v>
      </c>
      <c r="W24" s="91">
        <f t="shared" si="0"/>
        <v>3.9068326220278595</v>
      </c>
      <c r="X24" s="91">
        <f t="shared" si="0"/>
        <v>3.8773003264876253</v>
      </c>
      <c r="Y24" s="91">
        <f t="shared" si="0"/>
        <v>3.8394541862468934</v>
      </c>
      <c r="Z24" s="91">
        <f t="shared" si="0"/>
        <v>4.1246603819805703</v>
      </c>
      <c r="AA24" s="91">
        <f t="shared" si="0"/>
        <v>4.3532364442081422</v>
      </c>
      <c r="AB24" s="91">
        <f t="shared" si="0"/>
        <v>4.0488519236656799</v>
      </c>
    </row>
    <row r="25" spans="15:32" x14ac:dyDescent="0.25">
      <c r="O25" s="51"/>
      <c r="P25" s="56">
        <v>2016</v>
      </c>
      <c r="Q25" s="91">
        <f t="shared" ref="Q25:AB25" si="1">Q13/Q4</f>
        <v>4.0469565059682191</v>
      </c>
      <c r="R25" s="91">
        <f t="shared" si="1"/>
        <v>3.9917051998132425</v>
      </c>
      <c r="S25" s="91">
        <f t="shared" si="1"/>
        <v>4.1238352139371903</v>
      </c>
      <c r="T25" s="91">
        <f t="shared" si="1"/>
        <v>4.3738787362353158</v>
      </c>
      <c r="U25" s="91">
        <f t="shared" si="1"/>
        <v>4.0237046398374714</v>
      </c>
      <c r="V25" s="91">
        <f t="shared" si="1"/>
        <v>4.0013639345751972</v>
      </c>
      <c r="W25" s="91">
        <f t="shared" si="1"/>
        <v>3.5233576793699166</v>
      </c>
      <c r="X25" s="91">
        <f t="shared" si="1"/>
        <v>3.9100650782452391</v>
      </c>
      <c r="Y25" s="91">
        <f t="shared" si="1"/>
        <v>3.9407155880659857</v>
      </c>
      <c r="Z25" s="91">
        <f t="shared" si="1"/>
        <v>3.7814050512886821</v>
      </c>
      <c r="AA25" s="91">
        <f t="shared" si="1"/>
        <v>4.456839783369964</v>
      </c>
      <c r="AB25" s="91">
        <f t="shared" si="1"/>
        <v>4.0357922986237433</v>
      </c>
    </row>
    <row r="26" spans="15:32" x14ac:dyDescent="0.25">
      <c r="O26" s="56"/>
      <c r="P26" s="56">
        <v>2017</v>
      </c>
      <c r="Q26" s="91">
        <f t="shared" ref="Q26:AB26" si="2">Q14/Q5</f>
        <v>3.8724870384954642</v>
      </c>
      <c r="R26" s="91">
        <f t="shared" si="2"/>
        <v>4.3598999412592256</v>
      </c>
      <c r="S26" s="91">
        <f t="shared" si="2"/>
        <v>4.0730687645822679</v>
      </c>
      <c r="T26" s="91">
        <f t="shared" si="2"/>
        <v>3.9995461077593397</v>
      </c>
      <c r="U26" s="91">
        <f t="shared" si="2"/>
        <v>4.5138111052319339</v>
      </c>
      <c r="V26" s="91">
        <f t="shared" si="2"/>
        <v>3.9857234674202302</v>
      </c>
      <c r="W26" s="91">
        <f t="shared" si="2"/>
        <v>4.1456395040318554</v>
      </c>
      <c r="X26" s="91">
        <f t="shared" si="2"/>
        <v>4.4314590943650938</v>
      </c>
      <c r="Y26" s="91">
        <f t="shared" si="2"/>
        <v>4.1248634146066294</v>
      </c>
      <c r="Z26" s="91">
        <f t="shared" si="2"/>
        <v>4.0184805785157049</v>
      </c>
      <c r="AA26" s="91">
        <f t="shared" si="2"/>
        <v>3.5148783476878958</v>
      </c>
      <c r="AB26" s="91">
        <f t="shared" si="2"/>
        <v>4.3690313917317072</v>
      </c>
    </row>
    <row r="27" spans="15:32" x14ac:dyDescent="0.25">
      <c r="O27" s="56"/>
      <c r="P27" s="56">
        <v>2018</v>
      </c>
      <c r="Q27" s="91">
        <f t="shared" ref="Q27:AB27" si="3">Q15/Q6</f>
        <v>4.5059237453176229</v>
      </c>
      <c r="R27" s="91">
        <f t="shared" si="3"/>
        <v>4.5796805582519422</v>
      </c>
      <c r="S27" s="91">
        <f t="shared" si="3"/>
        <v>4.2464952861257377</v>
      </c>
      <c r="T27" s="91">
        <f t="shared" si="3"/>
        <v>4.4751772303623216</v>
      </c>
      <c r="U27" s="91">
        <f t="shared" si="3"/>
        <v>4.8696824173863593</v>
      </c>
      <c r="V27" s="91">
        <f t="shared" si="3"/>
        <v>3.9660461263272486</v>
      </c>
      <c r="W27" s="91">
        <f t="shared" si="3"/>
        <v>4.2604268978415032</v>
      </c>
      <c r="X27" s="91">
        <f t="shared" si="3"/>
        <v>4.0813096517492999</v>
      </c>
      <c r="Y27" s="91">
        <f t="shared" si="3"/>
        <v>3.7630606842965033</v>
      </c>
      <c r="Z27" s="91">
        <f t="shared" si="3"/>
        <v>4.1063240363286155</v>
      </c>
      <c r="AA27" s="91">
        <f t="shared" si="3"/>
        <v>4.0053503523603151</v>
      </c>
      <c r="AB27" s="91">
        <f t="shared" si="3"/>
        <v>3.8876864252387606</v>
      </c>
    </row>
    <row r="28" spans="15:32" x14ac:dyDescent="0.25">
      <c r="O28" s="31"/>
      <c r="P28" s="56">
        <v>2019</v>
      </c>
      <c r="Q28" s="91">
        <f t="shared" ref="Q28:AB28" si="4">Q16/Q7</f>
        <v>4.0159799440053439</v>
      </c>
      <c r="R28" s="91">
        <f t="shared" si="4"/>
        <v>3.9223982282450196</v>
      </c>
      <c r="S28" s="91">
        <f t="shared" si="4"/>
        <v>4.1194774358732165</v>
      </c>
      <c r="T28" s="91">
        <f t="shared" si="4"/>
        <v>3.9559900651289293</v>
      </c>
      <c r="U28" s="91">
        <f t="shared" si="4"/>
        <v>4.0843360008458314</v>
      </c>
      <c r="V28" s="91">
        <f t="shared" si="4"/>
        <v>3.9280936166981002</v>
      </c>
      <c r="W28" s="91">
        <f t="shared" si="4"/>
        <v>4.2440242312928467</v>
      </c>
      <c r="X28" s="91">
        <f t="shared" si="4"/>
        <v>3.9789223195459487</v>
      </c>
      <c r="Y28" s="91">
        <f t="shared" si="4"/>
        <v>3.9866299159196239</v>
      </c>
      <c r="Z28" s="91">
        <f t="shared" si="4"/>
        <v>3.972198010336994</v>
      </c>
      <c r="AA28" s="91">
        <f t="shared" si="4"/>
        <v>4.0898888433843918</v>
      </c>
      <c r="AB28" s="91">
        <f t="shared" si="4"/>
        <v>4.0656983693357933</v>
      </c>
    </row>
    <row r="29" spans="15:32" x14ac:dyDescent="0.25">
      <c r="O29" s="31"/>
      <c r="P29" s="92">
        <v>2020</v>
      </c>
      <c r="Q29" s="91">
        <f t="shared" ref="Q29:AB29" si="5">Q17/Q8</f>
        <v>4.4693818434811696</v>
      </c>
      <c r="R29" s="91">
        <f t="shared" si="5"/>
        <v>3.9132107918652395</v>
      </c>
      <c r="S29" s="91">
        <f t="shared" si="5"/>
        <v>4.2420096768619313</v>
      </c>
      <c r="T29" s="91">
        <f t="shared" si="5"/>
        <v>5.746640042928199</v>
      </c>
      <c r="U29" s="91">
        <f t="shared" si="5"/>
        <v>4.0586170589724118</v>
      </c>
      <c r="V29" s="91">
        <f t="shared" si="5"/>
        <v>4.0526316476965736</v>
      </c>
      <c r="W29" s="91">
        <f t="shared" si="5"/>
        <v>4.2482239216695126</v>
      </c>
      <c r="X29" s="91">
        <f t="shared" si="5"/>
        <v>3.9864440502936431</v>
      </c>
      <c r="Y29" s="91">
        <f t="shared" si="5"/>
        <v>4.0789026769343595</v>
      </c>
      <c r="Z29" s="91">
        <f t="shared" si="5"/>
        <v>4.0561195014550862</v>
      </c>
      <c r="AA29" s="91">
        <f t="shared" si="5"/>
        <v>4.2270077439327496</v>
      </c>
      <c r="AB29" s="91">
        <f t="shared" si="5"/>
        <v>3.8210958853406258</v>
      </c>
    </row>
    <row r="30" spans="15:32" x14ac:dyDescent="0.25">
      <c r="O30" s="31"/>
      <c r="P30" s="92">
        <v>2021</v>
      </c>
      <c r="Q30" s="91">
        <f t="shared" ref="Q30:AB30" si="6">Q18/Q9</f>
        <v>4.5750153804713802</v>
      </c>
      <c r="R30" s="91">
        <f t="shared" si="6"/>
        <v>3.8392963051335753</v>
      </c>
      <c r="S30" s="91">
        <f t="shared" si="6"/>
        <v>4.0674741215852865</v>
      </c>
      <c r="T30" s="91">
        <f t="shared" si="6"/>
        <v>4.1521882329924491</v>
      </c>
      <c r="U30" s="91">
        <f t="shared" si="6"/>
        <v>3.5805153813269777</v>
      </c>
      <c r="V30" s="91">
        <f t="shared" si="6"/>
        <v>4.3186666443809303</v>
      </c>
      <c r="W30" s="91">
        <f t="shared" si="6"/>
        <v>4.0771028674584917</v>
      </c>
      <c r="X30" s="91">
        <f t="shared" si="6"/>
        <v>4.1363708174486895</v>
      </c>
      <c r="Y30" s="91">
        <f t="shared" si="6"/>
        <v>4.0218833098296969</v>
      </c>
      <c r="Z30" s="91">
        <f t="shared" si="6"/>
        <v>4.071031272658634</v>
      </c>
      <c r="AA30" s="91">
        <f t="shared" si="6"/>
        <v>4.3917457714697044</v>
      </c>
      <c r="AB30" s="255">
        <f t="shared" si="6"/>
        <v>3.5542935659506876</v>
      </c>
    </row>
    <row r="31" spans="15:32" x14ac:dyDescent="0.25">
      <c r="P31" s="92">
        <v>2022</v>
      </c>
      <c r="Q31" s="255">
        <f>Q19/Q10</f>
        <v>3.7835204219413101</v>
      </c>
      <c r="R31" s="255">
        <f>R19/R10</f>
        <v>3.9860763992282124</v>
      </c>
      <c r="S31" s="255">
        <f>S19/S10</f>
        <v>4.1709364868998824</v>
      </c>
      <c r="T31" s="255">
        <f>T19/T10</f>
        <v>4.2067712604460263</v>
      </c>
    </row>
  </sheetData>
  <phoneticPr fontId="59" type="noConversion"/>
  <pageMargins left="1" right="1" top="1" bottom="1" header="0.5" footer="0.5"/>
  <pageSetup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sqref="A1:M1"/>
    </sheetView>
  </sheetViews>
  <sheetFormatPr baseColWidth="10" defaultColWidth="11.42578125" defaultRowHeight="15" x14ac:dyDescent="0.25"/>
  <cols>
    <col min="1" max="1" width="26.28515625" customWidth="1"/>
    <col min="2" max="12" width="6.7109375" customWidth="1"/>
    <col min="13" max="13" width="5.5703125" bestFit="1" customWidth="1"/>
  </cols>
  <sheetData>
    <row r="1" spans="1:18" ht="22.9" customHeight="1" x14ac:dyDescent="0.25">
      <c r="A1" s="426" t="s">
        <v>481</v>
      </c>
      <c r="B1" s="427"/>
      <c r="C1" s="427"/>
      <c r="D1" s="427"/>
      <c r="E1" s="427"/>
      <c r="F1" s="427"/>
      <c r="G1" s="427"/>
      <c r="H1" s="427"/>
      <c r="I1" s="427"/>
      <c r="J1" s="427"/>
      <c r="K1" s="427"/>
      <c r="L1" s="427"/>
      <c r="M1" s="428"/>
      <c r="N1" s="31"/>
      <c r="O1" s="31"/>
      <c r="P1" s="31"/>
      <c r="Q1" s="31"/>
      <c r="R1" s="31"/>
    </row>
    <row r="2" spans="1:18" x14ac:dyDescent="0.25">
      <c r="A2" s="183" t="s">
        <v>193</v>
      </c>
      <c r="B2" s="175">
        <v>2010</v>
      </c>
      <c r="C2" s="175">
        <v>2011</v>
      </c>
      <c r="D2" s="175">
        <v>2012</v>
      </c>
      <c r="E2" s="175">
        <v>2013</v>
      </c>
      <c r="F2" s="175">
        <v>2014</v>
      </c>
      <c r="G2" s="175">
        <v>2015</v>
      </c>
      <c r="H2" s="175">
        <v>2016</v>
      </c>
      <c r="I2" s="175">
        <v>2017</v>
      </c>
      <c r="J2" s="182">
        <v>2018</v>
      </c>
      <c r="K2" s="182">
        <v>2019</v>
      </c>
      <c r="L2" s="182">
        <v>2020</v>
      </c>
      <c r="M2" s="182">
        <v>2021</v>
      </c>
      <c r="N2" s="31"/>
      <c r="O2" s="31"/>
      <c r="P2" s="31"/>
      <c r="Q2" s="31"/>
      <c r="R2" s="31"/>
    </row>
    <row r="3" spans="1:18" x14ac:dyDescent="0.25">
      <c r="A3" s="127" t="s">
        <v>194</v>
      </c>
      <c r="B3" s="184">
        <v>841.69370200000003</v>
      </c>
      <c r="C3" s="184">
        <v>701.12158899999997</v>
      </c>
      <c r="D3" s="184">
        <v>816.66533300000003</v>
      </c>
      <c r="E3" s="184">
        <v>1042.6350540000001</v>
      </c>
      <c r="F3" s="184">
        <v>1182.0124169999999</v>
      </c>
      <c r="G3" s="184">
        <v>1060</v>
      </c>
      <c r="H3" s="184">
        <v>1238.058628</v>
      </c>
      <c r="I3" s="184">
        <v>1131.275347</v>
      </c>
      <c r="J3" s="184">
        <v>1015.955607</v>
      </c>
      <c r="K3" s="184">
        <v>1267</v>
      </c>
      <c r="L3" s="184">
        <f>K14</f>
        <v>1296.1500000000001</v>
      </c>
      <c r="M3" s="184">
        <f>L14</f>
        <v>1200.787</v>
      </c>
      <c r="N3" s="31"/>
      <c r="O3" s="31"/>
      <c r="P3" s="31"/>
      <c r="Q3" s="31"/>
      <c r="R3" s="31"/>
    </row>
    <row r="4" spans="1:18" x14ac:dyDescent="0.25">
      <c r="A4" s="128" t="s">
        <v>195</v>
      </c>
      <c r="B4" s="184">
        <f t="shared" ref="B4:I4" si="0">B3-B5+B8+B9+B13-B14</f>
        <v>355.73406685530006</v>
      </c>
      <c r="C4" s="184">
        <f t="shared" si="0"/>
        <v>297.05761674829967</v>
      </c>
      <c r="D4" s="184">
        <f t="shared" si="0"/>
        <v>308.17296393119977</v>
      </c>
      <c r="E4" s="184">
        <f t="shared" si="0"/>
        <v>281.15658890790019</v>
      </c>
      <c r="F4" s="184">
        <f t="shared" si="0"/>
        <v>326.77878223819994</v>
      </c>
      <c r="G4" s="184">
        <f t="shared" si="0"/>
        <v>221.24765841130011</v>
      </c>
      <c r="H4" s="184">
        <f t="shared" si="0"/>
        <v>201.81513722670024</v>
      </c>
      <c r="I4" s="184">
        <f t="shared" si="0"/>
        <v>99.573410572999933</v>
      </c>
      <c r="J4" s="184">
        <f>J3-J5+J8+J9+J13-J14</f>
        <v>165.87097011460014</v>
      </c>
      <c r="K4" s="184">
        <f>K3-K5+K8+K9+K13-K14</f>
        <v>270.55851092899957</v>
      </c>
      <c r="L4" s="184">
        <f>L3-L5+L8+L9+L13-L14</f>
        <v>249.21419314700006</v>
      </c>
      <c r="M4" s="184">
        <f>M3-M5+M8+M9+M13-M14</f>
        <v>356.61025753879971</v>
      </c>
      <c r="N4" s="31"/>
      <c r="O4" s="31"/>
      <c r="P4" s="31"/>
      <c r="Q4" s="31"/>
      <c r="R4" s="31"/>
    </row>
    <row r="5" spans="1:18" x14ac:dyDescent="0.25">
      <c r="A5" s="128" t="s">
        <v>196</v>
      </c>
      <c r="B5" s="184">
        <v>732.08195314470004</v>
      </c>
      <c r="C5" s="184">
        <v>667.72553225170009</v>
      </c>
      <c r="D5" s="184">
        <v>753.03658768780008</v>
      </c>
      <c r="E5" s="184">
        <v>883.75913310610008</v>
      </c>
      <c r="F5" s="184">
        <v>806.55368191510001</v>
      </c>
      <c r="G5" s="184">
        <v>913.50218900000004</v>
      </c>
      <c r="H5" s="184">
        <v>948.23763400000007</v>
      </c>
      <c r="I5" s="184">
        <v>967</v>
      </c>
      <c r="J5" s="184">
        <v>876</v>
      </c>
      <c r="K5" s="184">
        <v>896.7</v>
      </c>
      <c r="L5" s="184">
        <f>L6+L7</f>
        <v>883.53</v>
      </c>
      <c r="M5" s="184">
        <f>M6+M7</f>
        <v>908.83315155920013</v>
      </c>
      <c r="N5" s="31"/>
      <c r="O5" s="31"/>
      <c r="P5" s="31"/>
      <c r="Q5" s="31"/>
      <c r="R5" s="31"/>
    </row>
    <row r="6" spans="1:18" x14ac:dyDescent="0.25">
      <c r="A6" s="128" t="s">
        <v>197</v>
      </c>
      <c r="B6" s="184">
        <v>436.27070817690003</v>
      </c>
      <c r="C6" s="184">
        <v>451.56878001510006</v>
      </c>
      <c r="D6" s="184">
        <v>454.89564481260004</v>
      </c>
      <c r="E6" s="184">
        <v>464.58623814060002</v>
      </c>
      <c r="F6" s="184">
        <v>468.3903066089</v>
      </c>
      <c r="G6" s="184">
        <v>494.33441099999999</v>
      </c>
      <c r="H6" s="184">
        <v>505.34197600000005</v>
      </c>
      <c r="I6" s="184">
        <v>527</v>
      </c>
      <c r="J6" s="184">
        <v>506</v>
      </c>
      <c r="K6" s="184">
        <v>489.7</v>
      </c>
      <c r="L6" s="184">
        <v>509.5</v>
      </c>
      <c r="M6" s="184">
        <v>511.99996746920004</v>
      </c>
      <c r="N6" s="31"/>
      <c r="O6" s="31"/>
      <c r="P6" s="31"/>
      <c r="Q6" s="31"/>
      <c r="R6" s="31"/>
    </row>
    <row r="7" spans="1:18" x14ac:dyDescent="0.25">
      <c r="A7" s="129" t="s">
        <v>198</v>
      </c>
      <c r="B7" s="184">
        <v>295.81124496779995</v>
      </c>
      <c r="C7" s="184">
        <v>216.1567522366</v>
      </c>
      <c r="D7" s="184">
        <v>298.14094287520004</v>
      </c>
      <c r="E7" s="184">
        <v>419.17289496550001</v>
      </c>
      <c r="F7" s="184">
        <v>338.16337530619995</v>
      </c>
      <c r="G7" s="184">
        <v>419.167778</v>
      </c>
      <c r="H7" s="184">
        <v>442.89565799999997</v>
      </c>
      <c r="I7" s="184">
        <v>440</v>
      </c>
      <c r="J7" s="184">
        <v>370</v>
      </c>
      <c r="K7" s="184">
        <v>407</v>
      </c>
      <c r="L7" s="184">
        <v>374.03</v>
      </c>
      <c r="M7" s="184">
        <v>396.83318409000003</v>
      </c>
      <c r="N7" s="31"/>
      <c r="O7" s="31"/>
      <c r="P7" s="31"/>
      <c r="Q7" s="31"/>
      <c r="R7" s="31"/>
    </row>
    <row r="8" spans="1:18" x14ac:dyDescent="0.25">
      <c r="A8" s="128" t="s">
        <v>199</v>
      </c>
      <c r="B8" s="184">
        <v>0.55332099999999995</v>
      </c>
      <c r="C8" s="184">
        <v>1.052783</v>
      </c>
      <c r="D8" s="184">
        <v>1.2404946189999999</v>
      </c>
      <c r="E8" s="184">
        <v>2.1678600139999999</v>
      </c>
      <c r="F8" s="184">
        <v>1.6929211532999999</v>
      </c>
      <c r="G8" s="184">
        <v>2.4240944113</v>
      </c>
      <c r="H8" s="184">
        <v>2.3116382267</v>
      </c>
      <c r="I8" s="184">
        <v>2.0478695729999998</v>
      </c>
      <c r="J8" s="244">
        <v>3.0183801146000002</v>
      </c>
      <c r="K8" s="244">
        <v>2.532810929</v>
      </c>
      <c r="L8" s="184">
        <v>3.658393147</v>
      </c>
      <c r="M8" s="184">
        <v>8.3777220979999996</v>
      </c>
      <c r="N8" s="31"/>
      <c r="O8" s="31"/>
      <c r="P8" s="31"/>
      <c r="Q8" s="31"/>
      <c r="R8" s="31"/>
    </row>
    <row r="9" spans="1:18" x14ac:dyDescent="0.25">
      <c r="A9" s="128" t="s">
        <v>200</v>
      </c>
      <c r="B9" s="184">
        <v>915.23820000000012</v>
      </c>
      <c r="C9" s="184">
        <v>1046.3807999999999</v>
      </c>
      <c r="D9" s="184">
        <v>1255.37104</v>
      </c>
      <c r="E9" s="184">
        <v>1282.125225</v>
      </c>
      <c r="F9" s="184">
        <f t="shared" ref="F9:K9" si="1">SUM(F10:F12)</f>
        <v>989.62712599999998</v>
      </c>
      <c r="G9" s="184">
        <f t="shared" si="1"/>
        <v>1286.6861590000001</v>
      </c>
      <c r="H9" s="184">
        <f t="shared" si="1"/>
        <v>1014.3620340000002</v>
      </c>
      <c r="I9" s="184">
        <f t="shared" si="1"/>
        <v>949.20580099999995</v>
      </c>
      <c r="J9" s="184">
        <f t="shared" si="1"/>
        <v>1289.8969830000001</v>
      </c>
      <c r="K9" s="184">
        <f t="shared" si="1"/>
        <v>1193.8756999999998</v>
      </c>
      <c r="L9" s="184">
        <f>SUM(L10:L12)</f>
        <v>1033.7228</v>
      </c>
      <c r="M9" s="184">
        <f>SUM(M10:M12)</f>
        <v>1343.7286869999998</v>
      </c>
      <c r="N9" s="31"/>
      <c r="O9" s="31"/>
      <c r="P9" s="31"/>
      <c r="Q9" s="31"/>
      <c r="R9" s="31"/>
    </row>
    <row r="10" spans="1:18" x14ac:dyDescent="0.25">
      <c r="A10" s="128" t="s">
        <v>201</v>
      </c>
      <c r="B10" s="184">
        <v>744.55280000000005</v>
      </c>
      <c r="C10" s="184">
        <v>828.63919999999996</v>
      </c>
      <c r="D10" s="184">
        <v>1015.985533</v>
      </c>
      <c r="E10" s="184">
        <v>1078.2093</v>
      </c>
      <c r="F10" s="184">
        <v>840.96489999999994</v>
      </c>
      <c r="G10" s="184">
        <v>1081.286681</v>
      </c>
      <c r="H10" s="184">
        <v>852.48383000000013</v>
      </c>
      <c r="I10" s="184">
        <v>805.06141400000001</v>
      </c>
      <c r="J10" s="184">
        <v>1052.7819440000001</v>
      </c>
      <c r="K10" s="184">
        <v>1030.0474999999999</v>
      </c>
      <c r="L10" s="184">
        <v>888.20669999999996</v>
      </c>
      <c r="M10" s="184">
        <v>1089.357853</v>
      </c>
      <c r="N10" s="31"/>
      <c r="O10" s="31"/>
      <c r="P10" s="31"/>
      <c r="Q10" s="31"/>
      <c r="R10" s="31"/>
    </row>
    <row r="11" spans="1:18" x14ac:dyDescent="0.25">
      <c r="A11" s="128" t="s">
        <v>202</v>
      </c>
      <c r="B11" s="184">
        <v>127.16330000000001</v>
      </c>
      <c r="C11" s="184">
        <v>118.001</v>
      </c>
      <c r="D11" s="184">
        <v>171.68693099999999</v>
      </c>
      <c r="E11" s="184">
        <v>136.17070000000001</v>
      </c>
      <c r="F11" s="184">
        <v>110.122726</v>
      </c>
      <c r="G11" s="184">
        <v>152.25428099999999</v>
      </c>
      <c r="H11" s="184">
        <v>121.77475</v>
      </c>
      <c r="I11" s="184">
        <v>110.329802</v>
      </c>
      <c r="J11" s="184">
        <v>135.89189400000001</v>
      </c>
      <c r="K11" s="184">
        <v>133.98939999999999</v>
      </c>
      <c r="L11" s="184">
        <v>121.9875</v>
      </c>
      <c r="M11" s="184">
        <v>187.47796</v>
      </c>
      <c r="N11" s="31"/>
      <c r="O11" s="31"/>
      <c r="P11" s="31"/>
      <c r="Q11" s="31"/>
      <c r="R11" s="31"/>
    </row>
    <row r="12" spans="1:18" x14ac:dyDescent="0.25">
      <c r="A12" s="128" t="s">
        <v>203</v>
      </c>
      <c r="B12" s="184">
        <v>43.522100000000002</v>
      </c>
      <c r="C12" s="184">
        <v>99.740600000000001</v>
      </c>
      <c r="D12" s="184">
        <v>67.698576000000003</v>
      </c>
      <c r="E12" s="184">
        <v>70.224299999999999</v>
      </c>
      <c r="F12" s="184">
        <v>38.539499999999997</v>
      </c>
      <c r="G12" s="184">
        <v>53.145197000000003</v>
      </c>
      <c r="H12" s="184">
        <v>40.103453999999999</v>
      </c>
      <c r="I12" s="184">
        <v>33.814585000000001</v>
      </c>
      <c r="J12" s="184">
        <v>101.223145</v>
      </c>
      <c r="K12" s="184">
        <v>29.838799999999999</v>
      </c>
      <c r="L12" s="184">
        <v>23.528600000000001</v>
      </c>
      <c r="M12" s="184">
        <v>66.892874000000006</v>
      </c>
      <c r="N12" s="31"/>
      <c r="O12" s="31"/>
      <c r="P12" s="31"/>
      <c r="Q12" s="31"/>
      <c r="R12" s="31"/>
    </row>
    <row r="13" spans="1:18" x14ac:dyDescent="0.25">
      <c r="A13" s="128" t="s">
        <v>204</v>
      </c>
      <c r="B13" s="184">
        <v>31.452386000000001</v>
      </c>
      <c r="C13" s="184">
        <v>32.89331</v>
      </c>
      <c r="D13" s="184">
        <v>30.567737999999999</v>
      </c>
      <c r="E13" s="184">
        <v>20</v>
      </c>
      <c r="F13" s="184">
        <v>20</v>
      </c>
      <c r="G13" s="184">
        <v>23.698222000000001</v>
      </c>
      <c r="H13" s="184">
        <v>26.595818000000001</v>
      </c>
      <c r="I13" s="185"/>
      <c r="J13" s="185"/>
      <c r="K13" s="185"/>
      <c r="L13" s="185"/>
      <c r="M13" s="185"/>
      <c r="N13" s="31"/>
      <c r="O13" s="31"/>
      <c r="P13" s="31"/>
      <c r="Q13" s="31"/>
      <c r="R13" s="31"/>
    </row>
    <row r="14" spans="1:18" x14ac:dyDescent="0.25">
      <c r="A14" s="130" t="s">
        <v>205</v>
      </c>
      <c r="B14" s="184">
        <v>701.12158899999997</v>
      </c>
      <c r="C14" s="184">
        <v>816.66533300000003</v>
      </c>
      <c r="D14" s="184">
        <v>1042.6350540000001</v>
      </c>
      <c r="E14" s="184">
        <v>1182.0124169999999</v>
      </c>
      <c r="F14" s="184">
        <v>1060</v>
      </c>
      <c r="G14" s="184">
        <v>1238.058628</v>
      </c>
      <c r="H14" s="184">
        <v>1131.275347</v>
      </c>
      <c r="I14" s="184">
        <v>1015.955607</v>
      </c>
      <c r="J14" s="184">
        <v>1267</v>
      </c>
      <c r="K14" s="184">
        <v>1296.1500000000001</v>
      </c>
      <c r="L14" s="184">
        <v>1200.787</v>
      </c>
      <c r="M14" s="184">
        <v>1287.45</v>
      </c>
      <c r="N14" s="31"/>
      <c r="O14" s="31"/>
      <c r="P14" s="31"/>
      <c r="Q14" s="31"/>
      <c r="R14" s="31"/>
    </row>
    <row r="15" spans="1:18" x14ac:dyDescent="0.25">
      <c r="A15" s="131" t="s">
        <v>206</v>
      </c>
      <c r="B15" s="132">
        <v>0.76605367761092125</v>
      </c>
      <c r="C15" s="132">
        <v>0.7804666647170897</v>
      </c>
      <c r="D15" s="132">
        <v>0.830539355121654</v>
      </c>
      <c r="E15" s="132">
        <v>0.92191651326413915</v>
      </c>
      <c r="F15" s="133">
        <v>1.0566499831569494</v>
      </c>
      <c r="G15" s="132">
        <v>0.96304540987465292</v>
      </c>
      <c r="H15" s="133">
        <v>1.1152579740578106</v>
      </c>
      <c r="I15" s="134">
        <f>I14/I9</f>
        <v>1.0703217425869904</v>
      </c>
      <c r="J15" s="134">
        <f>J14/J9</f>
        <v>0.98224898321201815</v>
      </c>
      <c r="K15" s="134">
        <f>K14/K9</f>
        <v>1.0856657858100305</v>
      </c>
      <c r="L15" s="134">
        <f>L14/L9</f>
        <v>1.1616141193751361</v>
      </c>
      <c r="M15" s="257">
        <f>M14/M9</f>
        <v>0.95811752212744139</v>
      </c>
      <c r="N15" s="31"/>
      <c r="O15" s="31"/>
      <c r="P15" s="31"/>
      <c r="Q15" s="31"/>
      <c r="R15" s="31"/>
    </row>
    <row r="16" spans="1:18" x14ac:dyDescent="0.25">
      <c r="A16" s="432" t="s">
        <v>207</v>
      </c>
      <c r="B16" s="433"/>
      <c r="C16" s="433"/>
      <c r="D16" s="433"/>
      <c r="E16" s="433"/>
      <c r="F16" s="433"/>
      <c r="G16" s="433"/>
      <c r="H16" s="433"/>
      <c r="I16" s="433"/>
      <c r="J16" s="433"/>
      <c r="K16" s="433"/>
      <c r="L16" s="433"/>
      <c r="M16" s="434"/>
      <c r="N16" s="31"/>
      <c r="O16" s="31"/>
      <c r="P16" s="31"/>
      <c r="Q16" s="31"/>
      <c r="R16" s="31"/>
    </row>
    <row r="17" spans="1:18" ht="30" customHeight="1" x14ac:dyDescent="0.25">
      <c r="A17" s="435" t="s">
        <v>208</v>
      </c>
      <c r="B17" s="436"/>
      <c r="C17" s="436"/>
      <c r="D17" s="436"/>
      <c r="E17" s="436"/>
      <c r="F17" s="436"/>
      <c r="G17" s="436"/>
      <c r="H17" s="436"/>
      <c r="I17" s="436"/>
      <c r="J17" s="436"/>
      <c r="K17" s="436"/>
      <c r="L17" s="436"/>
      <c r="M17" s="437"/>
      <c r="N17" s="31"/>
      <c r="O17" s="31"/>
      <c r="P17" s="31"/>
      <c r="Q17" s="31"/>
      <c r="R17" s="31"/>
    </row>
    <row r="18" spans="1:18" x14ac:dyDescent="0.25">
      <c r="A18" s="429" t="s">
        <v>209</v>
      </c>
      <c r="B18" s="430"/>
      <c r="C18" s="430"/>
      <c r="D18" s="430"/>
      <c r="E18" s="430"/>
      <c r="F18" s="430"/>
      <c r="G18" s="430"/>
      <c r="H18" s="430"/>
      <c r="I18" s="430"/>
      <c r="J18" s="430"/>
      <c r="K18" s="430"/>
      <c r="L18" s="430"/>
      <c r="M18" s="431"/>
      <c r="N18" s="31"/>
      <c r="O18" s="31"/>
      <c r="P18" s="31"/>
      <c r="Q18" s="31"/>
      <c r="R18" s="31"/>
    </row>
  </sheetData>
  <mergeCells count="4">
    <mergeCell ref="A1:M1"/>
    <mergeCell ref="A18:M18"/>
    <mergeCell ref="A16:M16"/>
    <mergeCell ref="A17:M17"/>
  </mergeCells>
  <phoneticPr fontId="59" type="noConversion"/>
  <pageMargins left="1" right="1" top="1" bottom="1" header="0.5" footer="0.5"/>
  <pageSetup orientation="landscape" r:id="rId1"/>
  <ignoredErrors>
    <ignoredError sqref="F9:H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9"/>
  <sheetViews>
    <sheetView zoomScaleNormal="100"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11" x14ac:dyDescent="0.25">
      <c r="A1" s="440" t="s">
        <v>482</v>
      </c>
      <c r="B1" s="440"/>
      <c r="C1" s="440"/>
      <c r="D1" s="440"/>
      <c r="E1" s="440"/>
      <c r="F1" s="440"/>
      <c r="G1" s="440"/>
      <c r="H1" s="440"/>
      <c r="I1" s="440"/>
      <c r="J1" s="440"/>
      <c r="K1" s="31"/>
    </row>
    <row r="2" spans="1:11" x14ac:dyDescent="0.25">
      <c r="A2" s="422" t="s">
        <v>153</v>
      </c>
      <c r="B2" s="419" t="s">
        <v>240</v>
      </c>
      <c r="C2" s="419"/>
      <c r="D2" s="419"/>
      <c r="E2" s="419"/>
      <c r="F2" s="418" t="s">
        <v>241</v>
      </c>
      <c r="G2" s="419"/>
      <c r="H2" s="419"/>
      <c r="I2" s="419"/>
      <c r="J2" s="420"/>
      <c r="K2" s="31"/>
    </row>
    <row r="3" spans="1:11" ht="15.75" customHeight="1" x14ac:dyDescent="0.25">
      <c r="A3" s="423"/>
      <c r="B3" s="414">
        <v>2021</v>
      </c>
      <c r="C3" s="418" t="s">
        <v>603</v>
      </c>
      <c r="D3" s="419"/>
      <c r="E3" s="419"/>
      <c r="F3" s="416">
        <v>2021</v>
      </c>
      <c r="G3" s="418" t="str">
        <f>C3</f>
        <v>Enero - abril</v>
      </c>
      <c r="H3" s="419"/>
      <c r="I3" s="419"/>
      <c r="J3" s="420"/>
      <c r="K3" s="31"/>
    </row>
    <row r="4" spans="1:11" x14ac:dyDescent="0.25">
      <c r="A4" s="424"/>
      <c r="B4" s="415"/>
      <c r="C4" s="302">
        <v>2021</v>
      </c>
      <c r="D4" s="302">
        <v>2022</v>
      </c>
      <c r="E4" s="302" t="s">
        <v>317</v>
      </c>
      <c r="F4" s="417"/>
      <c r="G4" s="302">
        <v>2021</v>
      </c>
      <c r="H4" s="302">
        <v>2022</v>
      </c>
      <c r="I4" s="302" t="s">
        <v>317</v>
      </c>
      <c r="J4" s="303" t="s">
        <v>318</v>
      </c>
      <c r="K4" s="31"/>
    </row>
    <row r="5" spans="1:11" x14ac:dyDescent="0.25">
      <c r="A5" s="107" t="s">
        <v>160</v>
      </c>
      <c r="B5" s="140">
        <v>135356</v>
      </c>
      <c r="C5" s="140">
        <v>59640</v>
      </c>
      <c r="D5" s="140">
        <v>59561</v>
      </c>
      <c r="E5" s="169">
        <f>D5/C5-1</f>
        <v>-1.3246143527834153E-3</v>
      </c>
      <c r="F5" s="140">
        <v>628557</v>
      </c>
      <c r="G5" s="140">
        <v>151858</v>
      </c>
      <c r="H5" s="140">
        <v>410011</v>
      </c>
      <c r="I5" s="169">
        <f>H5/G5-1</f>
        <v>1.6999631234442703</v>
      </c>
      <c r="J5" s="171">
        <f>H5/$H$17</f>
        <v>0.21907024806635619</v>
      </c>
      <c r="K5" s="31"/>
    </row>
    <row r="6" spans="1:11" x14ac:dyDescent="0.25">
      <c r="A6" s="141" t="s">
        <v>170</v>
      </c>
      <c r="B6" s="140">
        <v>82138</v>
      </c>
      <c r="C6" s="140">
        <v>47031</v>
      </c>
      <c r="D6" s="140">
        <v>69050</v>
      </c>
      <c r="E6" s="169">
        <f t="shared" ref="E6:E17" si="0">D6/C6-1</f>
        <v>0.46818056175713885</v>
      </c>
      <c r="F6" s="140">
        <v>478711</v>
      </c>
      <c r="G6" s="140">
        <v>262253</v>
      </c>
      <c r="H6" s="140">
        <v>358145</v>
      </c>
      <c r="I6" s="169">
        <f t="shared" ref="I6:I13" si="1">H6/G6-1</f>
        <v>0.36564691347668088</v>
      </c>
      <c r="J6" s="171">
        <f>H6/$H$17</f>
        <v>0.19135807086572101</v>
      </c>
      <c r="K6" s="31"/>
    </row>
    <row r="7" spans="1:11" x14ac:dyDescent="0.25">
      <c r="A7" s="141" t="s">
        <v>319</v>
      </c>
      <c r="B7" s="140">
        <v>294</v>
      </c>
      <c r="C7" s="140">
        <v>0</v>
      </c>
      <c r="D7" s="140">
        <v>54912</v>
      </c>
      <c r="E7" s="169"/>
      <c r="F7" s="140">
        <v>6300</v>
      </c>
      <c r="G7" s="140">
        <v>0</v>
      </c>
      <c r="H7" s="140">
        <v>267845</v>
      </c>
      <c r="I7" s="169"/>
      <c r="J7" s="171">
        <f t="shared" ref="J7:J17" si="2">H7/$H$17</f>
        <v>0.14311047897088902</v>
      </c>
      <c r="K7" s="31"/>
    </row>
    <row r="8" spans="1:11" x14ac:dyDescent="0.25">
      <c r="A8" s="141" t="s">
        <v>326</v>
      </c>
      <c r="B8" s="140">
        <v>0</v>
      </c>
      <c r="C8" s="140">
        <v>0</v>
      </c>
      <c r="D8" s="140">
        <v>50000</v>
      </c>
      <c r="E8" s="169"/>
      <c r="F8" s="140">
        <v>0</v>
      </c>
      <c r="G8" s="140">
        <v>0</v>
      </c>
      <c r="H8" s="140">
        <v>227250</v>
      </c>
      <c r="I8" s="169"/>
      <c r="J8" s="171">
        <f>H8/$H$17</f>
        <v>0.12142043475194433</v>
      </c>
      <c r="K8" s="31"/>
    </row>
    <row r="9" spans="1:11" x14ac:dyDescent="0.25">
      <c r="A9" s="141" t="s">
        <v>156</v>
      </c>
      <c r="B9" s="140">
        <v>33589</v>
      </c>
      <c r="C9" s="140">
        <v>22135</v>
      </c>
      <c r="D9" s="140">
        <v>8623</v>
      </c>
      <c r="E9" s="169">
        <f t="shared" si="0"/>
        <v>-0.61043596114750398</v>
      </c>
      <c r="F9" s="140">
        <v>343352</v>
      </c>
      <c r="G9" s="140">
        <v>185250</v>
      </c>
      <c r="H9" s="140">
        <v>158111</v>
      </c>
      <c r="I9" s="169">
        <f t="shared" si="1"/>
        <v>-0.14649932523616738</v>
      </c>
      <c r="J9" s="171">
        <f t="shared" si="2"/>
        <v>8.4479235903474892E-2</v>
      </c>
      <c r="K9" s="31"/>
    </row>
    <row r="10" spans="1:11" x14ac:dyDescent="0.25">
      <c r="A10" s="141" t="s">
        <v>163</v>
      </c>
      <c r="B10" s="140">
        <v>38666</v>
      </c>
      <c r="C10" s="140">
        <v>12648</v>
      </c>
      <c r="D10" s="140">
        <v>12908</v>
      </c>
      <c r="E10" s="169">
        <f t="shared" si="0"/>
        <v>2.0556609740670417E-2</v>
      </c>
      <c r="F10" s="140">
        <v>280510</v>
      </c>
      <c r="G10" s="140">
        <v>76682</v>
      </c>
      <c r="H10" s="140">
        <v>109260</v>
      </c>
      <c r="I10" s="169">
        <f t="shared" si="1"/>
        <v>0.4248454656894709</v>
      </c>
      <c r="J10" s="171">
        <f t="shared" si="2"/>
        <v>5.8377983282716997E-2</v>
      </c>
      <c r="K10" s="31"/>
    </row>
    <row r="11" spans="1:11" x14ac:dyDescent="0.25">
      <c r="A11" s="141" t="s">
        <v>327</v>
      </c>
      <c r="B11" s="140">
        <v>0</v>
      </c>
      <c r="C11" s="140">
        <v>0</v>
      </c>
      <c r="D11" s="140">
        <v>17120</v>
      </c>
      <c r="E11" s="169"/>
      <c r="F11" s="140">
        <v>0</v>
      </c>
      <c r="G11" s="140">
        <v>0</v>
      </c>
      <c r="H11" s="140">
        <v>79180</v>
      </c>
      <c r="I11" s="169"/>
      <c r="J11" s="171">
        <f t="shared" si="2"/>
        <v>4.230613871797119E-2</v>
      </c>
      <c r="K11" s="31"/>
    </row>
    <row r="12" spans="1:11" x14ac:dyDescent="0.25">
      <c r="A12" s="142" t="s">
        <v>157</v>
      </c>
      <c r="B12" s="140">
        <v>6960</v>
      </c>
      <c r="C12" s="140">
        <v>0</v>
      </c>
      <c r="D12" s="140">
        <v>9480</v>
      </c>
      <c r="E12" s="169"/>
      <c r="F12" s="140">
        <v>38200</v>
      </c>
      <c r="G12" s="140">
        <v>0</v>
      </c>
      <c r="H12" s="140">
        <v>52100</v>
      </c>
      <c r="I12" s="169"/>
      <c r="J12" s="171">
        <f t="shared" si="2"/>
        <v>2.7837204182954014E-2</v>
      </c>
      <c r="K12" s="31"/>
    </row>
    <row r="13" spans="1:11" x14ac:dyDescent="0.25">
      <c r="A13" s="141" t="s">
        <v>242</v>
      </c>
      <c r="B13" s="140">
        <v>28944</v>
      </c>
      <c r="C13" s="140">
        <v>2529</v>
      </c>
      <c r="D13" s="140">
        <v>5321</v>
      </c>
      <c r="E13" s="169">
        <f t="shared" si="0"/>
        <v>1.103993673388691</v>
      </c>
      <c r="F13" s="140">
        <v>219673</v>
      </c>
      <c r="G13" s="140">
        <v>29412</v>
      </c>
      <c r="H13" s="140">
        <v>33458</v>
      </c>
      <c r="I13" s="169">
        <f t="shared" si="1"/>
        <v>0.13756289949680411</v>
      </c>
      <c r="J13" s="171">
        <f t="shared" si="2"/>
        <v>1.7876721258220256E-2</v>
      </c>
      <c r="K13" s="31"/>
    </row>
    <row r="14" spans="1:11" x14ac:dyDescent="0.25">
      <c r="A14" s="141" t="s">
        <v>158</v>
      </c>
      <c r="B14" s="140">
        <v>7200</v>
      </c>
      <c r="C14" s="140">
        <v>0</v>
      </c>
      <c r="D14" s="140">
        <v>5940</v>
      </c>
      <c r="E14" s="169"/>
      <c r="F14" s="140">
        <v>60311</v>
      </c>
      <c r="G14" s="140">
        <v>0</v>
      </c>
      <c r="H14" s="140">
        <v>32840</v>
      </c>
      <c r="I14" s="169"/>
      <c r="J14" s="171">
        <f t="shared" si="2"/>
        <v>1.7546521792096158E-2</v>
      </c>
      <c r="K14" s="31"/>
    </row>
    <row r="15" spans="1:11" x14ac:dyDescent="0.25">
      <c r="A15" s="143" t="s">
        <v>165</v>
      </c>
      <c r="B15" s="144">
        <v>333147</v>
      </c>
      <c r="C15" s="144">
        <v>143983</v>
      </c>
      <c r="D15" s="144">
        <v>292915</v>
      </c>
      <c r="E15" s="170">
        <f t="shared" si="0"/>
        <v>1.0343721133744954</v>
      </c>
      <c r="F15" s="144">
        <v>2055614</v>
      </c>
      <c r="G15" s="144">
        <v>705455</v>
      </c>
      <c r="H15" s="144">
        <v>1728200</v>
      </c>
      <c r="I15" s="170">
        <f t="shared" ref="I15:I17" si="3">H15/G15-1</f>
        <v>1.449766462779341</v>
      </c>
      <c r="J15" s="172">
        <f t="shared" si="2"/>
        <v>0.9233830377923441</v>
      </c>
      <c r="K15" s="31"/>
    </row>
    <row r="16" spans="1:11" x14ac:dyDescent="0.25">
      <c r="A16" s="145" t="s">
        <v>166</v>
      </c>
      <c r="B16" s="140">
        <v>90715</v>
      </c>
      <c r="C16" s="140">
        <v>18213</v>
      </c>
      <c r="D16" s="140">
        <v>18115</v>
      </c>
      <c r="E16" s="169">
        <f t="shared" si="0"/>
        <v>-5.3807719760610162E-3</v>
      </c>
      <c r="F16" s="140">
        <v>706973</v>
      </c>
      <c r="G16" s="140">
        <v>131309</v>
      </c>
      <c r="H16" s="140">
        <v>143396</v>
      </c>
      <c r="I16" s="169">
        <f t="shared" si="3"/>
        <v>9.2050049882338669E-2</v>
      </c>
      <c r="J16" s="171">
        <f t="shared" si="2"/>
        <v>7.6616962207655931E-2</v>
      </c>
      <c r="K16" s="31"/>
    </row>
    <row r="17" spans="1:11" x14ac:dyDescent="0.25">
      <c r="A17" s="146" t="s">
        <v>167</v>
      </c>
      <c r="B17" s="144">
        <v>423862</v>
      </c>
      <c r="C17" s="144">
        <v>162196</v>
      </c>
      <c r="D17" s="144">
        <v>311030</v>
      </c>
      <c r="E17" s="170">
        <f t="shared" si="0"/>
        <v>0.91761819033761616</v>
      </c>
      <c r="F17" s="144">
        <v>2762587</v>
      </c>
      <c r="G17" s="144">
        <v>836764</v>
      </c>
      <c r="H17" s="144">
        <v>1871596</v>
      </c>
      <c r="I17" s="170">
        <f t="shared" si="3"/>
        <v>1.236707124111458</v>
      </c>
      <c r="J17" s="172">
        <f t="shared" si="2"/>
        <v>1</v>
      </c>
      <c r="K17" s="31"/>
    </row>
    <row r="18" spans="1:11" x14ac:dyDescent="0.25">
      <c r="A18" s="438" t="s">
        <v>243</v>
      </c>
      <c r="B18" s="438"/>
      <c r="C18" s="438"/>
      <c r="D18" s="438"/>
      <c r="E18" s="438"/>
      <c r="F18" s="438"/>
      <c r="G18" s="438"/>
      <c r="H18" s="438"/>
      <c r="I18" s="438"/>
      <c r="J18" s="438"/>
      <c r="K18" s="31"/>
    </row>
    <row r="19" spans="1:11" ht="76.5" customHeight="1" x14ac:dyDescent="0.25">
      <c r="A19" s="439" t="s">
        <v>244</v>
      </c>
      <c r="B19" s="439"/>
      <c r="C19" s="439"/>
      <c r="D19" s="439"/>
      <c r="E19" s="439"/>
      <c r="F19" s="439"/>
      <c r="G19" s="439"/>
      <c r="H19" s="439"/>
      <c r="I19" s="439"/>
      <c r="J19" s="439"/>
      <c r="K19" s="31"/>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1" right="1" top="1" bottom="1" header="0.5" footer="0.5"/>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sqref="A1:M1"/>
    </sheetView>
  </sheetViews>
  <sheetFormatPr baseColWidth="10" defaultColWidth="11.42578125" defaultRowHeight="15" x14ac:dyDescent="0.25"/>
  <cols>
    <col min="1" max="1" width="11.570312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456" t="s">
        <v>483</v>
      </c>
      <c r="B1" s="457"/>
      <c r="C1" s="457"/>
      <c r="D1" s="457"/>
      <c r="E1" s="457"/>
      <c r="F1" s="457"/>
      <c r="G1" s="457"/>
      <c r="H1" s="457"/>
      <c r="I1" s="457"/>
      <c r="J1" s="457"/>
      <c r="K1" s="457"/>
      <c r="L1" s="457"/>
      <c r="M1" s="458"/>
      <c r="N1" s="249"/>
      <c r="O1" s="31"/>
      <c r="P1" s="31"/>
      <c r="Q1" s="31"/>
      <c r="R1" s="31"/>
      <c r="S1" s="31"/>
      <c r="T1" s="31"/>
      <c r="U1" s="31"/>
      <c r="V1" s="31"/>
    </row>
    <row r="2" spans="1:22" x14ac:dyDescent="0.25">
      <c r="A2" s="461" t="s">
        <v>210</v>
      </c>
      <c r="B2" s="464" t="s">
        <v>211</v>
      </c>
      <c r="C2" s="465"/>
      <c r="D2" s="466"/>
      <c r="E2" s="453" t="s">
        <v>212</v>
      </c>
      <c r="F2" s="454"/>
      <c r="G2" s="454"/>
      <c r="H2" s="454"/>
      <c r="I2" s="454"/>
      <c r="J2" s="455"/>
      <c r="K2" s="464" t="s">
        <v>213</v>
      </c>
      <c r="L2" s="465"/>
      <c r="M2" s="466"/>
      <c r="N2" s="249"/>
      <c r="O2" s="31"/>
      <c r="P2" s="31"/>
      <c r="Q2" s="31"/>
      <c r="R2" s="82" t="s">
        <v>214</v>
      </c>
      <c r="S2" s="82"/>
      <c r="T2" s="82"/>
      <c r="U2" s="82"/>
      <c r="V2" s="82"/>
    </row>
    <row r="3" spans="1:22" x14ac:dyDescent="0.25">
      <c r="A3" s="462"/>
      <c r="B3" s="449"/>
      <c r="C3" s="467"/>
      <c r="D3" s="468"/>
      <c r="E3" s="453" t="s">
        <v>215</v>
      </c>
      <c r="F3" s="454"/>
      <c r="G3" s="455"/>
      <c r="H3" s="453" t="s">
        <v>216</v>
      </c>
      <c r="I3" s="454"/>
      <c r="J3" s="455"/>
      <c r="K3" s="449"/>
      <c r="L3" s="467"/>
      <c r="M3" s="468"/>
      <c r="N3" s="249"/>
      <c r="O3" s="31"/>
      <c r="P3" s="31"/>
      <c r="Q3" s="31"/>
      <c r="R3" s="82"/>
      <c r="S3" s="82" t="s">
        <v>217</v>
      </c>
      <c r="T3" s="82" t="s">
        <v>218</v>
      </c>
      <c r="U3" s="82" t="s">
        <v>219</v>
      </c>
      <c r="V3" s="82" t="s">
        <v>167</v>
      </c>
    </row>
    <row r="4" spans="1:22" x14ac:dyDescent="0.25">
      <c r="A4" s="463"/>
      <c r="B4" s="310">
        <v>2019</v>
      </c>
      <c r="C4" s="310">
        <v>2020</v>
      </c>
      <c r="D4" s="176">
        <v>2021</v>
      </c>
      <c r="E4" s="310">
        <v>2019</v>
      </c>
      <c r="F4" s="310">
        <v>2020</v>
      </c>
      <c r="G4" s="176">
        <v>2021</v>
      </c>
      <c r="H4" s="310">
        <v>2019</v>
      </c>
      <c r="I4" s="310">
        <v>2020</v>
      </c>
      <c r="J4" s="176">
        <v>2021</v>
      </c>
      <c r="K4" s="310">
        <v>2019</v>
      </c>
      <c r="L4" s="310">
        <v>2020</v>
      </c>
      <c r="M4" s="176">
        <v>2021</v>
      </c>
      <c r="N4" s="31"/>
      <c r="O4" s="249"/>
      <c r="P4" s="249"/>
      <c r="Q4" s="31"/>
      <c r="R4" s="82">
        <v>1996</v>
      </c>
      <c r="S4" s="61">
        <v>135169804</v>
      </c>
      <c r="T4" s="61">
        <v>87519228</v>
      </c>
      <c r="U4" s="61">
        <v>19344140</v>
      </c>
      <c r="V4" s="61">
        <v>242033172</v>
      </c>
    </row>
    <row r="5" spans="1:22" x14ac:dyDescent="0.25">
      <c r="A5" s="135" t="s">
        <v>220</v>
      </c>
      <c r="B5" s="136"/>
      <c r="C5" s="136"/>
      <c r="D5" s="136"/>
      <c r="E5" s="136">
        <v>3.0960000000000001</v>
      </c>
      <c r="F5" s="136">
        <v>0.71699999999999997</v>
      </c>
      <c r="G5" s="136">
        <v>13.903</v>
      </c>
      <c r="H5" s="136"/>
      <c r="I5" s="136"/>
      <c r="J5" s="136"/>
      <c r="K5" s="136">
        <f t="shared" ref="K5:K16" si="0">B5+E5+H5</f>
        <v>3.0960000000000001</v>
      </c>
      <c r="L5" s="136">
        <f t="shared" ref="L5:L16" si="1">C5+F5+I5</f>
        <v>0.71699999999999997</v>
      </c>
      <c r="M5" s="136">
        <f t="shared" ref="M5:M16" si="2">D5+G5+J5</f>
        <v>13.903</v>
      </c>
      <c r="N5" s="31"/>
      <c r="O5" s="249"/>
      <c r="P5" s="249"/>
      <c r="Q5" s="31"/>
      <c r="R5" s="82">
        <v>1997</v>
      </c>
      <c r="S5" s="61">
        <v>175671044</v>
      </c>
      <c r="T5" s="61">
        <v>99355647</v>
      </c>
      <c r="U5" s="61">
        <v>26687277</v>
      </c>
      <c r="V5" s="61">
        <v>301713968</v>
      </c>
    </row>
    <row r="6" spans="1:22" s="31" customFormat="1" x14ac:dyDescent="0.25">
      <c r="A6" s="135" t="s">
        <v>221</v>
      </c>
      <c r="B6" s="136"/>
      <c r="C6" s="136"/>
      <c r="D6" s="136"/>
      <c r="E6" s="136">
        <v>5.1840000000000002</v>
      </c>
      <c r="F6" s="136">
        <v>8.3640000000000008</v>
      </c>
      <c r="G6" s="136"/>
      <c r="H6" s="136"/>
      <c r="I6" s="136"/>
      <c r="J6" s="136"/>
      <c r="K6" s="136">
        <f t="shared" si="0"/>
        <v>5.1840000000000002</v>
      </c>
      <c r="L6" s="136">
        <f t="shared" si="1"/>
        <v>8.3640000000000008</v>
      </c>
      <c r="M6" s="136">
        <f t="shared" si="2"/>
        <v>0</v>
      </c>
      <c r="O6" s="249"/>
      <c r="P6" s="249"/>
      <c r="Q6" s="96"/>
      <c r="R6" s="82">
        <v>1999</v>
      </c>
      <c r="S6" s="61">
        <v>186035029</v>
      </c>
      <c r="T6" s="61">
        <v>107976074</v>
      </c>
      <c r="U6" s="61">
        <v>33667102</v>
      </c>
      <c r="V6" s="61">
        <v>327678205</v>
      </c>
    </row>
    <row r="7" spans="1:22" s="31" customFormat="1" x14ac:dyDescent="0.25">
      <c r="A7" s="135" t="s">
        <v>222</v>
      </c>
      <c r="B7" s="136">
        <v>13.329000000000001</v>
      </c>
      <c r="C7" s="136">
        <v>2.78</v>
      </c>
      <c r="D7" s="136">
        <v>131.00800000000001</v>
      </c>
      <c r="E7" s="136">
        <v>86.064999999999998</v>
      </c>
      <c r="F7" s="136">
        <v>85.302000000000007</v>
      </c>
      <c r="G7" s="136">
        <v>79.385999999999996</v>
      </c>
      <c r="H7" s="136"/>
      <c r="I7" s="136"/>
      <c r="J7" s="136"/>
      <c r="K7" s="136">
        <f t="shared" si="0"/>
        <v>99.394000000000005</v>
      </c>
      <c r="L7" s="136">
        <f t="shared" si="1"/>
        <v>88.082000000000008</v>
      </c>
      <c r="M7" s="136">
        <f t="shared" si="2"/>
        <v>210.39400000000001</v>
      </c>
      <c r="O7" s="249"/>
      <c r="P7" s="249"/>
      <c r="Q7" s="96"/>
      <c r="R7" s="82">
        <v>2000</v>
      </c>
      <c r="S7" s="61">
        <v>355207662</v>
      </c>
      <c r="T7" s="61">
        <v>120440370</v>
      </c>
      <c r="U7" s="61">
        <v>33393302</v>
      </c>
      <c r="V7" s="61">
        <v>509041334</v>
      </c>
    </row>
    <row r="8" spans="1:22" x14ac:dyDescent="0.25">
      <c r="A8" s="137" t="s">
        <v>223</v>
      </c>
      <c r="B8" s="136">
        <v>17149.091</v>
      </c>
      <c r="C8" s="136">
        <v>13901.294</v>
      </c>
      <c r="D8" s="136">
        <v>14675.013999999999</v>
      </c>
      <c r="E8" s="136">
        <v>5065.4549999999999</v>
      </c>
      <c r="F8" s="136">
        <v>6342.3130000000001</v>
      </c>
      <c r="G8" s="136">
        <v>2370.058</v>
      </c>
      <c r="H8" s="136">
        <v>140</v>
      </c>
      <c r="I8" s="136"/>
      <c r="J8" s="136"/>
      <c r="K8" s="136">
        <f t="shared" si="0"/>
        <v>22354.546000000002</v>
      </c>
      <c r="L8" s="136">
        <f t="shared" si="1"/>
        <v>20243.607</v>
      </c>
      <c r="M8" s="136">
        <f t="shared" si="2"/>
        <v>17045.072</v>
      </c>
      <c r="N8" s="31"/>
      <c r="O8" s="249"/>
      <c r="P8" s="249"/>
      <c r="Q8" s="96"/>
      <c r="R8" s="82">
        <v>2001</v>
      </c>
      <c r="S8" s="61">
        <v>422117624</v>
      </c>
      <c r="T8" s="61">
        <v>121706615</v>
      </c>
      <c r="U8" s="61">
        <v>21364383</v>
      </c>
      <c r="V8" s="61">
        <v>565188622</v>
      </c>
    </row>
    <row r="9" spans="1:22" x14ac:dyDescent="0.25">
      <c r="A9" s="137" t="s">
        <v>224</v>
      </c>
      <c r="B9" s="136">
        <v>35298.684000000001</v>
      </c>
      <c r="C9" s="136">
        <v>40781.821000000004</v>
      </c>
      <c r="D9" s="136">
        <v>42122.012999999999</v>
      </c>
      <c r="E9" s="136">
        <v>1155.944</v>
      </c>
      <c r="F9" s="136">
        <v>2345.6750000000002</v>
      </c>
      <c r="G9" s="136">
        <v>1479.386</v>
      </c>
      <c r="H9" s="136">
        <v>8.1379999999999999</v>
      </c>
      <c r="I9" s="136">
        <v>5.2229999999999999</v>
      </c>
      <c r="J9" s="136"/>
      <c r="K9" s="136">
        <f t="shared" si="0"/>
        <v>36462.766000000003</v>
      </c>
      <c r="L9" s="136">
        <f t="shared" si="1"/>
        <v>43132.719000000005</v>
      </c>
      <c r="M9" s="136">
        <f t="shared" si="2"/>
        <v>43601.398999999998</v>
      </c>
      <c r="N9" s="31"/>
      <c r="O9" s="249"/>
      <c r="P9" s="249"/>
      <c r="Q9" s="96"/>
      <c r="R9" s="82">
        <v>2002</v>
      </c>
      <c r="S9" s="61">
        <v>459598864</v>
      </c>
      <c r="T9" s="61">
        <v>95384544</v>
      </c>
      <c r="U9" s="61">
        <v>15798762</v>
      </c>
      <c r="V9" s="61">
        <v>570782170</v>
      </c>
    </row>
    <row r="10" spans="1:22" x14ac:dyDescent="0.25">
      <c r="A10" s="137" t="s">
        <v>225</v>
      </c>
      <c r="B10" s="136">
        <v>201003.61499999999</v>
      </c>
      <c r="C10" s="136">
        <v>191623.61799999999</v>
      </c>
      <c r="D10" s="136">
        <v>191378.60800000001</v>
      </c>
      <c r="E10" s="136">
        <v>17529.550999999999</v>
      </c>
      <c r="F10" s="136">
        <v>12591.217000000001</v>
      </c>
      <c r="G10" s="136">
        <v>13793.655000000001</v>
      </c>
      <c r="H10" s="136">
        <v>11905.141</v>
      </c>
      <c r="I10" s="136">
        <v>3099.797</v>
      </c>
      <c r="J10" s="136">
        <v>3089.498</v>
      </c>
      <c r="K10" s="136">
        <f t="shared" si="0"/>
        <v>230438.307</v>
      </c>
      <c r="L10" s="136">
        <f t="shared" si="1"/>
        <v>207314.63199999998</v>
      </c>
      <c r="M10" s="136">
        <f t="shared" si="2"/>
        <v>208261.761</v>
      </c>
      <c r="N10" s="31"/>
      <c r="O10" s="249"/>
      <c r="P10" s="249"/>
      <c r="Q10" s="96"/>
      <c r="R10" s="82">
        <v>2003</v>
      </c>
      <c r="S10" s="61">
        <v>517275967</v>
      </c>
      <c r="T10" s="61">
        <v>70183358</v>
      </c>
      <c r="U10" s="61">
        <v>12671888</v>
      </c>
      <c r="V10" s="61">
        <v>600131213</v>
      </c>
    </row>
    <row r="11" spans="1:22" x14ac:dyDescent="0.25">
      <c r="A11" s="137" t="s">
        <v>226</v>
      </c>
      <c r="B11" s="136">
        <v>365484.42499999999</v>
      </c>
      <c r="C11" s="136">
        <v>317101.98599999998</v>
      </c>
      <c r="D11" s="136">
        <v>385818.43</v>
      </c>
      <c r="E11" s="136">
        <v>28887.866000000002</v>
      </c>
      <c r="F11" s="136">
        <v>33475.828000000001</v>
      </c>
      <c r="G11" s="136">
        <v>23685.636999999999</v>
      </c>
      <c r="H11" s="136">
        <v>8401.5030000000006</v>
      </c>
      <c r="I11" s="136">
        <v>8322.3860000000004</v>
      </c>
      <c r="J11" s="136">
        <v>8911.9110000000001</v>
      </c>
      <c r="K11" s="136">
        <f t="shared" si="0"/>
        <v>402773.79399999999</v>
      </c>
      <c r="L11" s="136">
        <f t="shared" si="1"/>
        <v>358900.19999999995</v>
      </c>
      <c r="M11" s="136">
        <f t="shared" si="2"/>
        <v>418415.978</v>
      </c>
      <c r="N11" s="31"/>
      <c r="O11" s="249"/>
      <c r="P11" s="249"/>
      <c r="Q11" s="96"/>
      <c r="R11" s="82">
        <v>2004</v>
      </c>
      <c r="S11" s="61">
        <v>454557377</v>
      </c>
      <c r="T11" s="61">
        <v>62161175</v>
      </c>
      <c r="U11" s="61">
        <v>9399397</v>
      </c>
      <c r="V11" s="61">
        <v>526117949</v>
      </c>
    </row>
    <row r="12" spans="1:22" x14ac:dyDescent="0.25">
      <c r="A12" s="137" t="s">
        <v>227</v>
      </c>
      <c r="B12" s="136">
        <v>475112.614</v>
      </c>
      <c r="C12" s="136">
        <v>475470.79499999998</v>
      </c>
      <c r="D12" s="136">
        <v>501447.283</v>
      </c>
      <c r="E12" s="136">
        <v>101270.89</v>
      </c>
      <c r="F12" s="136">
        <v>82720.444000000003</v>
      </c>
      <c r="G12" s="136">
        <v>82445.133000000002</v>
      </c>
      <c r="H12" s="136">
        <v>7285.7629999999999</v>
      </c>
      <c r="I12" s="136">
        <v>2289.9180000000001</v>
      </c>
      <c r="J12" s="136">
        <v>8568.5149999999994</v>
      </c>
      <c r="K12" s="136">
        <f t="shared" si="0"/>
        <v>583669.26699999999</v>
      </c>
      <c r="L12" s="136">
        <f t="shared" si="1"/>
        <v>560481.15699999989</v>
      </c>
      <c r="M12" s="136">
        <f t="shared" si="2"/>
        <v>592460.93099999998</v>
      </c>
      <c r="N12" s="31"/>
      <c r="O12" s="249"/>
      <c r="P12" s="249"/>
      <c r="Q12" s="96"/>
      <c r="R12" s="82">
        <v>2005</v>
      </c>
      <c r="S12" s="61">
        <v>528219123</v>
      </c>
      <c r="T12" s="61">
        <v>90100557</v>
      </c>
      <c r="U12" s="61">
        <v>31587725</v>
      </c>
      <c r="V12" s="61">
        <v>649907405</v>
      </c>
    </row>
    <row r="13" spans="1:22" s="31" customFormat="1" x14ac:dyDescent="0.25">
      <c r="A13" s="137" t="s">
        <v>228</v>
      </c>
      <c r="B13" s="136">
        <v>7826.3190000000004</v>
      </c>
      <c r="C13" s="136">
        <v>2906.3739999999998</v>
      </c>
      <c r="D13" s="136">
        <v>2284.864</v>
      </c>
      <c r="E13" s="136">
        <v>12116.748</v>
      </c>
      <c r="F13" s="136">
        <v>7233.1549999999997</v>
      </c>
      <c r="G13" s="136">
        <v>4770.3969999999999</v>
      </c>
      <c r="H13" s="136">
        <v>17</v>
      </c>
      <c r="I13" s="136"/>
      <c r="J13" s="136"/>
      <c r="K13" s="136">
        <f t="shared" si="0"/>
        <v>19960.066999999999</v>
      </c>
      <c r="L13" s="136">
        <f t="shared" si="1"/>
        <v>10139.528999999999</v>
      </c>
      <c r="M13" s="136">
        <f t="shared" si="2"/>
        <v>7055.2610000000004</v>
      </c>
      <c r="O13" s="249"/>
      <c r="P13" s="249"/>
      <c r="Q13" s="96"/>
      <c r="R13" s="82">
        <v>2007</v>
      </c>
      <c r="S13" s="61">
        <v>645935956</v>
      </c>
      <c r="T13" s="61">
        <v>93428473</v>
      </c>
      <c r="U13" s="61">
        <v>8710391</v>
      </c>
      <c r="V13" s="61">
        <v>748074820</v>
      </c>
    </row>
    <row r="14" spans="1:22" x14ac:dyDescent="0.25">
      <c r="A14" s="137" t="s">
        <v>229</v>
      </c>
      <c r="B14" s="136">
        <v>150.91200000000001</v>
      </c>
      <c r="C14" s="136">
        <v>219.501</v>
      </c>
      <c r="D14" s="136">
        <v>270.37599999999998</v>
      </c>
      <c r="E14" s="136">
        <v>127.313</v>
      </c>
      <c r="F14" s="136">
        <v>82.709000000000003</v>
      </c>
      <c r="G14" s="136">
        <v>90.637</v>
      </c>
      <c r="H14" s="136"/>
      <c r="I14" s="136">
        <v>3.0750000000000002</v>
      </c>
      <c r="J14" s="136"/>
      <c r="K14" s="136">
        <f t="shared" si="0"/>
        <v>278.22500000000002</v>
      </c>
      <c r="L14" s="136">
        <f t="shared" si="1"/>
        <v>305.28500000000003</v>
      </c>
      <c r="M14" s="136">
        <f t="shared" si="2"/>
        <v>361.01299999999998</v>
      </c>
      <c r="N14" s="31"/>
      <c r="O14" s="249"/>
      <c r="P14" s="249"/>
      <c r="Q14" s="96"/>
      <c r="R14" s="82">
        <v>2008</v>
      </c>
      <c r="S14" s="61">
        <v>669596858</v>
      </c>
      <c r="T14" s="61">
        <v>125498308</v>
      </c>
      <c r="U14" s="61">
        <v>13688181</v>
      </c>
      <c r="V14" s="61">
        <v>808783347</v>
      </c>
    </row>
    <row r="15" spans="1:22" x14ac:dyDescent="0.25">
      <c r="A15" s="137" t="s">
        <v>230</v>
      </c>
      <c r="B15" s="136">
        <v>7.1180000000000003</v>
      </c>
      <c r="C15" s="136">
        <v>22.393999999999998</v>
      </c>
      <c r="D15" s="136">
        <v>26.754999999999999</v>
      </c>
      <c r="E15" s="136"/>
      <c r="F15" s="136">
        <v>1.992</v>
      </c>
      <c r="G15" s="136">
        <v>0</v>
      </c>
      <c r="H15" s="136"/>
      <c r="I15" s="136"/>
      <c r="J15" s="136"/>
      <c r="K15" s="136">
        <f t="shared" si="0"/>
        <v>7.1180000000000003</v>
      </c>
      <c r="L15" s="136">
        <f t="shared" si="1"/>
        <v>24.385999999999999</v>
      </c>
      <c r="M15" s="136">
        <f t="shared" si="2"/>
        <v>26.754999999999999</v>
      </c>
      <c r="N15" s="31"/>
      <c r="O15" s="249"/>
      <c r="P15" s="249"/>
      <c r="Q15" s="96"/>
      <c r="R15" s="82">
        <v>2010</v>
      </c>
      <c r="S15" s="61">
        <v>602142263</v>
      </c>
      <c r="T15" s="61">
        <v>75437320</v>
      </c>
      <c r="U15" s="61">
        <v>23542006</v>
      </c>
      <c r="V15" s="61">
        <v>701121589</v>
      </c>
    </row>
    <row r="16" spans="1:22" x14ac:dyDescent="0.25">
      <c r="A16" s="137" t="s">
        <v>231</v>
      </c>
      <c r="B16" s="136">
        <v>95.055000000000007</v>
      </c>
      <c r="C16" s="136">
        <v>140.34100000000001</v>
      </c>
      <c r="D16" s="136">
        <v>0</v>
      </c>
      <c r="E16" s="136">
        <v>6.3949999999999996</v>
      </c>
      <c r="F16" s="136">
        <v>7.5449999999999999</v>
      </c>
      <c r="G16" s="136">
        <v>0.7</v>
      </c>
      <c r="H16" s="136"/>
      <c r="I16" s="136"/>
      <c r="J16" s="136"/>
      <c r="K16" s="136">
        <f t="shared" si="0"/>
        <v>101.45</v>
      </c>
      <c r="L16" s="136">
        <f t="shared" si="1"/>
        <v>147.886</v>
      </c>
      <c r="M16" s="136">
        <f t="shared" si="2"/>
        <v>0.7</v>
      </c>
      <c r="N16" s="31"/>
      <c r="O16" s="249"/>
      <c r="P16" s="249"/>
      <c r="Q16" s="96"/>
      <c r="R16" s="82">
        <v>2011</v>
      </c>
      <c r="S16" s="61">
        <v>681916797</v>
      </c>
      <c r="T16" s="61">
        <v>94052153</v>
      </c>
      <c r="U16" s="61">
        <v>40696383</v>
      </c>
      <c r="V16" s="61">
        <v>816665333</v>
      </c>
    </row>
    <row r="17" spans="1:22" x14ac:dyDescent="0.25">
      <c r="A17" s="137" t="s">
        <v>167</v>
      </c>
      <c r="B17" s="115">
        <f>SUM(B5:B16)</f>
        <v>1102141.1619999998</v>
      </c>
      <c r="C17" s="115">
        <f>SUM(C5:C16)</f>
        <v>1042170.904</v>
      </c>
      <c r="D17" s="115">
        <f>SUM(D5:D16)</f>
        <v>1138154.3509999998</v>
      </c>
      <c r="E17" s="115">
        <f>SUM(E5:E16)</f>
        <v>166254.50699999998</v>
      </c>
      <c r="F17" s="115">
        <f>SUM(F5:F16)</f>
        <v>144895.261</v>
      </c>
      <c r="G17" s="115">
        <v>128728.89200000001</v>
      </c>
      <c r="H17" s="115">
        <f t="shared" ref="H17:I17" si="3">SUM(H5:H16)</f>
        <v>27757.544999999998</v>
      </c>
      <c r="I17" s="115">
        <f t="shared" si="3"/>
        <v>13720.399000000001</v>
      </c>
      <c r="J17" s="311">
        <f t="shared" ref="J17" si="4">SUM(J5:J16)</f>
        <v>20569.923999999999</v>
      </c>
      <c r="K17" s="115">
        <f>SUM(K5:K16)</f>
        <v>1296153.2140000002</v>
      </c>
      <c r="L17" s="115">
        <f>SUM(L5:L16)</f>
        <v>1200786.5639999998</v>
      </c>
      <c r="M17" s="115">
        <f>SUM(M5:M16)</f>
        <v>1287453.1669999999</v>
      </c>
      <c r="N17" s="96"/>
      <c r="O17" s="249"/>
      <c r="P17" s="249"/>
      <c r="Q17" s="96"/>
      <c r="R17" s="82">
        <v>2012</v>
      </c>
      <c r="S17" s="61">
        <v>881764871</v>
      </c>
      <c r="T17" s="61">
        <v>114940176</v>
      </c>
      <c r="U17" s="61">
        <v>45930007</v>
      </c>
      <c r="V17" s="61">
        <v>1042635054</v>
      </c>
    </row>
    <row r="18" spans="1:22" x14ac:dyDescent="0.25">
      <c r="A18" s="459" t="s">
        <v>232</v>
      </c>
      <c r="B18" s="460"/>
      <c r="C18" s="460"/>
      <c r="D18" s="460"/>
      <c r="E18" s="460"/>
      <c r="F18" s="460"/>
      <c r="G18" s="460"/>
      <c r="H18" s="460"/>
      <c r="I18" s="460"/>
      <c r="J18" s="460"/>
      <c r="K18" s="460"/>
      <c r="L18" s="460"/>
      <c r="M18" s="460"/>
      <c r="N18" s="100"/>
      <c r="O18" s="249"/>
      <c r="P18" s="249"/>
      <c r="Q18" s="31"/>
      <c r="R18" s="82">
        <v>2013</v>
      </c>
      <c r="S18" s="61">
        <v>1031461850</v>
      </c>
      <c r="T18" s="61">
        <v>129767391</v>
      </c>
      <c r="U18" s="61">
        <v>20783176</v>
      </c>
      <c r="V18" s="61">
        <v>1182012417</v>
      </c>
    </row>
    <row r="19" spans="1:22" x14ac:dyDescent="0.25">
      <c r="A19" s="460" t="s">
        <v>233</v>
      </c>
      <c r="B19" s="460"/>
      <c r="C19" s="460"/>
      <c r="D19" s="460"/>
      <c r="E19" s="460"/>
      <c r="F19" s="460"/>
      <c r="G19" s="460"/>
      <c r="H19" s="460"/>
      <c r="I19" s="460"/>
      <c r="J19" s="460"/>
      <c r="K19" s="460"/>
      <c r="L19" s="460"/>
      <c r="M19" s="460"/>
      <c r="N19" s="100"/>
      <c r="O19" s="249"/>
      <c r="P19" s="249"/>
      <c r="Q19" s="31"/>
      <c r="R19" s="82">
        <v>2014</v>
      </c>
      <c r="S19" s="61">
        <v>909784707</v>
      </c>
      <c r="T19" s="61">
        <v>120607285</v>
      </c>
      <c r="U19" s="61">
        <v>29649575</v>
      </c>
      <c r="V19" s="61">
        <v>1060041567</v>
      </c>
    </row>
    <row r="20" spans="1:22" ht="3" customHeight="1" x14ac:dyDescent="0.25">
      <c r="A20" s="82"/>
      <c r="B20" s="82"/>
      <c r="C20" s="82"/>
      <c r="D20" s="82"/>
      <c r="E20" s="82"/>
      <c r="F20" s="82"/>
      <c r="G20" s="82"/>
      <c r="H20" s="82"/>
      <c r="I20" s="82"/>
      <c r="J20" s="82"/>
      <c r="K20" s="82"/>
      <c r="L20" s="82"/>
      <c r="M20" s="99"/>
      <c r="N20" s="100"/>
      <c r="O20" s="31"/>
      <c r="P20" s="31"/>
      <c r="Q20" s="31"/>
      <c r="R20" s="82">
        <v>2015</v>
      </c>
      <c r="S20" s="61">
        <v>1050473041</v>
      </c>
      <c r="T20" s="61">
        <v>145294410</v>
      </c>
      <c r="U20" s="61">
        <v>42291177</v>
      </c>
      <c r="V20" s="61">
        <v>1238058628</v>
      </c>
    </row>
    <row r="21" spans="1:22" x14ac:dyDescent="0.25">
      <c r="A21" s="82"/>
      <c r="B21" s="82"/>
      <c r="C21" s="82"/>
      <c r="D21" s="93"/>
      <c r="E21" s="447" t="s">
        <v>234</v>
      </c>
      <c r="F21" s="447"/>
      <c r="G21" s="447"/>
      <c r="H21" s="447"/>
      <c r="I21" s="447"/>
      <c r="J21" s="447"/>
      <c r="K21" s="312">
        <v>2444.578</v>
      </c>
      <c r="L21" s="312">
        <v>2754.8510000000001</v>
      </c>
      <c r="M21" s="312">
        <v>4034.277</v>
      </c>
      <c r="N21" s="100"/>
      <c r="O21" s="31"/>
      <c r="P21" s="31"/>
      <c r="Q21" s="31"/>
      <c r="R21" s="82">
        <v>2016</v>
      </c>
      <c r="S21" s="61">
        <v>957630543</v>
      </c>
      <c r="T21" s="61">
        <v>153155678</v>
      </c>
      <c r="U21" s="61">
        <v>20489291</v>
      </c>
      <c r="V21" s="61">
        <v>1131275512</v>
      </c>
    </row>
    <row r="22" spans="1:22" x14ac:dyDescent="0.25">
      <c r="A22" s="13"/>
      <c r="B22" s="13"/>
      <c r="C22" s="13"/>
      <c r="D22" s="13"/>
      <c r="E22" s="13"/>
      <c r="F22" s="13"/>
      <c r="G22" s="13"/>
      <c r="H22" s="13"/>
      <c r="I22" s="13"/>
      <c r="J22" s="13"/>
      <c r="K22" s="13"/>
      <c r="L22" s="13"/>
      <c r="M22" s="13"/>
      <c r="N22" s="31"/>
      <c r="O22" s="31"/>
      <c r="P22" s="31"/>
      <c r="Q22" s="31"/>
      <c r="R22" s="82">
        <v>2017</v>
      </c>
      <c r="S22" s="82">
        <v>870555453</v>
      </c>
      <c r="T22" s="82">
        <v>113958000</v>
      </c>
      <c r="U22" s="82">
        <v>31442154</v>
      </c>
      <c r="V22" s="60">
        <v>1015955607</v>
      </c>
    </row>
    <row r="23" spans="1:22" s="31" customFormat="1" x14ac:dyDescent="0.25">
      <c r="A23" s="13"/>
      <c r="B23" s="13"/>
      <c r="C23" s="13"/>
      <c r="D23" s="13"/>
      <c r="E23" s="13"/>
      <c r="F23" s="13"/>
      <c r="G23" s="13"/>
      <c r="H23" s="13"/>
      <c r="I23" s="13"/>
      <c r="J23" s="13"/>
      <c r="K23" s="13"/>
      <c r="L23" s="13"/>
      <c r="M23" s="13"/>
      <c r="R23" s="82">
        <v>2018</v>
      </c>
      <c r="S23" s="62">
        <v>1040338369</v>
      </c>
      <c r="T23" s="62">
        <v>160562174</v>
      </c>
      <c r="U23" s="62">
        <v>65811070</v>
      </c>
      <c r="V23" s="60">
        <v>1266711613</v>
      </c>
    </row>
    <row r="24" spans="1:22" s="31" customFormat="1" x14ac:dyDescent="0.25">
      <c r="A24" s="13"/>
      <c r="B24" s="13"/>
      <c r="C24" s="13"/>
      <c r="D24" s="13"/>
      <c r="E24" s="13"/>
      <c r="F24" s="13"/>
      <c r="G24" s="13"/>
      <c r="H24" s="13"/>
      <c r="I24" s="13"/>
      <c r="J24" s="13"/>
      <c r="K24" s="13"/>
      <c r="L24" s="13"/>
      <c r="M24" s="13"/>
      <c r="R24" s="97">
        <v>2019</v>
      </c>
      <c r="S24" s="98">
        <v>1102141162</v>
      </c>
      <c r="T24" s="98">
        <v>166254507</v>
      </c>
      <c r="U24" s="98">
        <v>27757545</v>
      </c>
      <c r="V24" s="30">
        <f>U24+S24+T24</f>
        <v>1296153214</v>
      </c>
    </row>
    <row r="25" spans="1:22" s="31" customFormat="1" x14ac:dyDescent="0.25">
      <c r="A25" s="13"/>
      <c r="B25" s="13"/>
      <c r="C25" s="13"/>
      <c r="D25" s="13"/>
      <c r="E25" s="13"/>
      <c r="F25" s="13"/>
      <c r="G25" s="13"/>
      <c r="H25" s="13"/>
      <c r="I25" s="13"/>
      <c r="J25" s="13"/>
      <c r="K25" s="13"/>
      <c r="L25" s="13"/>
      <c r="M25" s="13"/>
      <c r="R25" s="97">
        <v>2020</v>
      </c>
      <c r="S25" s="98">
        <v>1042170904</v>
      </c>
      <c r="T25" s="98">
        <v>144895261</v>
      </c>
      <c r="U25" s="98">
        <v>13720399</v>
      </c>
      <c r="V25" s="30">
        <f>S25+T25+U25</f>
        <v>1200786564</v>
      </c>
    </row>
    <row r="26" spans="1:22" s="31" customFormat="1" x14ac:dyDescent="0.25">
      <c r="A26" s="13"/>
      <c r="B26" s="13"/>
      <c r="C26" s="13"/>
      <c r="D26" s="13"/>
      <c r="E26" s="13"/>
      <c r="F26" s="13"/>
      <c r="G26" s="13"/>
      <c r="H26" s="13"/>
      <c r="I26" s="13"/>
      <c r="J26" s="13"/>
      <c r="K26" s="13"/>
      <c r="L26" s="13"/>
      <c r="M26" s="13"/>
      <c r="R26" s="97">
        <v>2021</v>
      </c>
      <c r="S26" s="61">
        <v>1138154351</v>
      </c>
      <c r="T26" s="61">
        <v>128728892</v>
      </c>
      <c r="U26" s="61">
        <v>20569924</v>
      </c>
      <c r="V26" s="250">
        <f>S26+T26+U26</f>
        <v>1287453167</v>
      </c>
    </row>
    <row r="27" spans="1:22" s="31" customFormat="1" x14ac:dyDescent="0.25">
      <c r="A27" s="13"/>
      <c r="B27" s="13"/>
      <c r="C27" s="13"/>
      <c r="D27" s="13"/>
      <c r="E27" s="13"/>
      <c r="F27" s="13"/>
      <c r="G27" s="13"/>
      <c r="H27" s="13"/>
      <c r="I27" s="13"/>
      <c r="J27" s="13"/>
      <c r="K27" s="13"/>
      <c r="L27" s="13"/>
      <c r="M27" s="13"/>
    </row>
    <row r="28" spans="1:22" s="31" customFormat="1" x14ac:dyDescent="0.25">
      <c r="A28" s="13"/>
      <c r="B28" s="13"/>
      <c r="C28" s="13"/>
      <c r="D28" s="13"/>
      <c r="E28" s="13"/>
      <c r="F28" s="13"/>
      <c r="G28" s="13"/>
      <c r="H28" s="13"/>
      <c r="I28" s="13"/>
      <c r="J28" s="13"/>
      <c r="K28" s="13"/>
      <c r="L28" s="13"/>
      <c r="M28" s="13"/>
    </row>
    <row r="29" spans="1:22" s="31" customFormat="1" x14ac:dyDescent="0.25">
      <c r="A29" s="13"/>
      <c r="B29" s="13"/>
      <c r="C29" s="13"/>
      <c r="D29" s="13"/>
      <c r="E29" s="13"/>
      <c r="F29" s="13"/>
      <c r="G29" s="13"/>
      <c r="H29" s="13"/>
      <c r="I29" s="13"/>
      <c r="J29" s="13"/>
      <c r="K29" s="13"/>
      <c r="L29" s="13"/>
      <c r="M29" s="13"/>
      <c r="R29" s="82"/>
      <c r="S29" s="61"/>
      <c r="T29" s="61"/>
      <c r="U29" s="61"/>
      <c r="V29" s="61"/>
    </row>
    <row r="30" spans="1:22" s="31" customFormat="1" x14ac:dyDescent="0.25">
      <c r="A30" s="13"/>
      <c r="B30" s="13"/>
      <c r="C30" s="13"/>
      <c r="D30" s="13"/>
      <c r="E30" s="13"/>
      <c r="F30" s="13"/>
      <c r="G30" s="13"/>
      <c r="H30" s="13"/>
      <c r="I30" s="13"/>
      <c r="J30" s="13"/>
      <c r="K30" s="13"/>
      <c r="L30" s="13"/>
      <c r="M30" s="13"/>
      <c r="R30" s="82"/>
      <c r="S30" s="61"/>
      <c r="T30" s="61"/>
      <c r="U30" s="61"/>
      <c r="V30" s="61"/>
    </row>
    <row r="31" spans="1:22" s="31" customFormat="1" x14ac:dyDescent="0.25">
      <c r="A31" s="13"/>
      <c r="B31" s="13"/>
      <c r="C31" s="13"/>
      <c r="D31" s="13"/>
      <c r="E31" s="13"/>
      <c r="F31" s="13"/>
      <c r="G31" s="13"/>
      <c r="H31" s="13"/>
      <c r="I31" s="13"/>
      <c r="J31" s="13"/>
      <c r="K31" s="13"/>
      <c r="L31" s="13"/>
      <c r="M31" s="13"/>
      <c r="R31" s="82"/>
      <c r="S31" s="61"/>
      <c r="T31" s="61"/>
      <c r="U31" s="61"/>
      <c r="V31" s="61"/>
    </row>
    <row r="32" spans="1:22" s="31" customFormat="1" x14ac:dyDescent="0.25">
      <c r="A32" s="13"/>
      <c r="B32" s="13"/>
      <c r="C32" s="13"/>
      <c r="D32" s="13"/>
      <c r="E32" s="13"/>
      <c r="F32" s="13"/>
      <c r="G32" s="13"/>
      <c r="H32" s="13"/>
      <c r="I32" s="13"/>
      <c r="J32" s="13"/>
      <c r="K32" s="13"/>
      <c r="L32" s="13"/>
      <c r="M32" s="13"/>
      <c r="R32" s="82"/>
      <c r="S32" s="61"/>
      <c r="T32" s="61"/>
      <c r="U32" s="61"/>
      <c r="V32" s="61"/>
    </row>
    <row r="33" spans="1:22" s="31" customFormat="1" x14ac:dyDescent="0.25">
      <c r="A33" s="13"/>
      <c r="B33" s="13"/>
      <c r="C33" s="13"/>
      <c r="D33" s="13"/>
      <c r="E33" s="13"/>
      <c r="F33" s="13"/>
      <c r="G33" s="13"/>
      <c r="H33" s="13"/>
      <c r="I33" s="13"/>
      <c r="J33" s="13"/>
      <c r="K33" s="13"/>
      <c r="L33" s="13"/>
      <c r="M33" s="13"/>
      <c r="R33" s="82"/>
      <c r="S33" s="61"/>
      <c r="T33" s="61"/>
      <c r="U33" s="61"/>
      <c r="V33" s="61"/>
    </row>
    <row r="34" spans="1:22" s="31" customFormat="1" x14ac:dyDescent="0.25">
      <c r="A34" s="13"/>
      <c r="B34" s="13"/>
      <c r="C34" s="13"/>
      <c r="D34" s="13"/>
      <c r="E34" s="13"/>
      <c r="F34" s="13"/>
      <c r="G34" s="13"/>
      <c r="H34" s="13"/>
      <c r="I34" s="13"/>
      <c r="J34" s="13"/>
      <c r="K34" s="13"/>
      <c r="L34" s="13"/>
      <c r="M34" s="13"/>
      <c r="R34" s="82"/>
      <c r="S34" s="61"/>
      <c r="T34" s="61"/>
      <c r="U34" s="61"/>
      <c r="V34" s="61"/>
    </row>
    <row r="35" spans="1:22" s="31" customFormat="1" x14ac:dyDescent="0.25">
      <c r="A35" s="13"/>
      <c r="B35" s="13"/>
      <c r="C35" s="13"/>
      <c r="D35" s="13"/>
      <c r="E35" s="13"/>
      <c r="F35" s="13"/>
      <c r="G35" s="13"/>
      <c r="H35" s="13"/>
      <c r="I35" s="13"/>
      <c r="J35" s="13"/>
      <c r="K35" s="13"/>
      <c r="L35" s="13"/>
      <c r="M35" s="13"/>
      <c r="R35" s="82"/>
      <c r="S35" s="61"/>
      <c r="T35" s="61"/>
      <c r="U35" s="61"/>
      <c r="V35" s="61"/>
    </row>
    <row r="36" spans="1:22" x14ac:dyDescent="0.25">
      <c r="A36" s="82"/>
      <c r="B36" s="82"/>
      <c r="C36" s="82"/>
      <c r="D36" s="82"/>
      <c r="E36" s="82"/>
      <c r="F36" s="82"/>
      <c r="G36" s="82"/>
      <c r="H36" s="82"/>
      <c r="I36" s="82"/>
      <c r="J36" s="82"/>
      <c r="K36" s="82"/>
      <c r="L36" s="82"/>
      <c r="M36" s="31"/>
      <c r="N36" s="31"/>
      <c r="O36" s="31"/>
      <c r="P36" s="31"/>
      <c r="Q36" s="31"/>
      <c r="R36" s="31"/>
      <c r="S36" s="31"/>
      <c r="T36" s="31"/>
      <c r="U36" s="31"/>
      <c r="V36" s="31"/>
    </row>
    <row r="37" spans="1:22" x14ac:dyDescent="0.25">
      <c r="A37" s="444" t="s">
        <v>484</v>
      </c>
      <c r="B37" s="445"/>
      <c r="C37" s="445"/>
      <c r="D37" s="445"/>
      <c r="E37" s="445"/>
      <c r="F37" s="445"/>
      <c r="G37" s="445"/>
      <c r="H37" s="445"/>
      <c r="I37" s="445"/>
      <c r="J37" s="445"/>
      <c r="K37" s="445"/>
      <c r="L37" s="446"/>
      <c r="M37" s="31"/>
      <c r="N37" s="31"/>
      <c r="O37" s="31"/>
      <c r="P37" s="31"/>
      <c r="Q37" s="31"/>
      <c r="R37" s="31"/>
      <c r="S37" s="31"/>
      <c r="T37" s="31"/>
      <c r="U37" s="31"/>
      <c r="V37" s="31"/>
    </row>
    <row r="38" spans="1:22" x14ac:dyDescent="0.25">
      <c r="A38" s="448" t="s">
        <v>235</v>
      </c>
      <c r="B38" s="450">
        <v>2018</v>
      </c>
      <c r="C38" s="451"/>
      <c r="D38" s="450">
        <v>2019</v>
      </c>
      <c r="E38" s="452"/>
      <c r="F38" s="451"/>
      <c r="G38" s="450">
        <v>2020</v>
      </c>
      <c r="H38" s="452"/>
      <c r="I38" s="451"/>
      <c r="J38" s="450">
        <v>2021</v>
      </c>
      <c r="K38" s="452"/>
      <c r="L38" s="451"/>
      <c r="M38" s="31"/>
      <c r="N38" s="31"/>
      <c r="O38" s="31"/>
      <c r="P38" s="31"/>
      <c r="Q38" s="31"/>
      <c r="R38" s="31"/>
      <c r="S38" s="31"/>
      <c r="T38" s="31"/>
      <c r="U38" s="31"/>
      <c r="V38" s="31"/>
    </row>
    <row r="39" spans="1:22" ht="26.25" x14ac:dyDescent="0.25">
      <c r="A39" s="449"/>
      <c r="B39" s="104" t="s">
        <v>236</v>
      </c>
      <c r="C39" s="59" t="s">
        <v>237</v>
      </c>
      <c r="D39" s="104" t="s">
        <v>236</v>
      </c>
      <c r="E39" s="59" t="s">
        <v>237</v>
      </c>
      <c r="F39" s="59" t="s">
        <v>238</v>
      </c>
      <c r="G39" s="104" t="s">
        <v>236</v>
      </c>
      <c r="H39" s="59" t="s">
        <v>237</v>
      </c>
      <c r="I39" s="59" t="s">
        <v>238</v>
      </c>
      <c r="J39" s="104" t="s">
        <v>236</v>
      </c>
      <c r="K39" s="59" t="s">
        <v>237</v>
      </c>
      <c r="L39" s="59" t="s">
        <v>238</v>
      </c>
      <c r="M39" s="31"/>
      <c r="N39" s="31"/>
      <c r="O39" s="31"/>
      <c r="P39" s="31"/>
      <c r="Q39" s="31"/>
      <c r="R39" s="31"/>
      <c r="S39" s="31"/>
      <c r="T39" s="31"/>
      <c r="U39" s="31"/>
      <c r="V39" s="31"/>
    </row>
    <row r="40" spans="1:22" x14ac:dyDescent="0.25">
      <c r="A40" s="105" t="s">
        <v>133</v>
      </c>
      <c r="B40" s="138">
        <v>384458.02600000001</v>
      </c>
      <c r="C40" s="139">
        <f t="shared" ref="C40:C50" si="5">B40/(SUM($D$40:$D$49))</f>
        <v>0.34882829827564321</v>
      </c>
      <c r="D40" s="138">
        <v>406059.21799999999</v>
      </c>
      <c r="E40" s="139">
        <f t="shared" ref="E40:E50" si="6">D40/(SUM($D$40:$D$49))</f>
        <v>0.36842759530289643</v>
      </c>
      <c r="F40" s="139">
        <f t="shared" ref="F40:F50" si="7">D40/B40-1</f>
        <v>5.6186086748517994E-2</v>
      </c>
      <c r="G40" s="138">
        <v>400824.92099999997</v>
      </c>
      <c r="H40" s="139">
        <f t="shared" ref="H40:H50" si="8">G40/SUM($G$40:$G$49)</f>
        <v>0.38460574888588522</v>
      </c>
      <c r="I40" s="139">
        <f t="shared" ref="I40:I50" si="9">G40/D40-1</f>
        <v>-1.289047697471557E-2</v>
      </c>
      <c r="J40" s="138">
        <v>417155.31800000003</v>
      </c>
      <c r="K40" s="139">
        <f>J40/SUM($J$40:$J$49)</f>
        <v>0.36651910844384233</v>
      </c>
      <c r="L40" s="139">
        <f t="shared" ref="L40:L50" si="10">J40/G40-1</f>
        <v>4.0741970232933911E-2</v>
      </c>
      <c r="M40" s="31"/>
      <c r="N40" s="31"/>
      <c r="O40" s="31"/>
      <c r="P40" s="31"/>
      <c r="Q40" s="31"/>
      <c r="R40" s="31"/>
      <c r="S40" s="31"/>
      <c r="T40" s="31"/>
      <c r="U40" s="31"/>
      <c r="V40" s="31"/>
    </row>
    <row r="41" spans="1:22" x14ac:dyDescent="0.25">
      <c r="A41" s="106" t="s">
        <v>136</v>
      </c>
      <c r="B41" s="138">
        <v>122968.106</v>
      </c>
      <c r="C41" s="139">
        <f t="shared" si="5"/>
        <v>0.11157201113590202</v>
      </c>
      <c r="D41" s="138">
        <v>133548.16699999999</v>
      </c>
      <c r="E41" s="139">
        <f t="shared" si="6"/>
        <v>0.12117156277663821</v>
      </c>
      <c r="F41" s="139">
        <f t="shared" si="7"/>
        <v>8.6039066097350458E-2</v>
      </c>
      <c r="G41" s="138">
        <v>133266.44699999999</v>
      </c>
      <c r="H41" s="139">
        <f t="shared" si="8"/>
        <v>0.12787388948252579</v>
      </c>
      <c r="I41" s="139">
        <f t="shared" si="9"/>
        <v>-2.1095010611414944E-3</v>
      </c>
      <c r="J41" s="138">
        <v>148612.53099999999</v>
      </c>
      <c r="K41" s="139">
        <f t="shared" ref="K41:K50" si="11">J41/SUM($J$40:$J$49)</f>
        <v>0.13057326615623507</v>
      </c>
      <c r="L41" s="139">
        <f t="shared" si="10"/>
        <v>0.11515339641342726</v>
      </c>
      <c r="M41" s="31"/>
      <c r="N41" s="31"/>
      <c r="O41" s="31"/>
      <c r="P41" s="31"/>
      <c r="Q41" s="31"/>
      <c r="R41" s="31"/>
      <c r="S41" s="31"/>
      <c r="T41" s="31"/>
      <c r="U41" s="31"/>
      <c r="V41" s="31"/>
    </row>
    <row r="42" spans="1:22" x14ac:dyDescent="0.25">
      <c r="A42" s="106" t="s">
        <v>134</v>
      </c>
      <c r="B42" s="138">
        <v>97025.343999999997</v>
      </c>
      <c r="C42" s="139">
        <f t="shared" si="5"/>
        <v>8.8033500013676103E-2</v>
      </c>
      <c r="D42" s="138">
        <v>105684.11199999999</v>
      </c>
      <c r="E42" s="139">
        <f t="shared" si="6"/>
        <v>9.5889814883803423E-2</v>
      </c>
      <c r="F42" s="139">
        <f t="shared" si="7"/>
        <v>8.9242332395131685E-2</v>
      </c>
      <c r="G42" s="138">
        <v>110727.07799999999</v>
      </c>
      <c r="H42" s="139">
        <f t="shared" si="8"/>
        <v>0.10624656433509488</v>
      </c>
      <c r="I42" s="139">
        <f t="shared" si="9"/>
        <v>4.7717352254424084E-2</v>
      </c>
      <c r="J42" s="138">
        <v>119644.412</v>
      </c>
      <c r="K42" s="139">
        <f t="shared" si="11"/>
        <v>0.10512142917599758</v>
      </c>
      <c r="L42" s="139">
        <f t="shared" si="10"/>
        <v>8.0534356736118307E-2</v>
      </c>
      <c r="M42" s="31"/>
      <c r="N42" s="31"/>
      <c r="O42" s="31"/>
      <c r="P42" s="31"/>
      <c r="Q42" s="31"/>
      <c r="R42" s="31"/>
      <c r="S42" s="31"/>
      <c r="T42" s="31"/>
      <c r="U42" s="31"/>
      <c r="V42" s="31"/>
    </row>
    <row r="43" spans="1:22" x14ac:dyDescent="0.25">
      <c r="A43" s="106" t="s">
        <v>138</v>
      </c>
      <c r="B43" s="138">
        <v>83393.093999999997</v>
      </c>
      <c r="C43" s="139">
        <f t="shared" si="5"/>
        <v>7.566462162493845E-2</v>
      </c>
      <c r="D43" s="138">
        <v>84547.788</v>
      </c>
      <c r="E43" s="139">
        <f t="shared" si="6"/>
        <v>7.6712304117718816E-2</v>
      </c>
      <c r="F43" s="139">
        <f t="shared" si="7"/>
        <v>1.3846398360036982E-2</v>
      </c>
      <c r="G43" s="138">
        <v>74417.510999999999</v>
      </c>
      <c r="H43" s="139">
        <f t="shared" si="8"/>
        <v>7.1406245093175238E-2</v>
      </c>
      <c r="I43" s="139">
        <f t="shared" si="9"/>
        <v>-0.1198171736911674</v>
      </c>
      <c r="J43" s="138">
        <v>79337.036999999997</v>
      </c>
      <c r="K43" s="139">
        <f t="shared" si="11"/>
        <v>6.9706746655489427E-2</v>
      </c>
      <c r="L43" s="139">
        <f t="shared" si="10"/>
        <v>6.6107102130841255E-2</v>
      </c>
      <c r="M43" s="31"/>
      <c r="N43" s="31"/>
      <c r="O43" s="31"/>
      <c r="P43" s="31"/>
      <c r="Q43" s="31"/>
      <c r="R43" s="31"/>
      <c r="S43" s="31"/>
      <c r="T43" s="31"/>
      <c r="U43" s="31"/>
      <c r="V43" s="31"/>
    </row>
    <row r="44" spans="1:22" x14ac:dyDescent="0.25">
      <c r="A44" s="106" t="s">
        <v>124</v>
      </c>
      <c r="B44" s="138">
        <v>78661.481</v>
      </c>
      <c r="C44" s="139">
        <f t="shared" si="5"/>
        <v>7.1371511846320096E-2</v>
      </c>
      <c r="D44" s="138">
        <v>81779.099000000002</v>
      </c>
      <c r="E44" s="139">
        <f t="shared" si="6"/>
        <v>7.4200203948103699E-2</v>
      </c>
      <c r="F44" s="139">
        <f t="shared" si="7"/>
        <v>3.9633349898408277E-2</v>
      </c>
      <c r="G44" s="138">
        <v>73804.240000000005</v>
      </c>
      <c r="H44" s="139">
        <f t="shared" si="8"/>
        <v>7.0817789785464977E-2</v>
      </c>
      <c r="I44" s="139">
        <f t="shared" si="9"/>
        <v>-9.7517080739664252E-2</v>
      </c>
      <c r="J44" s="138">
        <v>86095.747000000003</v>
      </c>
      <c r="K44" s="139">
        <f t="shared" si="11"/>
        <v>7.5645053699750789E-2</v>
      </c>
      <c r="L44" s="139">
        <f t="shared" si="10"/>
        <v>0.1665420170982046</v>
      </c>
      <c r="M44" s="31"/>
      <c r="N44" s="31"/>
      <c r="O44" s="31"/>
      <c r="P44" s="31"/>
      <c r="Q44" s="31"/>
      <c r="R44" s="31"/>
      <c r="S44" s="31"/>
      <c r="T44" s="31"/>
      <c r="U44" s="31"/>
      <c r="V44" s="31"/>
    </row>
    <row r="45" spans="1:22" x14ac:dyDescent="0.25">
      <c r="A45" s="137" t="s">
        <v>129</v>
      </c>
      <c r="B45" s="138">
        <v>103973.776</v>
      </c>
      <c r="C45" s="139">
        <f t="shared" si="5"/>
        <v>9.4337984629232097E-2</v>
      </c>
      <c r="D45" s="138">
        <v>112227.531</v>
      </c>
      <c r="E45" s="139">
        <f t="shared" si="6"/>
        <v>0.10182682116358521</v>
      </c>
      <c r="F45" s="139">
        <f t="shared" si="7"/>
        <v>7.9383045586417955E-2</v>
      </c>
      <c r="G45" s="138">
        <v>94232.731</v>
      </c>
      <c r="H45" s="139">
        <f t="shared" si="8"/>
        <v>9.0419652514113949E-2</v>
      </c>
      <c r="I45" s="139">
        <f t="shared" si="9"/>
        <v>-0.16034211783559604</v>
      </c>
      <c r="J45" s="138">
        <v>100444.927</v>
      </c>
      <c r="K45" s="139">
        <f t="shared" si="11"/>
        <v>8.8252464976958114E-2</v>
      </c>
      <c r="L45" s="139">
        <f t="shared" si="10"/>
        <v>6.592397284973095E-2</v>
      </c>
      <c r="M45" s="31"/>
      <c r="N45" s="31"/>
      <c r="O45" s="31"/>
      <c r="P45" s="31"/>
      <c r="Q45" s="31"/>
      <c r="R45" s="31"/>
      <c r="S45" s="31"/>
      <c r="T45" s="31"/>
      <c r="U45" s="31"/>
      <c r="V45" s="31"/>
    </row>
    <row r="46" spans="1:22" x14ac:dyDescent="0.25">
      <c r="A46" s="106" t="s">
        <v>137</v>
      </c>
      <c r="B46" s="138">
        <v>35631.534</v>
      </c>
      <c r="C46" s="139">
        <f t="shared" si="5"/>
        <v>3.2329374156883181E-2</v>
      </c>
      <c r="D46" s="138">
        <v>37487.209000000003</v>
      </c>
      <c r="E46" s="139">
        <f t="shared" si="6"/>
        <v>3.4013074089324323E-2</v>
      </c>
      <c r="F46" s="139">
        <f t="shared" si="7"/>
        <v>5.2079570865514846E-2</v>
      </c>
      <c r="G46" s="138">
        <v>33326.845999999998</v>
      </c>
      <c r="H46" s="139">
        <f t="shared" si="8"/>
        <v>3.1978292497024073E-2</v>
      </c>
      <c r="I46" s="139">
        <f t="shared" si="9"/>
        <v>-0.11098086816759301</v>
      </c>
      <c r="J46" s="138">
        <v>34967.332999999999</v>
      </c>
      <c r="K46" s="139">
        <f t="shared" si="11"/>
        <v>3.072283910286611E-2</v>
      </c>
      <c r="L46" s="139">
        <f t="shared" si="10"/>
        <v>4.9224190011860181E-2</v>
      </c>
      <c r="M46" s="31"/>
      <c r="N46" s="31"/>
      <c r="O46" s="31"/>
      <c r="P46" s="31"/>
      <c r="Q46" s="31"/>
      <c r="R46" s="31"/>
      <c r="S46" s="31"/>
      <c r="T46" s="31"/>
      <c r="U46" s="31"/>
      <c r="V46" s="31"/>
    </row>
    <row r="47" spans="1:22" x14ac:dyDescent="0.25">
      <c r="A47" s="106" t="s">
        <v>135</v>
      </c>
      <c r="B47" s="138">
        <v>27663.800999999999</v>
      </c>
      <c r="C47" s="139">
        <f t="shared" si="5"/>
        <v>2.5100052474040527E-2</v>
      </c>
      <c r="D47" s="138">
        <v>26958.100999999999</v>
      </c>
      <c r="E47" s="139">
        <f t="shared" si="6"/>
        <v>2.4459753368688719E-2</v>
      </c>
      <c r="F47" s="139">
        <f t="shared" si="7"/>
        <v>-2.5509871185091293E-2</v>
      </c>
      <c r="G47" s="138">
        <v>24589.567999999999</v>
      </c>
      <c r="H47" s="139">
        <f t="shared" si="8"/>
        <v>2.3594563910412144E-2</v>
      </c>
      <c r="I47" s="139">
        <f t="shared" si="9"/>
        <v>-8.7859786562859088E-2</v>
      </c>
      <c r="J47" s="138">
        <v>31152.395</v>
      </c>
      <c r="K47" s="139">
        <f t="shared" si="11"/>
        <v>2.737097562613456E-2</v>
      </c>
      <c r="L47" s="139">
        <f t="shared" si="10"/>
        <v>0.26689476610569174</v>
      </c>
      <c r="M47" s="31"/>
      <c r="N47" s="31"/>
      <c r="O47" s="31"/>
      <c r="P47" s="31"/>
      <c r="Q47" s="31"/>
      <c r="R47" s="31"/>
      <c r="S47" s="31"/>
      <c r="T47" s="31"/>
      <c r="U47" s="31"/>
      <c r="V47" s="31"/>
    </row>
    <row r="48" spans="1:22" x14ac:dyDescent="0.25">
      <c r="A48" s="106" t="s">
        <v>132</v>
      </c>
      <c r="B48" s="138">
        <v>11731.859</v>
      </c>
      <c r="C48" s="139">
        <f t="shared" si="5"/>
        <v>1.0644606520920412E-2</v>
      </c>
      <c r="D48" s="138">
        <v>12700.198</v>
      </c>
      <c r="E48" s="139">
        <f t="shared" si="6"/>
        <v>1.152320450218336E-2</v>
      </c>
      <c r="F48" s="139">
        <f t="shared" si="7"/>
        <v>8.2539263385282835E-2</v>
      </c>
      <c r="G48" s="138">
        <v>13423.159</v>
      </c>
      <c r="H48" s="139">
        <f t="shared" si="8"/>
        <v>1.287999784726287E-2</v>
      </c>
      <c r="I48" s="139">
        <f t="shared" si="9"/>
        <v>5.6925175497263947E-2</v>
      </c>
      <c r="J48" s="138">
        <v>15671.518</v>
      </c>
      <c r="K48" s="139">
        <f t="shared" si="11"/>
        <v>1.3769237877297365E-2</v>
      </c>
      <c r="L48" s="139">
        <f t="shared" si="10"/>
        <v>0.16749850016676415</v>
      </c>
      <c r="M48" s="31"/>
      <c r="N48" s="31"/>
      <c r="O48" s="31"/>
      <c r="P48" s="31"/>
      <c r="Q48" s="31"/>
      <c r="R48" s="31"/>
      <c r="S48" s="31"/>
      <c r="T48" s="31"/>
      <c r="U48" s="31"/>
      <c r="V48" s="31"/>
    </row>
    <row r="49" spans="1:12" x14ac:dyDescent="0.25">
      <c r="A49" s="106" t="s">
        <v>239</v>
      </c>
      <c r="B49" s="138">
        <v>94841.347999999998</v>
      </c>
      <c r="C49" s="139">
        <f t="shared" si="5"/>
        <v>8.6051906298369424E-2</v>
      </c>
      <c r="D49" s="138">
        <f>45345.872+25288.563+13008.299+9944.281+7562.724</f>
        <v>101149.739</v>
      </c>
      <c r="E49" s="139">
        <f t="shared" si="6"/>
        <v>9.1775665847057805E-2</v>
      </c>
      <c r="F49" s="139">
        <f t="shared" si="7"/>
        <v>6.6515197569735118E-2</v>
      </c>
      <c r="G49" s="138">
        <v>83558.403000000006</v>
      </c>
      <c r="H49" s="139">
        <f t="shared" si="8"/>
        <v>8.0177255649040852E-2</v>
      </c>
      <c r="I49" s="139">
        <f t="shared" si="9"/>
        <v>-0.1739138051557404</v>
      </c>
      <c r="J49" s="138">
        <f>81475.674+23597.459</f>
        <v>105073.133</v>
      </c>
      <c r="K49" s="139">
        <f t="shared" si="11"/>
        <v>9.2318878285428618E-2</v>
      </c>
      <c r="L49" s="139">
        <f t="shared" si="10"/>
        <v>0.25748134511378828</v>
      </c>
    </row>
    <row r="50" spans="1:12" x14ac:dyDescent="0.25">
      <c r="A50" s="106" t="s">
        <v>213</v>
      </c>
      <c r="B50" s="138">
        <v>1040348.3690000001</v>
      </c>
      <c r="C50" s="139">
        <f t="shared" si="5"/>
        <v>0.94393386697592563</v>
      </c>
      <c r="D50" s="138">
        <f>SUM(D40:D49)</f>
        <v>1102141.162</v>
      </c>
      <c r="E50" s="139">
        <f t="shared" si="6"/>
        <v>1</v>
      </c>
      <c r="F50" s="139">
        <f t="shared" si="7"/>
        <v>5.9396251141717205E-2</v>
      </c>
      <c r="G50" s="138">
        <f>SUM(G40:G49)</f>
        <v>1042170.904</v>
      </c>
      <c r="H50" s="139">
        <f t="shared" si="8"/>
        <v>1</v>
      </c>
      <c r="I50" s="139">
        <f t="shared" si="9"/>
        <v>-5.441250183522317E-2</v>
      </c>
      <c r="J50" s="138">
        <f>SUM(J40:J49)</f>
        <v>1138154.351</v>
      </c>
      <c r="K50" s="139">
        <f t="shared" si="11"/>
        <v>1</v>
      </c>
      <c r="L50" s="139">
        <f t="shared" si="10"/>
        <v>9.2099526701044931E-2</v>
      </c>
    </row>
    <row r="51" spans="1:12" x14ac:dyDescent="0.25">
      <c r="A51" s="441" t="s">
        <v>232</v>
      </c>
      <c r="B51" s="442"/>
      <c r="C51" s="442"/>
      <c r="D51" s="442"/>
      <c r="E51" s="442"/>
      <c r="F51" s="442"/>
      <c r="G51" s="442"/>
      <c r="H51" s="442"/>
      <c r="I51" s="442"/>
      <c r="J51" s="442"/>
      <c r="K51" s="442"/>
      <c r="L51" s="443"/>
    </row>
  </sheetData>
  <mergeCells count="17">
    <mergeCell ref="E3:G3"/>
    <mergeCell ref="H3:J3"/>
    <mergeCell ref="A1:M1"/>
    <mergeCell ref="A18:M18"/>
    <mergeCell ref="A19:M19"/>
    <mergeCell ref="A2:A4"/>
    <mergeCell ref="B2:D3"/>
    <mergeCell ref="E2:J2"/>
    <mergeCell ref="K2:M3"/>
    <mergeCell ref="A51:L51"/>
    <mergeCell ref="A37:L37"/>
    <mergeCell ref="E21:J21"/>
    <mergeCell ref="A38:A39"/>
    <mergeCell ref="B38:C38"/>
    <mergeCell ref="D38:F38"/>
    <mergeCell ref="G38:I38"/>
    <mergeCell ref="J38:L38"/>
  </mergeCells>
  <phoneticPr fontId="59" type="noConversion"/>
  <pageMargins left="0.7" right="0.7" top="0.75" bottom="0.75" header="0.3" footer="0.3"/>
  <pageSetup fitToHeight="0" orientation="landscape" r:id="rId1"/>
  <ignoredErrors>
    <ignoredError sqref="J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election activeCell="D8" sqref="D8"/>
    </sheetView>
  </sheetViews>
  <sheetFormatPr baseColWidth="10" defaultColWidth="11.42578125" defaultRowHeight="15" x14ac:dyDescent="0.25"/>
  <sheetData>
    <row r="6" spans="4:4" ht="21" x14ac:dyDescent="0.35">
      <c r="D6" s="9" t="s">
        <v>1</v>
      </c>
    </row>
    <row r="7" spans="4:4" ht="21" x14ac:dyDescent="0.35">
      <c r="D7" s="9" t="s">
        <v>494</v>
      </c>
    </row>
    <row r="8" spans="4:4" ht="21" x14ac:dyDescent="0.35">
      <c r="D8" s="9"/>
    </row>
    <row r="11" spans="4:4" x14ac:dyDescent="0.25">
      <c r="D11" s="8" t="s">
        <v>322</v>
      </c>
    </row>
    <row r="16" spans="4:4" ht="15.75" x14ac:dyDescent="0.25">
      <c r="D16" s="6" t="s">
        <v>2</v>
      </c>
    </row>
    <row r="17" spans="4:7" ht="15.75" x14ac:dyDescent="0.25">
      <c r="D17" s="6" t="s">
        <v>3</v>
      </c>
      <c r="E17" s="31"/>
      <c r="F17" s="31"/>
      <c r="G17" s="31" t="s">
        <v>4</v>
      </c>
    </row>
    <row r="22" spans="4:7" x14ac:dyDescent="0.25">
      <c r="D22" s="8" t="s">
        <v>321</v>
      </c>
      <c r="E22" s="31"/>
      <c r="F22" s="31"/>
      <c r="G22" s="31"/>
    </row>
    <row r="23" spans="4:7" x14ac:dyDescent="0.25">
      <c r="D23" s="8" t="s">
        <v>492</v>
      </c>
      <c r="E23" s="31"/>
      <c r="F23" s="31"/>
      <c r="G23" s="31"/>
    </row>
    <row r="33" spans="1:4" x14ac:dyDescent="0.25">
      <c r="A33" s="31"/>
      <c r="B33" s="31"/>
      <c r="C33" s="31"/>
      <c r="D33" s="7" t="s">
        <v>5</v>
      </c>
    </row>
    <row r="40" spans="1:4" x14ac:dyDescent="0.25">
      <c r="A40" s="4" t="s">
        <v>6</v>
      </c>
      <c r="B40" s="31"/>
      <c r="C40" s="31"/>
      <c r="D40" s="31"/>
    </row>
    <row r="41" spans="1:4" x14ac:dyDescent="0.25">
      <c r="A41" s="4" t="s">
        <v>7</v>
      </c>
      <c r="B41" s="31"/>
      <c r="C41" s="31"/>
      <c r="D41" s="31"/>
    </row>
    <row r="42" spans="1:4" x14ac:dyDescent="0.25">
      <c r="A42" s="4" t="s">
        <v>8</v>
      </c>
      <c r="B42" s="31"/>
      <c r="C42" s="31"/>
      <c r="D42" s="31"/>
    </row>
    <row r="43" spans="1:4" x14ac:dyDescent="0.25">
      <c r="A43" s="5" t="s">
        <v>9</v>
      </c>
      <c r="B43" s="31"/>
      <c r="C43" s="31"/>
      <c r="D43" s="31"/>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6"/>
  <sheetViews>
    <sheetView workbookViewId="0">
      <selection sqref="A1:M1"/>
    </sheetView>
  </sheetViews>
  <sheetFormatPr baseColWidth="10" defaultColWidth="11.42578125" defaultRowHeight="15" x14ac:dyDescent="0.25"/>
  <cols>
    <col min="1" max="1" width="12.28515625" customWidth="1"/>
    <col min="2" max="2" width="9.140625" bestFit="1" customWidth="1"/>
    <col min="3" max="3" width="9" customWidth="1"/>
    <col min="4" max="4" width="9.28515625" bestFit="1" customWidth="1"/>
    <col min="5" max="5" width="7.42578125" bestFit="1" customWidth="1"/>
    <col min="6" max="6" width="10" bestFit="1" customWidth="1"/>
    <col min="7" max="7" width="12"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4" x14ac:dyDescent="0.25">
      <c r="A1" s="474" t="s">
        <v>485</v>
      </c>
      <c r="B1" s="474"/>
      <c r="C1" s="474"/>
      <c r="D1" s="474"/>
      <c r="E1" s="474"/>
      <c r="F1" s="474"/>
      <c r="G1" s="474"/>
      <c r="H1" s="474"/>
      <c r="I1" s="474"/>
      <c r="J1" s="474"/>
      <c r="K1" s="474"/>
      <c r="L1" s="474"/>
      <c r="M1" s="474"/>
    </row>
    <row r="2" spans="1:14" x14ac:dyDescent="0.25">
      <c r="A2" s="472" t="s">
        <v>245</v>
      </c>
      <c r="B2" s="472" t="s">
        <v>246</v>
      </c>
      <c r="C2" s="472"/>
      <c r="D2" s="473" t="s">
        <v>247</v>
      </c>
      <c r="E2" s="472" t="s">
        <v>248</v>
      </c>
      <c r="F2" s="472"/>
      <c r="G2" s="473" t="s">
        <v>247</v>
      </c>
      <c r="H2" s="472" t="s">
        <v>249</v>
      </c>
      <c r="I2" s="472"/>
      <c r="J2" s="473" t="s">
        <v>247</v>
      </c>
      <c r="K2" s="472" t="s">
        <v>213</v>
      </c>
      <c r="L2" s="472"/>
      <c r="M2" s="473" t="s">
        <v>247</v>
      </c>
    </row>
    <row r="3" spans="1:14" x14ac:dyDescent="0.25">
      <c r="A3" s="472"/>
      <c r="B3" s="147">
        <v>2020</v>
      </c>
      <c r="C3" s="147">
        <v>2021</v>
      </c>
      <c r="D3" s="473"/>
      <c r="E3" s="147">
        <v>2020</v>
      </c>
      <c r="F3" s="147">
        <v>2021</v>
      </c>
      <c r="G3" s="473"/>
      <c r="H3" s="147">
        <v>2020</v>
      </c>
      <c r="I3" s="147">
        <v>2021</v>
      </c>
      <c r="J3" s="473"/>
      <c r="K3" s="147">
        <v>2020</v>
      </c>
      <c r="L3" s="147">
        <v>2021</v>
      </c>
      <c r="M3" s="473"/>
    </row>
    <row r="4" spans="1:14" x14ac:dyDescent="0.25">
      <c r="A4" s="147" t="s">
        <v>220</v>
      </c>
      <c r="B4" s="186"/>
      <c r="C4" s="186"/>
      <c r="D4" s="187"/>
      <c r="E4" s="188">
        <v>4.57</v>
      </c>
      <c r="F4" s="188"/>
      <c r="G4" s="189">
        <f>F4/E4-1</f>
        <v>-1</v>
      </c>
      <c r="H4" s="186"/>
      <c r="I4" s="186"/>
      <c r="J4" s="187"/>
      <c r="K4" s="190">
        <f>B4+E4+H4</f>
        <v>4.57</v>
      </c>
      <c r="L4" s="190">
        <f>C4+F4+I4</f>
        <v>0</v>
      </c>
      <c r="M4" s="189">
        <f>L4/K4-1</f>
        <v>-1</v>
      </c>
    </row>
    <row r="5" spans="1:14" x14ac:dyDescent="0.25">
      <c r="A5" s="147" t="s">
        <v>221</v>
      </c>
      <c r="B5" s="186"/>
      <c r="C5" s="186"/>
      <c r="D5" s="187"/>
      <c r="E5" s="188"/>
      <c r="F5" s="188"/>
      <c r="G5" s="189"/>
      <c r="H5" s="186"/>
      <c r="I5" s="186"/>
      <c r="J5" s="187"/>
      <c r="K5" s="190">
        <f t="shared" ref="K5:K16" si="0">B5+E5+H5</f>
        <v>0</v>
      </c>
      <c r="L5" s="190">
        <f t="shared" ref="L5:L17" si="1">C5+F5+I5</f>
        <v>0</v>
      </c>
      <c r="M5" s="189"/>
    </row>
    <row r="6" spans="1:14" x14ac:dyDescent="0.25">
      <c r="A6" s="147" t="s">
        <v>222</v>
      </c>
      <c r="B6" s="188">
        <v>24.504999999999999</v>
      </c>
      <c r="C6" s="188">
        <v>99.45</v>
      </c>
      <c r="D6" s="191">
        <f t="shared" ref="D6:D15" si="2">C6/B6-1</f>
        <v>3.0583554376657824</v>
      </c>
      <c r="E6" s="188">
        <v>15.65</v>
      </c>
      <c r="F6" s="188">
        <v>9.3940000000000001</v>
      </c>
      <c r="G6" s="189">
        <f t="shared" ref="G6:G17" si="3">F6/E6-1</f>
        <v>-0.39974440894568686</v>
      </c>
      <c r="H6" s="188"/>
      <c r="I6" s="188"/>
      <c r="J6" s="192"/>
      <c r="K6" s="190">
        <f t="shared" si="0"/>
        <v>40.155000000000001</v>
      </c>
      <c r="L6" s="190">
        <f t="shared" si="1"/>
        <v>108.84400000000001</v>
      </c>
      <c r="M6" s="189">
        <f t="shared" ref="M6:M17" si="4">L6/K6-1</f>
        <v>1.7105964387996515</v>
      </c>
    </row>
    <row r="7" spans="1:14" x14ac:dyDescent="0.25">
      <c r="A7" s="147" t="s">
        <v>223</v>
      </c>
      <c r="B7" s="188">
        <v>62118.821000000004</v>
      </c>
      <c r="C7" s="188">
        <v>68816.739000000001</v>
      </c>
      <c r="D7" s="191">
        <f t="shared" si="2"/>
        <v>0.10782429370319169</v>
      </c>
      <c r="E7" s="188">
        <v>20701.821</v>
      </c>
      <c r="F7" s="188">
        <v>22855.514999999999</v>
      </c>
      <c r="G7" s="189">
        <f t="shared" si="3"/>
        <v>0.10403403642607101</v>
      </c>
      <c r="H7" s="188"/>
      <c r="I7" s="188"/>
      <c r="J7" s="192"/>
      <c r="K7" s="190">
        <f t="shared" si="0"/>
        <v>82820.642000000007</v>
      </c>
      <c r="L7" s="190">
        <f t="shared" si="1"/>
        <v>91672.254000000001</v>
      </c>
      <c r="M7" s="189">
        <f t="shared" si="4"/>
        <v>0.10687688221494329</v>
      </c>
    </row>
    <row r="8" spans="1:14" x14ac:dyDescent="0.25">
      <c r="A8" s="147" t="s">
        <v>224</v>
      </c>
      <c r="B8" s="188">
        <v>17630.592000000001</v>
      </c>
      <c r="C8" s="188">
        <v>28301.289000000001</v>
      </c>
      <c r="D8" s="191">
        <f t="shared" si="2"/>
        <v>0.60523758929932692</v>
      </c>
      <c r="E8" s="188">
        <v>1191.758</v>
      </c>
      <c r="F8" s="188">
        <v>388.05099999999999</v>
      </c>
      <c r="G8" s="189">
        <f t="shared" si="3"/>
        <v>-0.67438775321835476</v>
      </c>
      <c r="H8" s="188">
        <v>300</v>
      </c>
      <c r="I8" s="188">
        <v>2206.2109999999998</v>
      </c>
      <c r="J8" s="189">
        <f>I8/H8-1</f>
        <v>6.3540366666666657</v>
      </c>
      <c r="K8" s="190">
        <f t="shared" si="0"/>
        <v>19122.350000000002</v>
      </c>
      <c r="L8" s="190">
        <f t="shared" si="1"/>
        <v>30895.550999999999</v>
      </c>
      <c r="M8" s="189">
        <f t="shared" si="4"/>
        <v>0.6156775187150112</v>
      </c>
    </row>
    <row r="9" spans="1:14" x14ac:dyDescent="0.25">
      <c r="A9" s="147" t="s">
        <v>225</v>
      </c>
      <c r="B9" s="188">
        <v>74766.301000000007</v>
      </c>
      <c r="C9" s="188">
        <v>89762.387000000002</v>
      </c>
      <c r="D9" s="191">
        <f t="shared" si="2"/>
        <v>0.20057279548977536</v>
      </c>
      <c r="E9" s="188">
        <v>6963.0469999999996</v>
      </c>
      <c r="F9" s="188">
        <v>7104.7120000000004</v>
      </c>
      <c r="G9" s="189">
        <f t="shared" si="3"/>
        <v>2.034525976917867E-2</v>
      </c>
      <c r="H9" s="188">
        <v>14411.018</v>
      </c>
      <c r="I9" s="188">
        <v>31207.537</v>
      </c>
      <c r="J9" s="189">
        <f t="shared" ref="J9:J17" si="5">I9/H9-1</f>
        <v>1.1655331358270455</v>
      </c>
      <c r="K9" s="190">
        <f t="shared" si="0"/>
        <v>96140.366000000009</v>
      </c>
      <c r="L9" s="190">
        <f t="shared" si="1"/>
        <v>128074.636</v>
      </c>
      <c r="M9" s="189">
        <f t="shared" si="4"/>
        <v>0.33216297512326909</v>
      </c>
    </row>
    <row r="10" spans="1:14" x14ac:dyDescent="0.25">
      <c r="A10" s="148" t="s">
        <v>304</v>
      </c>
      <c r="B10" s="188">
        <v>283610.50900000002</v>
      </c>
      <c r="C10" s="188">
        <v>389190.67099999997</v>
      </c>
      <c r="D10" s="191">
        <f t="shared" si="2"/>
        <v>0.37227168475622308</v>
      </c>
      <c r="E10" s="188">
        <v>21975.37</v>
      </c>
      <c r="F10" s="188">
        <v>34543.222999999998</v>
      </c>
      <c r="G10" s="189">
        <f t="shared" si="3"/>
        <v>0.5719063205761723</v>
      </c>
      <c r="H10" s="188">
        <v>6460.6049999999996</v>
      </c>
      <c r="I10" s="188">
        <v>18600.508999999998</v>
      </c>
      <c r="J10" s="189">
        <f t="shared" si="5"/>
        <v>1.8790661246121685</v>
      </c>
      <c r="K10" s="190">
        <f t="shared" si="0"/>
        <v>312046.484</v>
      </c>
      <c r="L10" s="190">
        <f t="shared" si="1"/>
        <v>442334.40299999999</v>
      </c>
      <c r="M10" s="189">
        <f t="shared" si="4"/>
        <v>0.41752727776288601</v>
      </c>
    </row>
    <row r="11" spans="1:14" x14ac:dyDescent="0.25">
      <c r="A11" s="147" t="s">
        <v>227</v>
      </c>
      <c r="B11" s="188">
        <v>435669.00400000002</v>
      </c>
      <c r="C11" s="188">
        <v>508788.636</v>
      </c>
      <c r="D11" s="191">
        <f t="shared" si="2"/>
        <v>0.16783299093731263</v>
      </c>
      <c r="E11" s="188">
        <v>64650.83</v>
      </c>
      <c r="F11" s="188">
        <v>100544.579</v>
      </c>
      <c r="G11" s="189">
        <f t="shared" si="3"/>
        <v>0.55519393950549434</v>
      </c>
      <c r="H11" s="188">
        <v>2356.9850000000001</v>
      </c>
      <c r="I11" s="188">
        <v>14044.012000000001</v>
      </c>
      <c r="J11" s="189">
        <f t="shared" si="5"/>
        <v>4.9584647335473075</v>
      </c>
      <c r="K11" s="190">
        <f t="shared" si="0"/>
        <v>502676.81900000002</v>
      </c>
      <c r="L11" s="190">
        <f t="shared" si="1"/>
        <v>623377.22699999996</v>
      </c>
      <c r="M11" s="189">
        <f t="shared" si="4"/>
        <v>0.24011532546918568</v>
      </c>
    </row>
    <row r="12" spans="1:14" x14ac:dyDescent="0.25">
      <c r="A12" s="147" t="s">
        <v>228</v>
      </c>
      <c r="B12" s="188">
        <v>14060.616</v>
      </c>
      <c r="C12" s="188">
        <v>3537.78</v>
      </c>
      <c r="D12" s="191">
        <f t="shared" si="2"/>
        <v>-0.74839082441338278</v>
      </c>
      <c r="E12" s="188">
        <v>6238.6040000000003</v>
      </c>
      <c r="F12" s="188">
        <v>21683.562000000002</v>
      </c>
      <c r="G12" s="189">
        <f t="shared" si="3"/>
        <v>2.4757073858190073</v>
      </c>
      <c r="H12" s="188"/>
      <c r="I12" s="188">
        <v>828.60500000000002</v>
      </c>
      <c r="J12" s="189"/>
      <c r="K12" s="190">
        <f t="shared" si="0"/>
        <v>20299.22</v>
      </c>
      <c r="L12" s="190">
        <f t="shared" si="1"/>
        <v>26049.947</v>
      </c>
      <c r="M12" s="189">
        <f t="shared" si="4"/>
        <v>0.28329792967414513</v>
      </c>
      <c r="N12" s="110"/>
    </row>
    <row r="13" spans="1:14" x14ac:dyDescent="0.25">
      <c r="A13" s="147" t="s">
        <v>229</v>
      </c>
      <c r="B13" s="188">
        <v>181.45</v>
      </c>
      <c r="C13" s="188">
        <v>699.60500000000002</v>
      </c>
      <c r="D13" s="191">
        <f t="shared" si="2"/>
        <v>2.8556351612014335</v>
      </c>
      <c r="E13" s="188">
        <v>242.77500000000001</v>
      </c>
      <c r="F13" s="188">
        <v>317.75400000000002</v>
      </c>
      <c r="G13" s="189">
        <f t="shared" si="3"/>
        <v>0.3088415199258574</v>
      </c>
      <c r="H13" s="188"/>
      <c r="I13" s="188">
        <v>6</v>
      </c>
      <c r="J13" s="189"/>
      <c r="K13" s="190">
        <f t="shared" si="0"/>
        <v>424.22500000000002</v>
      </c>
      <c r="L13" s="190">
        <f t="shared" si="1"/>
        <v>1023.359</v>
      </c>
      <c r="M13" s="189">
        <f t="shared" si="4"/>
        <v>1.4123024338499617</v>
      </c>
      <c r="N13" s="100"/>
    </row>
    <row r="14" spans="1:14" x14ac:dyDescent="0.25">
      <c r="A14" s="147" t="s">
        <v>230</v>
      </c>
      <c r="B14" s="188">
        <v>104.68300000000001</v>
      </c>
      <c r="C14" s="188">
        <v>129.35</v>
      </c>
      <c r="D14" s="191">
        <f t="shared" si="2"/>
        <v>0.2356352034236695</v>
      </c>
      <c r="E14" s="188"/>
      <c r="F14" s="193">
        <v>0.2</v>
      </c>
      <c r="G14" s="189"/>
      <c r="H14" s="188"/>
      <c r="I14" s="188"/>
      <c r="J14" s="189"/>
      <c r="K14" s="190">
        <f t="shared" si="0"/>
        <v>104.68300000000001</v>
      </c>
      <c r="L14" s="190">
        <f t="shared" si="1"/>
        <v>129.54999999999998</v>
      </c>
      <c r="M14" s="189">
        <f t="shared" si="4"/>
        <v>0.23754573330913309</v>
      </c>
      <c r="N14" s="228"/>
    </row>
    <row r="15" spans="1:14" s="31" customFormat="1" x14ac:dyDescent="0.25">
      <c r="A15" s="148" t="s">
        <v>250</v>
      </c>
      <c r="B15" s="188">
        <v>40.223999999999997</v>
      </c>
      <c r="C15" s="188"/>
      <c r="D15" s="191">
        <f t="shared" si="2"/>
        <v>-1</v>
      </c>
      <c r="E15" s="188"/>
      <c r="F15" s="188"/>
      <c r="G15" s="189"/>
      <c r="H15" s="188"/>
      <c r="I15" s="188"/>
      <c r="J15" s="189"/>
      <c r="K15" s="190">
        <f t="shared" si="0"/>
        <v>40.223999999999997</v>
      </c>
      <c r="L15" s="190">
        <f t="shared" si="1"/>
        <v>0</v>
      </c>
      <c r="M15" s="189"/>
    </row>
    <row r="16" spans="1:14" x14ac:dyDescent="0.25">
      <c r="A16" s="147" t="s">
        <v>231</v>
      </c>
      <c r="B16" s="188"/>
      <c r="C16" s="188">
        <v>31.946000000000002</v>
      </c>
      <c r="D16" s="191"/>
      <c r="E16" s="188">
        <v>3.15</v>
      </c>
      <c r="F16" s="188">
        <v>0.97</v>
      </c>
      <c r="G16" s="189">
        <f t="shared" si="3"/>
        <v>-0.69206349206349205</v>
      </c>
      <c r="H16" s="188"/>
      <c r="I16" s="188"/>
      <c r="J16" s="189"/>
      <c r="K16" s="190">
        <f t="shared" si="0"/>
        <v>3.15</v>
      </c>
      <c r="L16" s="190">
        <f t="shared" si="1"/>
        <v>32.916000000000004</v>
      </c>
      <c r="M16" s="189">
        <f t="shared" si="4"/>
        <v>9.4495238095238108</v>
      </c>
    </row>
    <row r="17" spans="1:13" x14ac:dyDescent="0.25">
      <c r="A17" s="149" t="s">
        <v>213</v>
      </c>
      <c r="B17" s="190">
        <f>SUM(B4:B16)</f>
        <v>888206.70500000007</v>
      </c>
      <c r="C17" s="190">
        <f>SUM(C4:C16)</f>
        <v>1089357.8530000001</v>
      </c>
      <c r="D17" s="194">
        <f>C17/B17-1</f>
        <v>0.22646884657327604</v>
      </c>
      <c r="E17" s="190">
        <f>SUM(E4:E16)</f>
        <v>121987.575</v>
      </c>
      <c r="F17" s="195">
        <f>SUM(F4:F16)</f>
        <v>187447.96</v>
      </c>
      <c r="G17" s="189">
        <f t="shared" si="3"/>
        <v>0.53661518396443242</v>
      </c>
      <c r="H17" s="190">
        <f>SUM(H4:H16)</f>
        <v>23528.608</v>
      </c>
      <c r="I17" s="190">
        <f>SUM(I4:I16)</f>
        <v>66892.873999999996</v>
      </c>
      <c r="J17" s="189">
        <f t="shared" si="5"/>
        <v>1.8430442633920374</v>
      </c>
      <c r="K17" s="190">
        <f>SUM(K4:K16)</f>
        <v>1033722.888</v>
      </c>
      <c r="L17" s="190">
        <f t="shared" si="1"/>
        <v>1343698.6870000002</v>
      </c>
      <c r="M17" s="189">
        <f t="shared" si="4"/>
        <v>0.29986353460715875</v>
      </c>
    </row>
    <row r="18" spans="1:13" x14ac:dyDescent="0.25">
      <c r="A18" s="469" t="s">
        <v>251</v>
      </c>
      <c r="B18" s="470"/>
      <c r="C18" s="470"/>
      <c r="D18" s="470"/>
      <c r="E18" s="470"/>
      <c r="F18" s="470"/>
      <c r="G18" s="470"/>
      <c r="H18" s="470"/>
      <c r="I18" s="470"/>
      <c r="J18" s="470"/>
      <c r="K18" s="470"/>
      <c r="L18" s="470"/>
      <c r="M18" s="471"/>
    </row>
    <row r="19" spans="1:13" x14ac:dyDescent="0.25">
      <c r="A19" s="31"/>
      <c r="B19" s="30"/>
      <c r="C19" s="30"/>
      <c r="D19" s="31"/>
      <c r="E19" s="31"/>
      <c r="F19" s="31"/>
      <c r="G19" s="31"/>
      <c r="H19" s="31"/>
      <c r="I19" s="31"/>
      <c r="J19" s="31"/>
      <c r="K19" s="31"/>
      <c r="L19" s="31"/>
      <c r="M19" s="31"/>
    </row>
    <row r="20" spans="1:13" s="31" customFormat="1" x14ac:dyDescent="0.25">
      <c r="B20" s="30"/>
      <c r="C20" s="30"/>
    </row>
    <row r="24" spans="1:13" x14ac:dyDescent="0.25">
      <c r="A24" s="31"/>
      <c r="B24" s="31"/>
      <c r="C24" s="31"/>
      <c r="D24" s="31"/>
      <c r="E24" s="31"/>
      <c r="F24" s="31"/>
      <c r="G24" s="110"/>
      <c r="H24" s="31"/>
      <c r="I24" s="31"/>
      <c r="J24" s="31"/>
      <c r="K24" s="31"/>
      <c r="L24" s="31"/>
      <c r="M24" s="31"/>
    </row>
    <row r="25" spans="1:13" x14ac:dyDescent="0.25">
      <c r="A25" s="31"/>
      <c r="B25" s="31"/>
      <c r="C25" s="31"/>
      <c r="D25" s="31"/>
      <c r="E25" s="31"/>
      <c r="F25" s="31"/>
      <c r="G25" s="110"/>
      <c r="H25" s="31"/>
      <c r="I25" s="31"/>
      <c r="J25" s="31"/>
      <c r="K25" s="31"/>
      <c r="L25" s="31"/>
      <c r="M25" s="31"/>
    </row>
    <row r="26" spans="1:13" x14ac:dyDescent="0.25">
      <c r="A26" s="31"/>
      <c r="B26" s="31"/>
      <c r="C26" s="31"/>
      <c r="D26" s="31"/>
      <c r="E26" s="31"/>
      <c r="F26" s="31"/>
      <c r="G26" s="110"/>
      <c r="H26" s="31"/>
      <c r="I26" s="31"/>
      <c r="J26" s="31"/>
      <c r="K26" s="31"/>
      <c r="L26" s="31"/>
      <c r="M26" s="31"/>
    </row>
    <row r="27" spans="1:13" x14ac:dyDescent="0.25">
      <c r="A27" s="31"/>
      <c r="B27" s="31"/>
      <c r="C27" s="31"/>
      <c r="D27" s="31"/>
      <c r="E27" s="31"/>
      <c r="F27" s="31"/>
      <c r="G27" s="110"/>
      <c r="H27" s="31"/>
      <c r="I27" s="31"/>
      <c r="J27" s="31"/>
      <c r="K27" s="31"/>
      <c r="L27" s="31"/>
      <c r="M27" s="31"/>
    </row>
    <row r="28" spans="1:13" x14ac:dyDescent="0.25">
      <c r="A28" s="31"/>
      <c r="B28" s="31"/>
      <c r="C28" s="31"/>
      <c r="D28" s="31"/>
      <c r="E28" s="31"/>
      <c r="F28" s="31"/>
      <c r="G28" s="110"/>
      <c r="H28" s="31"/>
      <c r="I28" s="31"/>
      <c r="J28" s="31"/>
      <c r="K28" s="31"/>
      <c r="L28" s="31"/>
      <c r="M28" s="31"/>
    </row>
    <row r="29" spans="1:13" x14ac:dyDescent="0.25">
      <c r="A29" s="31"/>
      <c r="B29" s="31"/>
      <c r="C29" s="31"/>
      <c r="D29" s="31"/>
      <c r="E29" s="31"/>
      <c r="F29" s="31"/>
      <c r="G29" s="110"/>
      <c r="H29" s="31"/>
      <c r="I29" s="31"/>
      <c r="J29" s="31"/>
      <c r="K29" s="31"/>
      <c r="L29" s="31"/>
      <c r="M29" s="31"/>
    </row>
    <row r="30" spans="1:13" x14ac:dyDescent="0.25">
      <c r="A30" s="31"/>
      <c r="B30" s="31"/>
      <c r="C30" s="31"/>
      <c r="D30" s="31"/>
      <c r="E30" s="31"/>
      <c r="F30" s="31"/>
      <c r="G30" s="110"/>
      <c r="H30" s="31"/>
      <c r="I30" s="31"/>
      <c r="J30" s="31"/>
      <c r="K30" s="31"/>
      <c r="L30" s="31"/>
      <c r="M30" s="31"/>
    </row>
    <row r="31" spans="1:13" x14ac:dyDescent="0.25">
      <c r="A31" s="31"/>
      <c r="B31" s="31"/>
      <c r="C31" s="31"/>
      <c r="D31" s="31"/>
      <c r="E31" s="31"/>
      <c r="F31" s="31"/>
      <c r="G31" s="110"/>
      <c r="H31" s="31"/>
      <c r="I31" s="31"/>
      <c r="J31" s="31"/>
      <c r="K31" s="31"/>
      <c r="L31" s="31"/>
      <c r="M31" s="31"/>
    </row>
    <row r="32" spans="1:13" x14ac:dyDescent="0.25">
      <c r="A32" s="31"/>
      <c r="B32" s="31"/>
      <c r="C32" s="31"/>
      <c r="D32" s="31"/>
      <c r="E32" s="31"/>
      <c r="F32" s="31"/>
      <c r="G32" s="110"/>
      <c r="H32" s="31"/>
      <c r="I32" s="31"/>
      <c r="J32" s="31"/>
      <c r="K32" s="31"/>
      <c r="L32" s="31"/>
      <c r="M32" s="31"/>
    </row>
    <row r="33" spans="7:7" x14ac:dyDescent="0.25">
      <c r="G33" s="110"/>
    </row>
    <row r="34" spans="7:7" x14ac:dyDescent="0.25">
      <c r="G34" s="110"/>
    </row>
    <row r="35" spans="7:7" x14ac:dyDescent="0.25">
      <c r="G35" s="110"/>
    </row>
    <row r="36" spans="7:7" x14ac:dyDescent="0.25">
      <c r="G36" s="96"/>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fitToHeight="0" orientation="landscape" r:id="rId1"/>
  <ignoredErrors>
    <ignoredError sqref="B17:C17 H17:I17 E17:F17" formulaRange="1"/>
    <ignoredError sqref="G17 J17 D17" formula="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sqref="A1:L1"/>
    </sheetView>
  </sheetViews>
  <sheetFormatPr baseColWidth="10" defaultColWidth="11.42578125" defaultRowHeight="15" x14ac:dyDescent="0.25"/>
  <cols>
    <col min="1" max="1" width="19.7109375" style="31" bestFit="1" customWidth="1"/>
    <col min="2" max="2" width="7.5703125" style="31" bestFit="1" customWidth="1"/>
    <col min="3" max="4" width="9.140625" style="31" bestFit="1" customWidth="1"/>
    <col min="5" max="5" width="7.5703125" style="31" bestFit="1" customWidth="1"/>
    <col min="6" max="6" width="9.140625" style="31" bestFit="1" customWidth="1"/>
    <col min="7" max="8" width="7.5703125" style="31" bestFit="1" customWidth="1"/>
    <col min="9" max="10" width="9.140625" style="31" bestFit="1" customWidth="1"/>
    <col min="11" max="11" width="7.5703125" style="31" bestFit="1" customWidth="1"/>
    <col min="12" max="12" width="9.140625" style="31" bestFit="1" customWidth="1"/>
    <col min="13" max="13" width="7.5703125" style="31" bestFit="1" customWidth="1"/>
    <col min="14" max="15" width="7.42578125" style="31" bestFit="1" customWidth="1"/>
    <col min="16" max="16" width="11.42578125" style="31"/>
    <col min="17" max="17" width="12.7109375" style="31" bestFit="1" customWidth="1"/>
    <col min="18" max="18" width="7.5703125" style="31" bestFit="1" customWidth="1"/>
    <col min="19" max="20" width="9.140625" style="31" bestFit="1" customWidth="1"/>
    <col min="21" max="21" width="7.5703125" style="31" bestFit="1" customWidth="1"/>
    <col min="22" max="22" width="9.140625" style="31" bestFit="1" customWidth="1"/>
    <col min="23" max="24" width="7.5703125" style="31" bestFit="1" customWidth="1"/>
    <col min="25" max="26" width="9.140625" style="31" bestFit="1" customWidth="1"/>
    <col min="27" max="27" width="7.5703125" style="31" bestFit="1" customWidth="1"/>
    <col min="28" max="28" width="9.140625" style="31" bestFit="1" customWidth="1"/>
    <col min="29" max="16384" width="11.42578125" style="31"/>
  </cols>
  <sheetData>
    <row r="1" spans="1:12" x14ac:dyDescent="0.25">
      <c r="A1" s="475" t="s">
        <v>486</v>
      </c>
      <c r="B1" s="475"/>
      <c r="C1" s="475"/>
      <c r="D1" s="475"/>
      <c r="E1" s="475"/>
      <c r="F1" s="475"/>
      <c r="G1" s="475"/>
      <c r="H1" s="475"/>
      <c r="I1" s="475"/>
      <c r="J1" s="475"/>
      <c r="K1" s="475"/>
      <c r="L1" s="475"/>
    </row>
    <row r="2" spans="1:12" x14ac:dyDescent="0.25">
      <c r="A2" s="440" t="s">
        <v>302</v>
      </c>
      <c r="B2" s="476" t="s">
        <v>283</v>
      </c>
      <c r="C2" s="476"/>
      <c r="D2" s="476"/>
      <c r="E2" s="476"/>
      <c r="F2" s="476"/>
      <c r="G2" s="476"/>
      <c r="H2" s="476"/>
      <c r="I2" s="476"/>
      <c r="J2" s="476"/>
      <c r="K2" s="476"/>
      <c r="L2" s="476"/>
    </row>
    <row r="3" spans="1:12" x14ac:dyDescent="0.25">
      <c r="A3" s="440"/>
      <c r="B3" s="180">
        <v>2011</v>
      </c>
      <c r="C3" s="180">
        <v>2012</v>
      </c>
      <c r="D3" s="180">
        <v>2013</v>
      </c>
      <c r="E3" s="180">
        <v>2014</v>
      </c>
      <c r="F3" s="180">
        <v>2015</v>
      </c>
      <c r="G3" s="181">
        <v>2016</v>
      </c>
      <c r="H3" s="181">
        <v>2017</v>
      </c>
      <c r="I3" s="181">
        <v>2018</v>
      </c>
      <c r="J3" s="181">
        <v>2019</v>
      </c>
      <c r="K3" s="181">
        <v>2020</v>
      </c>
      <c r="L3" s="181">
        <v>2021</v>
      </c>
    </row>
    <row r="4" spans="1:12" x14ac:dyDescent="0.25">
      <c r="A4" s="112" t="s">
        <v>133</v>
      </c>
      <c r="B4" s="156">
        <v>280694.09399999998</v>
      </c>
      <c r="C4" s="156">
        <v>338735.69400000002</v>
      </c>
      <c r="D4" s="156">
        <v>371599.26400000002</v>
      </c>
      <c r="E4" s="156">
        <v>299541.43</v>
      </c>
      <c r="F4" s="156">
        <v>382942.91899999999</v>
      </c>
      <c r="G4" s="156">
        <v>277133.39299999998</v>
      </c>
      <c r="H4" s="156">
        <v>228733.307</v>
      </c>
      <c r="I4" s="156">
        <v>302226.57799999998</v>
      </c>
      <c r="J4" s="156">
        <v>358482.89199999999</v>
      </c>
      <c r="K4" s="156">
        <v>271975.64299999998</v>
      </c>
      <c r="L4" s="157">
        <v>356471.14500000002</v>
      </c>
    </row>
    <row r="5" spans="1:12" x14ac:dyDescent="0.25">
      <c r="A5" s="112" t="s">
        <v>129</v>
      </c>
      <c r="B5" s="156">
        <v>110657.32</v>
      </c>
      <c r="C5" s="156">
        <v>136956.77299999999</v>
      </c>
      <c r="D5" s="156">
        <v>159909.79</v>
      </c>
      <c r="E5" s="156">
        <v>117792.588</v>
      </c>
      <c r="F5" s="156">
        <v>147379.98300000001</v>
      </c>
      <c r="G5" s="156">
        <v>121299.899</v>
      </c>
      <c r="H5" s="156">
        <v>123127.952</v>
      </c>
      <c r="I5" s="156">
        <v>146741.81599999999</v>
      </c>
      <c r="J5" s="156">
        <v>148118.51699999999</v>
      </c>
      <c r="K5" s="156">
        <v>129387.04300000001</v>
      </c>
      <c r="L5" s="157">
        <v>145152.685</v>
      </c>
    </row>
    <row r="6" spans="1:12" x14ac:dyDescent="0.25">
      <c r="A6" s="112" t="s">
        <v>136</v>
      </c>
      <c r="B6" s="156">
        <v>97274.232000000004</v>
      </c>
      <c r="C6" s="156">
        <v>121080.89599999999</v>
      </c>
      <c r="D6" s="156">
        <v>128407.243</v>
      </c>
      <c r="E6" s="156">
        <v>99494.642999999996</v>
      </c>
      <c r="F6" s="156">
        <v>138831.554</v>
      </c>
      <c r="G6" s="156">
        <v>107050.094</v>
      </c>
      <c r="H6" s="156">
        <v>107248.80499999999</v>
      </c>
      <c r="I6" s="156">
        <v>132493.28700000001</v>
      </c>
      <c r="J6" s="156">
        <v>121262.86500000001</v>
      </c>
      <c r="K6" s="156">
        <v>102890.82799999999</v>
      </c>
      <c r="L6" s="157">
        <v>129761.22500000001</v>
      </c>
    </row>
    <row r="7" spans="1:12" x14ac:dyDescent="0.25">
      <c r="A7" s="112" t="s">
        <v>124</v>
      </c>
      <c r="B7" s="156">
        <v>77852.938999999998</v>
      </c>
      <c r="C7" s="156">
        <v>94618.622000000003</v>
      </c>
      <c r="D7" s="156">
        <v>93834.361999999994</v>
      </c>
      <c r="E7" s="156">
        <v>58133.726000000002</v>
      </c>
      <c r="F7" s="156">
        <v>92442.466</v>
      </c>
      <c r="G7" s="156">
        <v>81945.692999999999</v>
      </c>
      <c r="H7" s="156">
        <v>74308.028000000006</v>
      </c>
      <c r="I7" s="156">
        <v>101364.386</v>
      </c>
      <c r="J7" s="156">
        <v>91269.048999999999</v>
      </c>
      <c r="K7" s="156">
        <v>80426.101999999999</v>
      </c>
      <c r="L7" s="157">
        <v>103267.196</v>
      </c>
    </row>
    <row r="8" spans="1:12" x14ac:dyDescent="0.25">
      <c r="A8" s="112" t="s">
        <v>134</v>
      </c>
      <c r="B8" s="156">
        <v>69553.820999999996</v>
      </c>
      <c r="C8" s="156">
        <v>85138.429000000004</v>
      </c>
      <c r="D8" s="156">
        <v>95861.706000000006</v>
      </c>
      <c r="E8" s="156">
        <v>62244.786</v>
      </c>
      <c r="F8" s="156">
        <v>95987.126999999993</v>
      </c>
      <c r="G8" s="156">
        <v>61201.010999999999</v>
      </c>
      <c r="H8" s="156">
        <v>53860.764000000003</v>
      </c>
      <c r="I8" s="156">
        <v>77502.972999999998</v>
      </c>
      <c r="J8" s="156">
        <v>88681.398000000001</v>
      </c>
      <c r="K8" s="156">
        <v>67269.255999999994</v>
      </c>
      <c r="L8" s="157">
        <v>89299.183999999994</v>
      </c>
    </row>
    <row r="9" spans="1:12" x14ac:dyDescent="0.25">
      <c r="A9" s="112" t="s">
        <v>138</v>
      </c>
      <c r="B9" s="156">
        <v>58875.832000000002</v>
      </c>
      <c r="C9" s="156">
        <v>68454.87</v>
      </c>
      <c r="D9" s="156">
        <v>79059.006999999998</v>
      </c>
      <c r="E9" s="156">
        <v>66476.902000000002</v>
      </c>
      <c r="F9" s="156">
        <v>74723.073000000004</v>
      </c>
      <c r="G9" s="156">
        <v>59201.275000000001</v>
      </c>
      <c r="H9" s="156">
        <v>63642.875</v>
      </c>
      <c r="I9" s="156">
        <v>72922.379000000001</v>
      </c>
      <c r="J9" s="156">
        <v>63888.031000000003</v>
      </c>
      <c r="K9" s="156">
        <v>51358.394</v>
      </c>
      <c r="L9" s="157">
        <v>58624.139000000003</v>
      </c>
    </row>
    <row r="10" spans="1:12" x14ac:dyDescent="0.25">
      <c r="A10" s="112" t="s">
        <v>126</v>
      </c>
      <c r="B10" s="156">
        <v>35226.743000000002</v>
      </c>
      <c r="C10" s="156">
        <v>21042.874</v>
      </c>
      <c r="D10" s="156">
        <v>17084.405999999999</v>
      </c>
      <c r="E10" s="156">
        <v>23724.564999999999</v>
      </c>
      <c r="F10" s="156">
        <v>16345.252</v>
      </c>
      <c r="G10" s="156">
        <v>19151.685000000001</v>
      </c>
      <c r="H10" s="156">
        <v>25946.812000000002</v>
      </c>
      <c r="I10" s="156">
        <v>54897.921000000002</v>
      </c>
      <c r="J10" s="156">
        <v>39563.391000000003</v>
      </c>
      <c r="K10" s="156">
        <v>46031.659</v>
      </c>
      <c r="L10" s="157">
        <v>54754.248</v>
      </c>
    </row>
    <row r="11" spans="1:12" x14ac:dyDescent="0.25">
      <c r="A11" s="112" t="s">
        <v>253</v>
      </c>
      <c r="B11" s="156">
        <v>9057.5810000000001</v>
      </c>
      <c r="C11" s="156">
        <v>12589.758</v>
      </c>
      <c r="D11" s="156">
        <v>13524.266</v>
      </c>
      <c r="E11" s="156">
        <v>12305.128000000001</v>
      </c>
      <c r="F11" s="156">
        <v>19028.348999999998</v>
      </c>
      <c r="G11" s="156">
        <v>13645.607</v>
      </c>
      <c r="H11" s="156">
        <v>18144.418000000001</v>
      </c>
      <c r="I11" s="156">
        <v>21937.399000000001</v>
      </c>
      <c r="J11" s="156">
        <v>22583.955000000002</v>
      </c>
      <c r="K11" s="156">
        <v>19012.752</v>
      </c>
      <c r="L11" s="157">
        <v>29262.522000000001</v>
      </c>
    </row>
    <row r="12" spans="1:12" x14ac:dyDescent="0.25">
      <c r="A12" s="112" t="s">
        <v>137</v>
      </c>
      <c r="B12" s="156">
        <v>15297.694</v>
      </c>
      <c r="C12" s="156">
        <v>23823.706999999999</v>
      </c>
      <c r="D12" s="156">
        <v>26160.901999999998</v>
      </c>
      <c r="E12" s="156">
        <v>19884.831999999999</v>
      </c>
      <c r="F12" s="156">
        <v>25596.091</v>
      </c>
      <c r="G12" s="156">
        <v>26134.602999999999</v>
      </c>
      <c r="H12" s="156">
        <v>23719.378000000001</v>
      </c>
      <c r="I12" s="156">
        <v>26661.965</v>
      </c>
      <c r="J12" s="156">
        <v>25858.561000000002</v>
      </c>
      <c r="K12" s="156">
        <v>21013.623</v>
      </c>
      <c r="L12" s="157">
        <v>24935.200000000001</v>
      </c>
    </row>
    <row r="13" spans="1:12" x14ac:dyDescent="0.25">
      <c r="A13" s="112" t="s">
        <v>254</v>
      </c>
      <c r="B13" s="156">
        <v>8446.8189999999995</v>
      </c>
      <c r="C13" s="156">
        <v>28842.839</v>
      </c>
      <c r="D13" s="156">
        <v>18310.151999999998</v>
      </c>
      <c r="E13" s="156">
        <v>15716.58</v>
      </c>
      <c r="F13" s="156">
        <v>19821.627</v>
      </c>
      <c r="G13" s="156">
        <v>24033.350999999999</v>
      </c>
      <c r="H13" s="156">
        <v>20375.241000000002</v>
      </c>
      <c r="I13" s="156">
        <v>35512.849000000002</v>
      </c>
      <c r="J13" s="156">
        <v>33883.722999999998</v>
      </c>
      <c r="K13" s="156">
        <v>26794.792000000001</v>
      </c>
      <c r="L13" s="157">
        <v>19941.007000000001</v>
      </c>
    </row>
    <row r="14" spans="1:12" x14ac:dyDescent="0.25">
      <c r="A14" s="112" t="s">
        <v>300</v>
      </c>
      <c r="B14" s="156">
        <v>21990.305</v>
      </c>
      <c r="C14" s="156">
        <v>33589.83</v>
      </c>
      <c r="D14" s="156">
        <v>17614.305</v>
      </c>
      <c r="E14" s="156">
        <v>16874.953000000001</v>
      </c>
      <c r="F14" s="156">
        <v>15420.183999999999</v>
      </c>
      <c r="G14" s="156">
        <v>15326.906000000001</v>
      </c>
      <c r="H14" s="156">
        <v>18395.760999999999</v>
      </c>
      <c r="I14" s="156">
        <v>18654.705000000002</v>
      </c>
      <c r="J14" s="156">
        <v>16367.661</v>
      </c>
      <c r="K14" s="156">
        <v>21472.255000000001</v>
      </c>
      <c r="L14" s="157">
        <v>15278.168</v>
      </c>
    </row>
    <row r="15" spans="1:12" x14ac:dyDescent="0.25">
      <c r="A15" s="112" t="s">
        <v>255</v>
      </c>
      <c r="B15" s="156">
        <v>43711.830999999998</v>
      </c>
      <c r="C15" s="156">
        <v>51111.241000000002</v>
      </c>
      <c r="D15" s="156">
        <v>53274.555999999997</v>
      </c>
      <c r="E15" s="156">
        <v>48774.767</v>
      </c>
      <c r="F15" s="156">
        <v>52768.055999999997</v>
      </c>
      <c r="G15" s="156">
        <v>46360.313000000002</v>
      </c>
      <c r="H15" s="156">
        <v>47558.072999999997</v>
      </c>
      <c r="I15" s="156">
        <v>61865.686000000002</v>
      </c>
      <c r="J15" s="156">
        <v>20087.521000000001</v>
      </c>
      <c r="K15" s="156">
        <v>50574.358</v>
      </c>
      <c r="L15" s="157">
        <v>62611.133999999998</v>
      </c>
    </row>
    <row r="16" spans="1:12" x14ac:dyDescent="0.25">
      <c r="A16" s="121" t="s">
        <v>167</v>
      </c>
      <c r="B16" s="178">
        <v>828639.21100000001</v>
      </c>
      <c r="C16" s="178">
        <v>1015985.5330000001</v>
      </c>
      <c r="D16" s="178">
        <v>1074639.959</v>
      </c>
      <c r="E16" s="178">
        <v>840964.9</v>
      </c>
      <c r="F16" s="178">
        <v>1081286.6810000001</v>
      </c>
      <c r="G16" s="178">
        <v>852483.83</v>
      </c>
      <c r="H16" s="178">
        <v>805061.41399999999</v>
      </c>
      <c r="I16" s="178">
        <v>1052781.9439999999</v>
      </c>
      <c r="J16" s="178">
        <v>1030047.564</v>
      </c>
      <c r="K16" s="178">
        <v>888206.70499999996</v>
      </c>
      <c r="L16" s="179">
        <v>1089357.8529999999</v>
      </c>
    </row>
    <row r="17" spans="1:15" x14ac:dyDescent="0.25">
      <c r="A17" s="477" t="s">
        <v>301</v>
      </c>
      <c r="B17" s="477"/>
      <c r="C17" s="477"/>
      <c r="D17" s="477"/>
      <c r="E17" s="477"/>
      <c r="F17" s="477"/>
      <c r="G17" s="477"/>
      <c r="H17" s="477"/>
      <c r="I17" s="477"/>
      <c r="J17" s="477"/>
      <c r="K17" s="477"/>
      <c r="L17" s="477"/>
    </row>
    <row r="20" spans="1:15" ht="21.75" customHeight="1" x14ac:dyDescent="0.25"/>
    <row r="21" spans="1:15" x14ac:dyDescent="0.25">
      <c r="D21" s="58"/>
      <c r="E21" s="58"/>
      <c r="F21" s="58"/>
    </row>
    <row r="22" spans="1:15" x14ac:dyDescent="0.25">
      <c r="D22" s="30"/>
      <c r="E22" s="30"/>
      <c r="F22" s="30"/>
      <c r="G22" s="30"/>
      <c r="H22" s="30"/>
      <c r="I22" s="30"/>
      <c r="J22" s="30"/>
      <c r="K22" s="30"/>
      <c r="L22" s="30"/>
      <c r="M22" s="30"/>
      <c r="N22" s="30"/>
      <c r="O22" s="30"/>
    </row>
  </sheetData>
  <mergeCells count="4">
    <mergeCell ref="A1:L1"/>
    <mergeCell ref="B2:L2"/>
    <mergeCell ref="A17:L17"/>
    <mergeCell ref="A2:A3"/>
  </mergeCells>
  <pageMargins left="0.7" right="0.7" top="0.75" bottom="0.75" header="0.3" footer="0.3"/>
  <pageSetup scale="8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1"/>
  <sheetViews>
    <sheetView zoomScaleNormal="100" workbookViewId="0"/>
  </sheetViews>
  <sheetFormatPr baseColWidth="10" defaultColWidth="11.42578125" defaultRowHeight="15" x14ac:dyDescent="0.25"/>
  <cols>
    <col min="13" max="13" width="11.42578125" customWidth="1"/>
    <col min="15" max="15" width="17.42578125" bestFit="1" customWidth="1"/>
    <col min="16" max="16" width="14.140625" bestFit="1" customWidth="1"/>
  </cols>
  <sheetData>
    <row r="1" spans="15:19" x14ac:dyDescent="0.25">
      <c r="O1" s="33" t="s">
        <v>252</v>
      </c>
      <c r="P1" s="33"/>
      <c r="Q1" s="33"/>
      <c r="R1" s="31"/>
      <c r="S1" s="31"/>
    </row>
    <row r="2" spans="15:19" x14ac:dyDescent="0.25">
      <c r="O2" s="66" t="s">
        <v>133</v>
      </c>
      <c r="P2" s="65">
        <v>356471145</v>
      </c>
      <c r="Q2" s="64">
        <f>P2/$P$14</f>
        <v>0.3272305276161625</v>
      </c>
      <c r="R2" s="67"/>
      <c r="S2" s="77"/>
    </row>
    <row r="3" spans="15:19" x14ac:dyDescent="0.25">
      <c r="O3" s="66" t="s">
        <v>129</v>
      </c>
      <c r="P3" s="65">
        <v>145152685</v>
      </c>
      <c r="Q3" s="64">
        <f t="shared" ref="Q3:Q12" si="0">P3/$P$14</f>
        <v>0.13324609961755149</v>
      </c>
      <c r="R3" s="67"/>
      <c r="S3" s="77"/>
    </row>
    <row r="4" spans="15:19" x14ac:dyDescent="0.25">
      <c r="O4" s="66" t="s">
        <v>136</v>
      </c>
      <c r="P4" s="65">
        <v>129761225</v>
      </c>
      <c r="Q4" s="64">
        <f t="shared" si="0"/>
        <v>0.11911717039781601</v>
      </c>
      <c r="R4" s="67"/>
      <c r="S4" s="77"/>
    </row>
    <row r="5" spans="15:19" x14ac:dyDescent="0.25">
      <c r="O5" s="66" t="s">
        <v>124</v>
      </c>
      <c r="P5" s="65">
        <v>103267196</v>
      </c>
      <c r="Q5" s="64">
        <f t="shared" si="0"/>
        <v>9.479639377970317E-2</v>
      </c>
      <c r="R5" s="67"/>
      <c r="S5" s="77"/>
    </row>
    <row r="6" spans="15:19" x14ac:dyDescent="0.25">
      <c r="O6" s="66" t="s">
        <v>134</v>
      </c>
      <c r="P6" s="65">
        <v>89299184</v>
      </c>
      <c r="Q6" s="64">
        <f t="shared" si="0"/>
        <v>8.1974149958232323E-2</v>
      </c>
      <c r="R6" s="67"/>
      <c r="S6" s="77"/>
    </row>
    <row r="7" spans="15:19" x14ac:dyDescent="0.25">
      <c r="O7" s="66" t="s">
        <v>138</v>
      </c>
      <c r="P7" s="65">
        <v>58624139</v>
      </c>
      <c r="Q7" s="64">
        <f t="shared" si="0"/>
        <v>5.381531774756481E-2</v>
      </c>
      <c r="R7" s="67"/>
      <c r="S7" s="77"/>
    </row>
    <row r="8" spans="15:19" x14ac:dyDescent="0.25">
      <c r="O8" s="66" t="s">
        <v>126</v>
      </c>
      <c r="P8" s="65">
        <v>54754248</v>
      </c>
      <c r="Q8" s="64">
        <f t="shared" si="0"/>
        <v>5.0262866191501165E-2</v>
      </c>
      <c r="R8" s="67"/>
      <c r="S8" s="77"/>
    </row>
    <row r="9" spans="15:19" x14ac:dyDescent="0.25">
      <c r="O9" s="66" t="s">
        <v>253</v>
      </c>
      <c r="P9" s="65">
        <v>29262522</v>
      </c>
      <c r="Q9" s="64">
        <f t="shared" si="0"/>
        <v>2.6862175656432341E-2</v>
      </c>
      <c r="R9" s="67"/>
      <c r="S9" s="77"/>
    </row>
    <row r="10" spans="15:19" x14ac:dyDescent="0.25">
      <c r="O10" s="66" t="s">
        <v>137</v>
      </c>
      <c r="P10" s="65">
        <v>24935200</v>
      </c>
      <c r="Q10" s="64">
        <f t="shared" si="0"/>
        <v>2.2889815253390386E-2</v>
      </c>
      <c r="R10" s="67"/>
      <c r="S10" s="77"/>
    </row>
    <row r="11" spans="15:19" x14ac:dyDescent="0.25">
      <c r="O11" s="66" t="s">
        <v>254</v>
      </c>
      <c r="P11" s="65">
        <v>19941007</v>
      </c>
      <c r="Q11" s="64">
        <f t="shared" si="0"/>
        <v>1.8305285949042495E-2</v>
      </c>
      <c r="R11" s="67"/>
      <c r="S11" s="77"/>
    </row>
    <row r="12" spans="15:19" x14ac:dyDescent="0.25">
      <c r="O12" s="66" t="s">
        <v>255</v>
      </c>
      <c r="P12" s="65">
        <v>77889302</v>
      </c>
      <c r="Q12" s="64">
        <f t="shared" si="0"/>
        <v>7.1500197832603321E-2</v>
      </c>
      <c r="R12" s="67"/>
      <c r="S12" s="77"/>
    </row>
    <row r="13" spans="15:19" x14ac:dyDescent="0.25">
      <c r="O13" s="66" t="s">
        <v>256</v>
      </c>
      <c r="P13" s="65">
        <v>888206705</v>
      </c>
      <c r="Q13" s="64"/>
      <c r="R13" s="73"/>
      <c r="S13" s="67"/>
    </row>
    <row r="14" spans="15:19" x14ac:dyDescent="0.25">
      <c r="O14" s="66" t="s">
        <v>257</v>
      </c>
      <c r="P14" s="111">
        <f>P41*100</f>
        <v>1089357853</v>
      </c>
      <c r="Q14" s="64"/>
      <c r="R14" s="63">
        <f>P14/P13</f>
        <v>1.226468846573276</v>
      </c>
      <c r="S14" s="67"/>
    </row>
    <row r="15" spans="15:19" ht="15.75" thickBot="1" x14ac:dyDescent="0.3">
      <c r="O15" s="31"/>
      <c r="P15" s="31"/>
      <c r="Q15" s="31"/>
      <c r="R15" s="31"/>
      <c r="S15" s="31"/>
    </row>
    <row r="16" spans="15:19" ht="21.75" thickBot="1" x14ac:dyDescent="0.3">
      <c r="O16" s="68" t="s">
        <v>258</v>
      </c>
      <c r="P16" s="69" t="s">
        <v>246</v>
      </c>
      <c r="Q16" s="69" t="s">
        <v>248</v>
      </c>
      <c r="R16" s="69" t="s">
        <v>216</v>
      </c>
      <c r="S16" s="69" t="s">
        <v>213</v>
      </c>
    </row>
    <row r="17" spans="15:20" ht="15.75" thickBot="1" x14ac:dyDescent="0.3">
      <c r="O17" s="70">
        <v>1997</v>
      </c>
      <c r="P17" s="71">
        <v>2489287</v>
      </c>
      <c r="Q17" s="71">
        <v>1330057</v>
      </c>
      <c r="R17" s="71">
        <v>490905</v>
      </c>
      <c r="S17" s="71">
        <v>4310249</v>
      </c>
      <c r="T17" s="31"/>
    </row>
    <row r="18" spans="15:20" ht="15.75" thickBot="1" x14ac:dyDescent="0.3">
      <c r="O18" s="70">
        <v>1998</v>
      </c>
      <c r="P18" s="71">
        <v>2996983</v>
      </c>
      <c r="Q18" s="72">
        <v>1443082</v>
      </c>
      <c r="R18" s="71">
        <v>825438</v>
      </c>
      <c r="S18" s="71">
        <v>5265503</v>
      </c>
      <c r="T18" s="67"/>
    </row>
    <row r="19" spans="15:20" ht="15.75" thickBot="1" x14ac:dyDescent="0.3">
      <c r="O19" s="70">
        <v>1999</v>
      </c>
      <c r="P19" s="71">
        <v>2395729</v>
      </c>
      <c r="Q19" s="71">
        <v>1318548</v>
      </c>
      <c r="R19" s="71">
        <v>565874</v>
      </c>
      <c r="S19" s="71">
        <v>4280151</v>
      </c>
      <c r="T19" s="67"/>
    </row>
    <row r="20" spans="15:20" ht="15.75" thickBot="1" x14ac:dyDescent="0.3">
      <c r="O20" s="70">
        <v>2000</v>
      </c>
      <c r="P20" s="71">
        <v>3748213</v>
      </c>
      <c r="Q20" s="71">
        <v>1956098</v>
      </c>
      <c r="R20" s="71">
        <v>715063</v>
      </c>
      <c r="S20" s="71">
        <v>6419374</v>
      </c>
      <c r="T20" s="67"/>
    </row>
    <row r="21" spans="15:20" ht="15.75" thickBot="1" x14ac:dyDescent="0.3">
      <c r="O21" s="70">
        <v>2001</v>
      </c>
      <c r="P21" s="71">
        <v>4460397</v>
      </c>
      <c r="Q21" s="71">
        <v>583290</v>
      </c>
      <c r="R21" s="71">
        <v>408098</v>
      </c>
      <c r="S21" s="71">
        <v>5451785</v>
      </c>
      <c r="T21" s="31"/>
    </row>
    <row r="22" spans="15:20" ht="15.75" thickBot="1" x14ac:dyDescent="0.3">
      <c r="O22" s="70">
        <v>2002</v>
      </c>
      <c r="P22" s="71">
        <v>4430500</v>
      </c>
      <c r="Q22" s="71">
        <v>834463</v>
      </c>
      <c r="R22" s="71">
        <v>358267</v>
      </c>
      <c r="S22" s="71">
        <v>5623230</v>
      </c>
      <c r="T22" s="31"/>
    </row>
    <row r="23" spans="15:20" ht="15.75" thickBot="1" x14ac:dyDescent="0.3">
      <c r="O23" s="70">
        <v>2003</v>
      </c>
      <c r="P23" s="71">
        <v>5460865</v>
      </c>
      <c r="Q23" s="71">
        <v>947611</v>
      </c>
      <c r="R23" s="71">
        <v>273745</v>
      </c>
      <c r="S23" s="71">
        <v>6682221</v>
      </c>
      <c r="T23" s="31"/>
    </row>
    <row r="24" spans="15:20" ht="15.75" thickBot="1" x14ac:dyDescent="0.3">
      <c r="O24" s="70">
        <v>2004</v>
      </c>
      <c r="P24" s="71">
        <v>5474888</v>
      </c>
      <c r="Q24" s="71">
        <v>577173</v>
      </c>
      <c r="R24" s="71">
        <v>248675</v>
      </c>
      <c r="S24" s="71">
        <v>6300736</v>
      </c>
      <c r="T24" s="31"/>
    </row>
    <row r="25" spans="15:20" ht="15.75" thickBot="1" x14ac:dyDescent="0.3">
      <c r="O25" s="70">
        <v>2005</v>
      </c>
      <c r="P25" s="71">
        <v>6303212</v>
      </c>
      <c r="Q25" s="71">
        <v>1047796</v>
      </c>
      <c r="R25" s="71">
        <v>534503</v>
      </c>
      <c r="S25" s="71">
        <v>7885511</v>
      </c>
      <c r="T25" s="31"/>
    </row>
    <row r="26" spans="15:20" ht="15.75" thickBot="1" x14ac:dyDescent="0.3">
      <c r="O26" s="70">
        <v>2006</v>
      </c>
      <c r="P26" s="71">
        <v>7163043</v>
      </c>
      <c r="Q26" s="71">
        <v>861365</v>
      </c>
      <c r="R26" s="71">
        <v>424370</v>
      </c>
      <c r="S26" s="71">
        <v>8448778</v>
      </c>
      <c r="T26" s="31"/>
    </row>
    <row r="27" spans="15:20" ht="15.75" thickBot="1" x14ac:dyDescent="0.3">
      <c r="O27" s="70">
        <v>2007</v>
      </c>
      <c r="P27" s="72">
        <v>7038874</v>
      </c>
      <c r="Q27" s="72">
        <v>879062</v>
      </c>
      <c r="R27" s="72">
        <v>359524</v>
      </c>
      <c r="S27" s="71">
        <v>8277460</v>
      </c>
      <c r="T27" s="31"/>
    </row>
    <row r="28" spans="15:20" ht="15.75" thickBot="1" x14ac:dyDescent="0.3">
      <c r="O28" s="70">
        <v>2008</v>
      </c>
      <c r="P28" s="72">
        <v>6927908</v>
      </c>
      <c r="Q28" s="72">
        <v>1318511</v>
      </c>
      <c r="R28" s="72">
        <v>436551</v>
      </c>
      <c r="S28" s="71">
        <v>8682970</v>
      </c>
      <c r="T28" s="31"/>
    </row>
    <row r="29" spans="15:20" ht="15.75" thickBot="1" x14ac:dyDescent="0.3">
      <c r="O29" s="70">
        <v>2009</v>
      </c>
      <c r="P29" s="72">
        <v>8665659</v>
      </c>
      <c r="Q29" s="72">
        <v>1152065</v>
      </c>
      <c r="R29" s="72">
        <v>275198</v>
      </c>
      <c r="S29" s="71">
        <v>10092922</v>
      </c>
      <c r="T29" s="31"/>
    </row>
    <row r="30" spans="15:20" ht="15.75" thickBot="1" x14ac:dyDescent="0.3">
      <c r="O30" s="70">
        <v>2010</v>
      </c>
      <c r="P30" s="72">
        <v>7445528</v>
      </c>
      <c r="Q30" s="72">
        <v>1271633</v>
      </c>
      <c r="R30" s="72">
        <v>435221</v>
      </c>
      <c r="S30" s="71">
        <v>9152382</v>
      </c>
      <c r="T30" s="31"/>
    </row>
    <row r="31" spans="15:20" ht="15.75" thickBot="1" x14ac:dyDescent="0.3">
      <c r="O31" s="70">
        <v>2011</v>
      </c>
      <c r="P31" s="72">
        <v>8286392</v>
      </c>
      <c r="Q31" s="72">
        <v>1180010</v>
      </c>
      <c r="R31" s="72">
        <v>997406</v>
      </c>
      <c r="S31" s="71">
        <v>10463808</v>
      </c>
      <c r="T31" s="31"/>
    </row>
    <row r="32" spans="15:20" ht="15.75" thickBot="1" x14ac:dyDescent="0.3">
      <c r="O32" s="70">
        <v>2012</v>
      </c>
      <c r="P32" s="72">
        <v>10159853</v>
      </c>
      <c r="Q32" s="72">
        <v>1716869</v>
      </c>
      <c r="R32" s="72">
        <v>676985</v>
      </c>
      <c r="S32" s="71">
        <v>12553707</v>
      </c>
      <c r="T32" s="31"/>
    </row>
    <row r="33" spans="15:19" ht="15.75" thickBot="1" x14ac:dyDescent="0.3">
      <c r="O33" s="70">
        <v>2013</v>
      </c>
      <c r="P33" s="72">
        <v>10746399.59</v>
      </c>
      <c r="Q33" s="72">
        <v>1361019.94</v>
      </c>
      <c r="R33" s="72">
        <v>713532.72</v>
      </c>
      <c r="S33" s="71">
        <v>12820952.25</v>
      </c>
    </row>
    <row r="34" spans="15:19" ht="15.75" thickBot="1" x14ac:dyDescent="0.3">
      <c r="O34" s="70">
        <v>2014</v>
      </c>
      <c r="P34" s="72">
        <v>8409649</v>
      </c>
      <c r="Q34" s="72">
        <v>1101227.26</v>
      </c>
      <c r="R34" s="72">
        <v>385395</v>
      </c>
      <c r="S34" s="71">
        <v>9896271.2599999998</v>
      </c>
    </row>
    <row r="35" spans="15:19" x14ac:dyDescent="0.25">
      <c r="O35" s="74">
        <v>2015</v>
      </c>
      <c r="P35" s="75">
        <v>10812866.810000001</v>
      </c>
      <c r="Q35" s="75">
        <v>1522542.81</v>
      </c>
      <c r="R35" s="75">
        <v>531451.97</v>
      </c>
      <c r="S35" s="76">
        <v>12866861.590000002</v>
      </c>
    </row>
    <row r="36" spans="15:19" x14ac:dyDescent="0.25">
      <c r="O36" s="74">
        <v>2016</v>
      </c>
      <c r="P36" s="75">
        <v>8524838.3000000007</v>
      </c>
      <c r="Q36" s="75">
        <v>1217747.5</v>
      </c>
      <c r="R36" s="75">
        <v>401034.54</v>
      </c>
      <c r="S36" s="76">
        <v>10143620.34</v>
      </c>
    </row>
    <row r="37" spans="15:19" x14ac:dyDescent="0.25">
      <c r="O37" s="74">
        <v>2017</v>
      </c>
      <c r="P37" s="75">
        <v>8050614.1399999997</v>
      </c>
      <c r="Q37" s="75">
        <v>1103298.02</v>
      </c>
      <c r="R37" s="75">
        <v>338145.85</v>
      </c>
      <c r="S37" s="76">
        <v>9492058.0099999998</v>
      </c>
    </row>
    <row r="38" spans="15:19" x14ac:dyDescent="0.25">
      <c r="O38" s="74">
        <v>2018</v>
      </c>
      <c r="P38" s="75">
        <v>10527819.439999999</v>
      </c>
      <c r="Q38" s="75">
        <v>1358918.94</v>
      </c>
      <c r="R38" s="75">
        <v>1012231.45</v>
      </c>
      <c r="S38" s="76">
        <v>12898969.829999998</v>
      </c>
    </row>
    <row r="39" spans="15:19" x14ac:dyDescent="0.25">
      <c r="O39" s="78">
        <v>2019</v>
      </c>
      <c r="P39" s="79">
        <v>10300475</v>
      </c>
      <c r="Q39" s="79">
        <v>1339894</v>
      </c>
      <c r="R39" s="79">
        <v>298388</v>
      </c>
      <c r="S39" s="80">
        <v>11938757</v>
      </c>
    </row>
    <row r="40" spans="15:19" x14ac:dyDescent="0.25">
      <c r="O40" s="78">
        <v>2020</v>
      </c>
      <c r="P40" s="79">
        <v>8882067</v>
      </c>
      <c r="Q40" s="79">
        <v>1219875</v>
      </c>
      <c r="R40" s="79">
        <v>235286</v>
      </c>
      <c r="S40" s="80">
        <v>10337228</v>
      </c>
    </row>
    <row r="41" spans="15:19" x14ac:dyDescent="0.25">
      <c r="O41" s="78">
        <v>2021</v>
      </c>
      <c r="P41" s="79">
        <v>10893578.529999999</v>
      </c>
      <c r="Q41" s="109">
        <v>1874779</v>
      </c>
      <c r="R41" s="79">
        <v>668928.74</v>
      </c>
      <c r="S41" s="80">
        <v>13436986</v>
      </c>
    </row>
  </sheetData>
  <phoneticPr fontId="59" type="noConversion"/>
  <pageMargins left="0.7" right="0.7" top="0.75" bottom="0.75" header="0.3" footer="0.3"/>
  <pageSetup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5"/>
  <sheetViews>
    <sheetView zoomScaleNormal="100" workbookViewId="0">
      <selection sqref="A1:O1"/>
    </sheetView>
  </sheetViews>
  <sheetFormatPr baseColWidth="10" defaultColWidth="11.42578125" defaultRowHeight="15" x14ac:dyDescent="0.25"/>
  <cols>
    <col min="1" max="1" width="9.7109375" customWidth="1"/>
    <col min="2" max="2" width="7.28515625" customWidth="1"/>
    <col min="3" max="3" width="8.28515625" customWidth="1"/>
    <col min="4" max="4" width="7.7109375" customWidth="1"/>
    <col min="5" max="5" width="8.85546875" bestFit="1" customWidth="1"/>
    <col min="6" max="6" width="7.710937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 min="15" max="15" width="9.42578125" customWidth="1"/>
    <col min="18" max="18" width="13.28515625" customWidth="1"/>
    <col min="19" max="19" width="15.28515625" customWidth="1"/>
  </cols>
  <sheetData>
    <row r="1" spans="1:19" x14ac:dyDescent="0.25">
      <c r="A1" s="478" t="s">
        <v>487</v>
      </c>
      <c r="B1" s="478"/>
      <c r="C1" s="478"/>
      <c r="D1" s="478"/>
      <c r="E1" s="478"/>
      <c r="F1" s="478"/>
      <c r="G1" s="478"/>
      <c r="H1" s="478"/>
      <c r="I1" s="478"/>
      <c r="J1" s="478"/>
      <c r="K1" s="478"/>
      <c r="L1" s="478"/>
      <c r="M1" s="478"/>
      <c r="N1" s="478"/>
      <c r="O1" s="478"/>
      <c r="P1" s="31"/>
    </row>
    <row r="2" spans="1:19" x14ac:dyDescent="0.25">
      <c r="A2" s="479" t="s">
        <v>259</v>
      </c>
      <c r="B2" s="479"/>
      <c r="C2" s="479"/>
      <c r="D2" s="479"/>
      <c r="E2" s="479"/>
      <c r="F2" s="479"/>
      <c r="G2" s="479"/>
      <c r="H2" s="479"/>
      <c r="I2" s="479"/>
      <c r="J2" s="479"/>
      <c r="K2" s="479"/>
      <c r="L2" s="479"/>
      <c r="M2" s="479"/>
      <c r="N2" s="479"/>
      <c r="O2" s="479"/>
      <c r="P2" s="31"/>
    </row>
    <row r="3" spans="1:19" x14ac:dyDescent="0.25">
      <c r="A3" s="150" t="s">
        <v>260</v>
      </c>
      <c r="B3" s="150">
        <v>2008</v>
      </c>
      <c r="C3" s="150">
        <v>2009</v>
      </c>
      <c r="D3" s="150">
        <v>2010</v>
      </c>
      <c r="E3" s="150" t="s">
        <v>261</v>
      </c>
      <c r="F3" s="150" t="s">
        <v>262</v>
      </c>
      <c r="G3" s="150">
        <v>2012</v>
      </c>
      <c r="H3" s="150">
        <v>2013</v>
      </c>
      <c r="I3" s="150">
        <v>2014</v>
      </c>
      <c r="J3" s="150">
        <v>2015</v>
      </c>
      <c r="K3" s="150">
        <v>2016</v>
      </c>
      <c r="L3" s="150">
        <v>2017</v>
      </c>
      <c r="M3" s="150">
        <v>2018</v>
      </c>
      <c r="N3" s="150">
        <v>2019</v>
      </c>
      <c r="O3" s="226">
        <v>2020</v>
      </c>
      <c r="P3" s="31"/>
    </row>
    <row r="4" spans="1:19" x14ac:dyDescent="0.25">
      <c r="A4" s="137" t="s">
        <v>263</v>
      </c>
      <c r="B4" s="138">
        <v>104716.9</v>
      </c>
      <c r="C4" s="138">
        <v>111524.96</v>
      </c>
      <c r="D4" s="138">
        <v>116830.78</v>
      </c>
      <c r="E4" s="138">
        <v>125946.23000000001</v>
      </c>
      <c r="F4" s="138">
        <v>125946.23000000001</v>
      </c>
      <c r="G4" s="138">
        <v>128638</v>
      </c>
      <c r="H4" s="138">
        <v>130361.7</v>
      </c>
      <c r="I4" s="138">
        <v>137592.44</v>
      </c>
      <c r="J4" s="138">
        <v>141918.12399999998</v>
      </c>
      <c r="K4" s="138">
        <v>137374.93</v>
      </c>
      <c r="L4" s="138">
        <v>135907.75</v>
      </c>
      <c r="M4" s="138">
        <v>137191.12</v>
      </c>
      <c r="N4" s="138">
        <v>136288.79</v>
      </c>
      <c r="O4" s="138">
        <v>136166.23999999993</v>
      </c>
      <c r="P4" s="100"/>
      <c r="Q4" s="100"/>
    </row>
    <row r="5" spans="1:19" x14ac:dyDescent="0.25">
      <c r="A5" s="137" t="s">
        <v>264</v>
      </c>
      <c r="B5" s="138">
        <v>52186.940009197584</v>
      </c>
      <c r="C5" s="138">
        <v>53340.070009197589</v>
      </c>
      <c r="D5" s="138">
        <v>52656.510009197591</v>
      </c>
      <c r="E5" s="138">
        <v>53869.560009197579</v>
      </c>
      <c r="F5" s="138">
        <v>53869.560009197579</v>
      </c>
      <c r="G5" s="138">
        <v>53868.710009197581</v>
      </c>
      <c r="H5" s="138">
        <v>53745.990009197587</v>
      </c>
      <c r="I5" s="138">
        <v>52234.06</v>
      </c>
      <c r="J5" s="138">
        <v>48593.24</v>
      </c>
      <c r="K5" s="138">
        <v>48582.18</v>
      </c>
      <c r="L5" s="138">
        <v>48202.19000000001</v>
      </c>
      <c r="M5" s="138">
        <v>47799.800000000047</v>
      </c>
      <c r="N5" s="138">
        <v>47834</v>
      </c>
      <c r="O5" s="138">
        <v>43104.05</v>
      </c>
      <c r="P5" s="31"/>
    </row>
    <row r="6" spans="1:19" x14ac:dyDescent="0.25">
      <c r="A6" s="137" t="s">
        <v>265</v>
      </c>
      <c r="B6" s="138">
        <v>9982</v>
      </c>
      <c r="C6" s="138">
        <v>10001</v>
      </c>
      <c r="D6" s="138">
        <v>6929.87</v>
      </c>
      <c r="E6" s="138">
        <v>10000</v>
      </c>
      <c r="F6" s="151">
        <v>7462.63</v>
      </c>
      <c r="G6" s="138">
        <v>7721.4</v>
      </c>
      <c r="H6" s="138">
        <v>7993.65</v>
      </c>
      <c r="I6" s="138">
        <v>8202.07</v>
      </c>
      <c r="J6" s="138">
        <v>8515.92</v>
      </c>
      <c r="K6" s="138">
        <v>8712.7199999999993</v>
      </c>
      <c r="L6" s="138">
        <v>8711.24</v>
      </c>
      <c r="M6" s="138">
        <v>9150.01</v>
      </c>
      <c r="N6" s="138">
        <v>9172.56</v>
      </c>
      <c r="O6" s="138">
        <v>9154.24</v>
      </c>
      <c r="P6" s="31"/>
      <c r="Q6" s="224"/>
      <c r="R6" s="224"/>
      <c r="S6" s="224"/>
    </row>
    <row r="7" spans="1:19" x14ac:dyDescent="0.25">
      <c r="A7" s="137" t="s">
        <v>213</v>
      </c>
      <c r="B7" s="138">
        <f t="shared" ref="B7:K7" si="0">SUM(B4:B6)</f>
        <v>166885.84000919759</v>
      </c>
      <c r="C7" s="138">
        <f t="shared" si="0"/>
        <v>174866.0300091976</v>
      </c>
      <c r="D7" s="138">
        <f>SUM(D4:D6)</f>
        <v>176417.1600091976</v>
      </c>
      <c r="E7" s="152">
        <f t="shared" si="0"/>
        <v>189815.7900091976</v>
      </c>
      <c r="F7" s="151">
        <f t="shared" si="0"/>
        <v>187278.42000919761</v>
      </c>
      <c r="G7" s="138">
        <f t="shared" si="0"/>
        <v>190228.11000919758</v>
      </c>
      <c r="H7" s="138">
        <f t="shared" si="0"/>
        <v>192101.34000919756</v>
      </c>
      <c r="I7" s="138">
        <f t="shared" si="0"/>
        <v>198028.57</v>
      </c>
      <c r="J7" s="138">
        <f t="shared" si="0"/>
        <v>199027.28399999999</v>
      </c>
      <c r="K7" s="138">
        <f t="shared" si="0"/>
        <v>194669.83</v>
      </c>
      <c r="L7" s="138">
        <f>SUM(L4:L6)</f>
        <v>192821.18</v>
      </c>
      <c r="M7" s="138">
        <f>SUM(M4:M6)</f>
        <v>194140.93000000005</v>
      </c>
      <c r="N7" s="138">
        <f>SUM(N4:N6)</f>
        <v>193295.35</v>
      </c>
      <c r="O7" s="138">
        <f>SUM(O4:O6)</f>
        <v>188424.52999999991</v>
      </c>
      <c r="P7" s="31"/>
    </row>
    <row r="8" spans="1:19" ht="15" customHeight="1" x14ac:dyDescent="0.25">
      <c r="A8" s="480" t="s">
        <v>266</v>
      </c>
      <c r="B8" s="480"/>
      <c r="C8" s="480"/>
      <c r="D8" s="480"/>
      <c r="E8" s="480"/>
      <c r="F8" s="480"/>
      <c r="G8" s="480"/>
      <c r="H8" s="480"/>
      <c r="I8" s="480"/>
      <c r="J8" s="480"/>
      <c r="K8" s="480"/>
      <c r="L8" s="480"/>
      <c r="M8" s="480"/>
      <c r="N8" s="480"/>
      <c r="O8" s="480"/>
      <c r="P8" s="31"/>
    </row>
    <row r="9" spans="1:19" ht="27.6" customHeight="1" x14ac:dyDescent="0.25">
      <c r="A9" s="480" t="s">
        <v>267</v>
      </c>
      <c r="B9" s="480"/>
      <c r="C9" s="480"/>
      <c r="D9" s="480"/>
      <c r="E9" s="480"/>
      <c r="F9" s="480"/>
      <c r="G9" s="480"/>
      <c r="H9" s="480"/>
      <c r="I9" s="480"/>
      <c r="J9" s="480"/>
      <c r="K9" s="480"/>
      <c r="L9" s="480"/>
      <c r="M9" s="480"/>
      <c r="N9" s="480"/>
      <c r="O9" s="480"/>
      <c r="P9" s="31"/>
    </row>
    <row r="10" spans="1:19" ht="24" customHeight="1" x14ac:dyDescent="0.25">
      <c r="A10" s="480" t="s">
        <v>268</v>
      </c>
      <c r="B10" s="480"/>
      <c r="C10" s="480"/>
      <c r="D10" s="480"/>
      <c r="E10" s="480"/>
      <c r="F10" s="480"/>
      <c r="G10" s="480"/>
      <c r="H10" s="480"/>
      <c r="I10" s="480"/>
      <c r="J10" s="480"/>
      <c r="K10" s="480"/>
      <c r="L10" s="480"/>
      <c r="M10" s="480"/>
      <c r="N10" s="480"/>
      <c r="O10" s="480"/>
      <c r="P10" s="31"/>
    </row>
    <row r="11" spans="1:19" ht="25.9" customHeight="1" x14ac:dyDescent="0.25">
      <c r="A11" s="480" t="s">
        <v>309</v>
      </c>
      <c r="B11" s="480"/>
      <c r="C11" s="480"/>
      <c r="D11" s="480"/>
      <c r="E11" s="480"/>
      <c r="F11" s="480"/>
      <c r="G11" s="480"/>
      <c r="H11" s="480"/>
      <c r="I11" s="480"/>
      <c r="J11" s="480"/>
      <c r="K11" s="480"/>
      <c r="L11" s="480"/>
      <c r="M11" s="480"/>
      <c r="N11" s="480"/>
      <c r="O11" s="480"/>
      <c r="P11" s="31"/>
    </row>
    <row r="12" spans="1:19" ht="14.45" customHeight="1" x14ac:dyDescent="0.25">
      <c r="A12" s="480" t="s">
        <v>269</v>
      </c>
      <c r="B12" s="480"/>
      <c r="C12" s="480"/>
      <c r="D12" s="480"/>
      <c r="E12" s="480"/>
      <c r="F12" s="480"/>
      <c r="G12" s="480"/>
      <c r="H12" s="480"/>
      <c r="I12" s="480"/>
      <c r="J12" s="480"/>
      <c r="K12" s="480"/>
      <c r="L12" s="480"/>
      <c r="M12" s="480"/>
      <c r="N12" s="480"/>
      <c r="O12" s="480"/>
      <c r="P12" s="31"/>
    </row>
    <row r="13" spans="1:19" s="31" customFormat="1" ht="14.45" customHeight="1" x14ac:dyDescent="0.25">
      <c r="A13" s="58"/>
      <c r="B13" s="58"/>
      <c r="C13" s="58"/>
      <c r="D13" s="58"/>
      <c r="E13" s="58"/>
      <c r="F13" s="58"/>
      <c r="G13" s="58"/>
      <c r="H13" s="58"/>
      <c r="I13" s="58"/>
      <c r="J13" s="58"/>
      <c r="K13" s="58"/>
      <c r="L13" s="58"/>
      <c r="M13" s="58"/>
      <c r="N13" s="58"/>
      <c r="O13" s="58"/>
    </row>
    <row r="14" spans="1:19" s="31" customFormat="1" ht="14.45" customHeight="1" x14ac:dyDescent="0.25">
      <c r="A14" s="58"/>
      <c r="B14" s="58"/>
      <c r="C14" s="58"/>
      <c r="D14" s="58"/>
      <c r="E14" s="58"/>
      <c r="F14" s="58"/>
      <c r="G14" s="58"/>
      <c r="H14" s="58"/>
      <c r="I14" s="58"/>
      <c r="J14" s="58"/>
      <c r="K14" s="58"/>
      <c r="L14" s="58"/>
      <c r="M14" s="58"/>
      <c r="N14" s="58"/>
      <c r="O14" s="58"/>
    </row>
    <row r="15" spans="1:19" s="31" customFormat="1" ht="14.45" customHeight="1" x14ac:dyDescent="0.25">
      <c r="A15" s="58"/>
      <c r="B15" s="58"/>
      <c r="C15" s="58"/>
      <c r="D15" s="58"/>
      <c r="E15" s="58"/>
      <c r="F15" s="58"/>
      <c r="G15" s="58"/>
      <c r="H15" s="58"/>
      <c r="I15" s="58"/>
      <c r="J15" s="58"/>
      <c r="K15" s="58"/>
      <c r="L15" s="58"/>
      <c r="M15" s="58"/>
      <c r="N15" s="58"/>
      <c r="O15" s="58"/>
    </row>
    <row r="16" spans="1:19" s="31" customFormat="1" x14ac:dyDescent="0.25">
      <c r="A16" s="58"/>
      <c r="B16" s="58"/>
      <c r="C16" s="58"/>
      <c r="D16" s="58"/>
      <c r="E16" s="58"/>
      <c r="F16" s="58"/>
      <c r="G16" s="58"/>
      <c r="H16" s="58"/>
      <c r="I16" s="58"/>
      <c r="J16" s="58"/>
      <c r="K16" s="58"/>
      <c r="L16" s="58"/>
      <c r="M16" s="58"/>
      <c r="N16" s="58"/>
    </row>
    <row r="17" spans="1:15" x14ac:dyDescent="0.25">
      <c r="A17" s="490" t="s">
        <v>488</v>
      </c>
      <c r="B17" s="490"/>
      <c r="C17" s="490"/>
      <c r="D17" s="490"/>
      <c r="E17" s="490"/>
      <c r="F17" s="490"/>
      <c r="G17" s="490"/>
      <c r="H17" s="490"/>
      <c r="I17" s="490"/>
      <c r="J17" s="490"/>
      <c r="K17" s="490"/>
      <c r="L17" s="490"/>
      <c r="M17" s="490"/>
      <c r="N17" s="490"/>
      <c r="O17" s="31"/>
    </row>
    <row r="18" spans="1:15" ht="15" customHeight="1" x14ac:dyDescent="0.25">
      <c r="A18" s="491" t="s">
        <v>245</v>
      </c>
      <c r="B18" s="491"/>
      <c r="C18" s="481" t="s">
        <v>270</v>
      </c>
      <c r="D18" s="482"/>
      <c r="E18" s="483"/>
      <c r="F18" s="481" t="s">
        <v>271</v>
      </c>
      <c r="G18" s="482"/>
      <c r="H18" s="483"/>
      <c r="I18" s="484" t="s">
        <v>272</v>
      </c>
      <c r="J18" s="484"/>
      <c r="K18" s="484"/>
      <c r="L18" s="481" t="s">
        <v>308</v>
      </c>
      <c r="M18" s="482"/>
      <c r="N18" s="483"/>
      <c r="O18" s="31"/>
    </row>
    <row r="19" spans="1:15" x14ac:dyDescent="0.25">
      <c r="A19" s="491"/>
      <c r="B19" s="491"/>
      <c r="C19" s="153" t="s">
        <v>273</v>
      </c>
      <c r="D19" s="153" t="s">
        <v>274</v>
      </c>
      <c r="E19" s="153" t="s">
        <v>213</v>
      </c>
      <c r="F19" s="153" t="s">
        <v>273</v>
      </c>
      <c r="G19" s="153" t="s">
        <v>274</v>
      </c>
      <c r="H19" s="153" t="s">
        <v>213</v>
      </c>
      <c r="I19" s="153" t="s">
        <v>273</v>
      </c>
      <c r="J19" s="153" t="s">
        <v>274</v>
      </c>
      <c r="K19" s="153" t="s">
        <v>213</v>
      </c>
      <c r="L19" s="153" t="s">
        <v>273</v>
      </c>
      <c r="M19" s="153" t="s">
        <v>274</v>
      </c>
      <c r="N19" s="153" t="s">
        <v>213</v>
      </c>
      <c r="O19" s="31"/>
    </row>
    <row r="20" spans="1:15" x14ac:dyDescent="0.25">
      <c r="A20" s="485" t="s">
        <v>275</v>
      </c>
      <c r="B20" s="485"/>
      <c r="C20" s="154"/>
      <c r="D20" s="154">
        <v>15</v>
      </c>
      <c r="E20" s="154">
        <v>15</v>
      </c>
      <c r="F20" s="154"/>
      <c r="G20" s="154">
        <v>15</v>
      </c>
      <c r="H20" s="154">
        <f>G20+F20</f>
        <v>15</v>
      </c>
      <c r="I20" s="154"/>
      <c r="J20" s="154">
        <v>15</v>
      </c>
      <c r="K20" s="154">
        <f>J20+I20</f>
        <v>15</v>
      </c>
      <c r="L20" s="154"/>
      <c r="M20" s="154">
        <v>15</v>
      </c>
      <c r="N20" s="154">
        <f t="shared" ref="N20:N25" si="1">M20+L20</f>
        <v>15</v>
      </c>
      <c r="O20" s="108"/>
    </row>
    <row r="21" spans="1:15" x14ac:dyDescent="0.25">
      <c r="A21" s="485" t="s">
        <v>276</v>
      </c>
      <c r="B21" s="485"/>
      <c r="C21" s="154">
        <v>1.3</v>
      </c>
      <c r="D21" s="154">
        <v>1.8</v>
      </c>
      <c r="E21" s="154">
        <v>3.1</v>
      </c>
      <c r="F21" s="154">
        <v>1.3</v>
      </c>
      <c r="G21" s="154">
        <v>1.8</v>
      </c>
      <c r="H21" s="154">
        <f t="shared" ref="H21:H33" si="2">G21+F21</f>
        <v>3.1</v>
      </c>
      <c r="I21" s="154">
        <v>1.3</v>
      </c>
      <c r="J21" s="154">
        <v>1.8</v>
      </c>
      <c r="K21" s="154">
        <f t="shared" ref="K21:K33" si="3">J21+I21</f>
        <v>3.1</v>
      </c>
      <c r="L21" s="154">
        <v>1.4</v>
      </c>
      <c r="M21" s="154">
        <v>2.0499999999999998</v>
      </c>
      <c r="N21" s="154">
        <f t="shared" si="1"/>
        <v>3.4499999999999997</v>
      </c>
      <c r="O21" s="108"/>
    </row>
    <row r="22" spans="1:15" x14ac:dyDescent="0.25">
      <c r="A22" s="485" t="s">
        <v>221</v>
      </c>
      <c r="B22" s="485"/>
      <c r="C22" s="154">
        <v>1.06</v>
      </c>
      <c r="D22" s="154">
        <v>3.91</v>
      </c>
      <c r="E22" s="154">
        <v>4.9700000000000006</v>
      </c>
      <c r="F22" s="154">
        <v>1.06</v>
      </c>
      <c r="G22" s="154">
        <v>3.91</v>
      </c>
      <c r="H22" s="154">
        <f t="shared" si="2"/>
        <v>4.9700000000000006</v>
      </c>
      <c r="I22" s="154">
        <v>1.06</v>
      </c>
      <c r="J22" s="154">
        <v>3.91</v>
      </c>
      <c r="K22" s="154">
        <f t="shared" si="3"/>
        <v>4.9700000000000006</v>
      </c>
      <c r="L22" s="154">
        <v>1.06</v>
      </c>
      <c r="M22" s="154">
        <v>3.91</v>
      </c>
      <c r="N22" s="154">
        <f t="shared" si="1"/>
        <v>4.9700000000000006</v>
      </c>
      <c r="O22" s="108"/>
    </row>
    <row r="23" spans="1:15" x14ac:dyDescent="0.25">
      <c r="A23" s="485" t="s">
        <v>222</v>
      </c>
      <c r="B23" s="485"/>
      <c r="C23" s="154">
        <v>43.73</v>
      </c>
      <c r="D23" s="154">
        <v>15.54</v>
      </c>
      <c r="E23" s="154">
        <v>59.269999999999996</v>
      </c>
      <c r="F23" s="154">
        <v>21.43</v>
      </c>
      <c r="G23" s="154">
        <v>25.54</v>
      </c>
      <c r="H23" s="154">
        <f t="shared" si="2"/>
        <v>46.97</v>
      </c>
      <c r="I23" s="154">
        <v>21.43</v>
      </c>
      <c r="J23" s="154">
        <v>27.19</v>
      </c>
      <c r="K23" s="154">
        <f>J23+I23</f>
        <v>48.620000000000005</v>
      </c>
      <c r="L23" s="154">
        <v>21.43</v>
      </c>
      <c r="M23" s="154">
        <v>28.19</v>
      </c>
      <c r="N23" s="154">
        <f t="shared" si="1"/>
        <v>49.620000000000005</v>
      </c>
      <c r="O23" s="108"/>
    </row>
    <row r="24" spans="1:15" x14ac:dyDescent="0.25">
      <c r="A24" s="485" t="s">
        <v>223</v>
      </c>
      <c r="B24" s="485"/>
      <c r="C24" s="154">
        <v>1672.96</v>
      </c>
      <c r="D24" s="154">
        <v>1431.48</v>
      </c>
      <c r="E24" s="154">
        <v>3104.44</v>
      </c>
      <c r="F24" s="154">
        <v>1783.55</v>
      </c>
      <c r="G24" s="154">
        <v>1395.67</v>
      </c>
      <c r="H24" s="154">
        <f t="shared" si="2"/>
        <v>3179.2200000000003</v>
      </c>
      <c r="I24" s="154">
        <v>1784.28</v>
      </c>
      <c r="J24" s="154">
        <v>1363.27</v>
      </c>
      <c r="K24" s="154">
        <f t="shared" si="3"/>
        <v>3147.55</v>
      </c>
      <c r="L24" s="154">
        <v>1826.35</v>
      </c>
      <c r="M24" s="154">
        <v>1298.8800000000001</v>
      </c>
      <c r="N24" s="154">
        <f t="shared" si="1"/>
        <v>3125.23</v>
      </c>
      <c r="O24" s="108"/>
    </row>
    <row r="25" spans="1:15" x14ac:dyDescent="0.25">
      <c r="A25" s="485" t="s">
        <v>224</v>
      </c>
      <c r="B25" s="485"/>
      <c r="C25" s="154">
        <v>6281.11</v>
      </c>
      <c r="D25" s="154">
        <v>3537.94</v>
      </c>
      <c r="E25" s="154">
        <v>9819.0499999999993</v>
      </c>
      <c r="F25" s="154">
        <v>6313.82</v>
      </c>
      <c r="G25" s="154">
        <v>3560.65</v>
      </c>
      <c r="H25" s="154">
        <f t="shared" si="2"/>
        <v>9874.4699999999993</v>
      </c>
      <c r="I25" s="154">
        <v>6251.63</v>
      </c>
      <c r="J25" s="154">
        <v>3405.57</v>
      </c>
      <c r="K25" s="154">
        <f>J25+I25</f>
        <v>9657.2000000000007</v>
      </c>
      <c r="L25" s="154">
        <v>6347.72</v>
      </c>
      <c r="M25" s="154">
        <v>3379.47</v>
      </c>
      <c r="N25" s="154">
        <f t="shared" si="1"/>
        <v>9727.19</v>
      </c>
      <c r="O25" s="108"/>
    </row>
    <row r="26" spans="1:15" x14ac:dyDescent="0.25">
      <c r="A26" s="485" t="s">
        <v>225</v>
      </c>
      <c r="B26" s="485"/>
      <c r="C26" s="154">
        <v>1500.12</v>
      </c>
      <c r="D26" s="154">
        <v>10756.43</v>
      </c>
      <c r="E26" s="154">
        <v>12256.55</v>
      </c>
      <c r="F26" s="154">
        <v>1474.4</v>
      </c>
      <c r="G26" s="154">
        <v>10473.98</v>
      </c>
      <c r="H26" s="154">
        <f t="shared" si="2"/>
        <v>11948.38</v>
      </c>
      <c r="I26" s="154">
        <v>1428.8</v>
      </c>
      <c r="J26" s="154">
        <v>10156.07</v>
      </c>
      <c r="K26" s="154">
        <f t="shared" si="3"/>
        <v>11584.869999999999</v>
      </c>
      <c r="L26" s="154">
        <v>1379.1299999999999</v>
      </c>
      <c r="M26" s="154">
        <v>9903.03999999999</v>
      </c>
      <c r="N26" s="154">
        <f t="shared" ref="N26:N33" si="4">M26+L26</f>
        <v>11282.169999999989</v>
      </c>
      <c r="O26" s="108"/>
    </row>
    <row r="27" spans="1:15" x14ac:dyDescent="0.25">
      <c r="A27" s="485" t="s">
        <v>226</v>
      </c>
      <c r="B27" s="485"/>
      <c r="C27" s="154">
        <v>6659.94</v>
      </c>
      <c r="D27" s="154">
        <v>38985.69</v>
      </c>
      <c r="E27" s="154">
        <v>45645.630000000005</v>
      </c>
      <c r="F27" s="154">
        <v>6618.37</v>
      </c>
      <c r="G27" s="154">
        <v>39163.85</v>
      </c>
      <c r="H27" s="154">
        <f t="shared" si="2"/>
        <v>45782.22</v>
      </c>
      <c r="I27" s="154">
        <v>6545.8</v>
      </c>
      <c r="J27" s="154">
        <v>38596.620000000003</v>
      </c>
      <c r="K27" s="154">
        <f t="shared" si="3"/>
        <v>45142.420000000006</v>
      </c>
      <c r="L27" s="154">
        <v>6357.9100000000117</v>
      </c>
      <c r="M27" s="154">
        <v>38723.009999999915</v>
      </c>
      <c r="N27" s="154">
        <f t="shared" si="4"/>
        <v>45080.919999999925</v>
      </c>
      <c r="O27" s="108"/>
    </row>
    <row r="28" spans="1:15" x14ac:dyDescent="0.25">
      <c r="A28" s="485" t="s">
        <v>277</v>
      </c>
      <c r="B28" s="485"/>
      <c r="C28" s="154">
        <v>14514.67</v>
      </c>
      <c r="D28" s="154">
        <v>38102.43</v>
      </c>
      <c r="E28" s="154">
        <v>52617.1</v>
      </c>
      <c r="F28" s="154">
        <v>14501.68</v>
      </c>
      <c r="G28" s="154">
        <v>39184.99</v>
      </c>
      <c r="H28" s="154">
        <f t="shared" si="2"/>
        <v>53686.67</v>
      </c>
      <c r="I28" s="154">
        <v>14290.95</v>
      </c>
      <c r="J28" s="154">
        <v>39527.730000000003</v>
      </c>
      <c r="K28" s="154">
        <f t="shared" si="3"/>
        <v>53818.680000000008</v>
      </c>
      <c r="L28" s="154">
        <v>14076.74</v>
      </c>
      <c r="M28" s="154">
        <v>39469.379999999997</v>
      </c>
      <c r="N28" s="154">
        <f>M28+L28</f>
        <v>53546.119999999995</v>
      </c>
      <c r="O28" s="108"/>
    </row>
    <row r="29" spans="1:15" s="31" customFormat="1" x14ac:dyDescent="0.25">
      <c r="A29" s="488" t="s">
        <v>228</v>
      </c>
      <c r="B29" s="489"/>
      <c r="C29" s="154"/>
      <c r="D29" s="154"/>
      <c r="E29" s="154"/>
      <c r="F29" s="154">
        <v>4192.71</v>
      </c>
      <c r="G29" s="154">
        <v>5821.42</v>
      </c>
      <c r="H29" s="154">
        <f t="shared" si="2"/>
        <v>10014.130000000001</v>
      </c>
      <c r="I29" s="154">
        <v>4244.13</v>
      </c>
      <c r="J29" s="154">
        <v>5928.08</v>
      </c>
      <c r="K29" s="154">
        <f t="shared" si="3"/>
        <v>10172.209999999999</v>
      </c>
      <c r="L29" s="154">
        <v>4274.6500000000051</v>
      </c>
      <c r="M29" s="154">
        <v>6148.2400000000107</v>
      </c>
      <c r="N29" s="154">
        <f t="shared" si="4"/>
        <v>10422.890000000016</v>
      </c>
      <c r="O29" s="108"/>
    </row>
    <row r="30" spans="1:15" s="31" customFormat="1" x14ac:dyDescent="0.25">
      <c r="A30" s="488" t="s">
        <v>278</v>
      </c>
      <c r="B30" s="489"/>
      <c r="C30" s="154">
        <v>5410.05</v>
      </c>
      <c r="D30" s="154">
        <v>6867.63</v>
      </c>
      <c r="E30" s="154">
        <v>12277.68</v>
      </c>
      <c r="F30" s="154">
        <v>1267.71</v>
      </c>
      <c r="G30" s="154">
        <v>1255.98</v>
      </c>
      <c r="H30" s="154">
        <f t="shared" si="2"/>
        <v>2523.69</v>
      </c>
      <c r="I30" s="154">
        <v>1300.45</v>
      </c>
      <c r="J30" s="154">
        <v>1281.42</v>
      </c>
      <c r="K30" s="154">
        <f t="shared" si="3"/>
        <v>2581.87</v>
      </c>
      <c r="L30" s="154">
        <v>1367.9199999999994</v>
      </c>
      <c r="M30" s="154">
        <v>1403.1399999999999</v>
      </c>
      <c r="N30" s="154">
        <f t="shared" si="4"/>
        <v>2771.0599999999995</v>
      </c>
      <c r="O30" s="108"/>
    </row>
    <row r="31" spans="1:15" x14ac:dyDescent="0.25">
      <c r="A31" s="485" t="s">
        <v>279</v>
      </c>
      <c r="B31" s="485"/>
      <c r="C31" s="154">
        <v>34.69</v>
      </c>
      <c r="D31" s="154">
        <v>43.86</v>
      </c>
      <c r="E31" s="154">
        <v>78.55</v>
      </c>
      <c r="F31" s="154">
        <v>38.69</v>
      </c>
      <c r="G31" s="154">
        <v>45.86</v>
      </c>
      <c r="H31" s="154">
        <f t="shared" si="2"/>
        <v>84.55</v>
      </c>
      <c r="I31" s="154">
        <v>38.69</v>
      </c>
      <c r="J31" s="154">
        <v>45.86</v>
      </c>
      <c r="K31" s="154">
        <f t="shared" si="3"/>
        <v>84.55</v>
      </c>
      <c r="L31" s="154">
        <v>43.73</v>
      </c>
      <c r="M31" s="154">
        <v>61.54</v>
      </c>
      <c r="N31" s="154">
        <f t="shared" si="4"/>
        <v>105.27</v>
      </c>
      <c r="O31" s="108"/>
    </row>
    <row r="32" spans="1:15" x14ac:dyDescent="0.25">
      <c r="A32" s="485" t="s">
        <v>250</v>
      </c>
      <c r="B32" s="485"/>
      <c r="C32" s="154">
        <v>13.7</v>
      </c>
      <c r="D32" s="154">
        <v>4.8</v>
      </c>
      <c r="E32" s="154">
        <v>18.5</v>
      </c>
      <c r="F32" s="154">
        <v>13.7</v>
      </c>
      <c r="G32" s="154">
        <v>4.8</v>
      </c>
      <c r="H32" s="154">
        <f t="shared" si="2"/>
        <v>18.5</v>
      </c>
      <c r="I32" s="154">
        <v>13.7</v>
      </c>
      <c r="J32" s="154">
        <v>4.8</v>
      </c>
      <c r="K32" s="154">
        <f t="shared" si="3"/>
        <v>18.5</v>
      </c>
      <c r="L32" s="154">
        <v>13.7</v>
      </c>
      <c r="M32" s="154">
        <v>4.8</v>
      </c>
      <c r="N32" s="154">
        <f t="shared" si="4"/>
        <v>18.5</v>
      </c>
      <c r="O32" s="108"/>
    </row>
    <row r="33" spans="1:15" x14ac:dyDescent="0.25">
      <c r="A33" s="488" t="s">
        <v>231</v>
      </c>
      <c r="B33" s="489"/>
      <c r="C33" s="154">
        <v>1.75</v>
      </c>
      <c r="D33" s="154">
        <v>6.16</v>
      </c>
      <c r="E33" s="154">
        <v>7.91</v>
      </c>
      <c r="F33" s="154">
        <v>2.59</v>
      </c>
      <c r="G33" s="154">
        <v>6.66</v>
      </c>
      <c r="H33" s="154">
        <f t="shared" si="2"/>
        <v>9.25</v>
      </c>
      <c r="I33" s="154">
        <v>2.59</v>
      </c>
      <c r="J33" s="154">
        <v>6.66</v>
      </c>
      <c r="K33" s="154">
        <f t="shared" si="3"/>
        <v>9.25</v>
      </c>
      <c r="L33" s="154">
        <v>5.39</v>
      </c>
      <c r="M33" s="154">
        <v>8.4599999999999991</v>
      </c>
      <c r="N33" s="154">
        <f t="shared" si="4"/>
        <v>13.849999999999998</v>
      </c>
      <c r="O33" s="108"/>
    </row>
    <row r="34" spans="1:15" x14ac:dyDescent="0.25">
      <c r="A34" s="486" t="s">
        <v>280</v>
      </c>
      <c r="B34" s="486"/>
      <c r="C34" s="155">
        <f t="shared" ref="C34:H34" si="5">SUM(C20:C33)</f>
        <v>36135.08</v>
      </c>
      <c r="D34" s="155">
        <f t="shared" si="5"/>
        <v>99772.670000000013</v>
      </c>
      <c r="E34" s="155">
        <f t="shared" si="5"/>
        <v>135907.75</v>
      </c>
      <c r="F34" s="155">
        <f t="shared" si="5"/>
        <v>36231.009999999995</v>
      </c>
      <c r="G34" s="155">
        <f t="shared" si="5"/>
        <v>100960.10999999999</v>
      </c>
      <c r="H34" s="155">
        <f t="shared" si="5"/>
        <v>137191.12</v>
      </c>
      <c r="I34" s="155">
        <f t="shared" ref="I34:N34" si="6">SUM(I20:I33)</f>
        <v>35924.80999999999</v>
      </c>
      <c r="J34" s="155">
        <f t="shared" si="6"/>
        <v>100363.98000000001</v>
      </c>
      <c r="K34" s="155">
        <f t="shared" si="6"/>
        <v>136288.79</v>
      </c>
      <c r="L34" s="155">
        <f t="shared" si="6"/>
        <v>35717.130000000012</v>
      </c>
      <c r="M34" s="155">
        <f t="shared" si="6"/>
        <v>100449.10999999991</v>
      </c>
      <c r="N34" s="155">
        <f t="shared" si="6"/>
        <v>136166.23999999993</v>
      </c>
      <c r="O34" s="108"/>
    </row>
    <row r="35" spans="1:15" x14ac:dyDescent="0.25">
      <c r="A35" s="487" t="s">
        <v>281</v>
      </c>
      <c r="B35" s="487"/>
      <c r="C35" s="487"/>
      <c r="D35" s="487"/>
      <c r="E35" s="487"/>
      <c r="F35" s="487"/>
      <c r="G35" s="487"/>
      <c r="H35" s="487"/>
      <c r="I35" s="487"/>
      <c r="J35" s="487"/>
      <c r="K35" s="487"/>
      <c r="L35" s="487"/>
      <c r="M35" s="487"/>
      <c r="N35" s="487"/>
      <c r="O35" s="31"/>
    </row>
  </sheetData>
  <mergeCells count="29">
    <mergeCell ref="A11:O11"/>
    <mergeCell ref="A12:O12"/>
    <mergeCell ref="A35:N35"/>
    <mergeCell ref="A33:B33"/>
    <mergeCell ref="A22:B22"/>
    <mergeCell ref="A23:B23"/>
    <mergeCell ref="A17:N17"/>
    <mergeCell ref="A18:B19"/>
    <mergeCell ref="A21:B21"/>
    <mergeCell ref="A20:B20"/>
    <mergeCell ref="L18:N18"/>
    <mergeCell ref="A30:B30"/>
    <mergeCell ref="A29:B29"/>
    <mergeCell ref="A25:B25"/>
    <mergeCell ref="C18:E18"/>
    <mergeCell ref="A26:B26"/>
    <mergeCell ref="F18:H18"/>
    <mergeCell ref="I18:K18"/>
    <mergeCell ref="A24:B24"/>
    <mergeCell ref="A34:B34"/>
    <mergeCell ref="A27:B27"/>
    <mergeCell ref="A28:B28"/>
    <mergeCell ref="A31:B31"/>
    <mergeCell ref="A32:B32"/>
    <mergeCell ref="A1:O1"/>
    <mergeCell ref="A2:O2"/>
    <mergeCell ref="A8:O8"/>
    <mergeCell ref="A9:O9"/>
    <mergeCell ref="A10:O10"/>
  </mergeCells>
  <phoneticPr fontId="59" type="noConversion"/>
  <pageMargins left="1" right="1" top="1" bottom="1" header="0.5" footer="0.5"/>
  <pageSetup scale="90" fitToHeight="0" orientation="landscape" r:id="rId1"/>
  <rowBreaks count="1" manualBreakCount="1">
    <brk id="15" max="16383" man="1"/>
  </rowBreaks>
  <ignoredErrors>
    <ignoredError sqref="B7:L7"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3"/>
  <sheetViews>
    <sheetView zoomScaleNormal="100" workbookViewId="0">
      <selection sqref="A1:P1"/>
    </sheetView>
  </sheetViews>
  <sheetFormatPr baseColWidth="10" defaultColWidth="11.42578125" defaultRowHeight="15" x14ac:dyDescent="0.25"/>
  <cols>
    <col min="1" max="1" width="11.5703125" bestFit="1" customWidth="1"/>
    <col min="2" max="15" width="8.42578125" bestFit="1" customWidth="1"/>
    <col min="16" max="16" width="8.28515625" customWidth="1"/>
  </cols>
  <sheetData>
    <row r="1" spans="1:19" x14ac:dyDescent="0.25">
      <c r="A1" s="475" t="s">
        <v>489</v>
      </c>
      <c r="B1" s="475"/>
      <c r="C1" s="475"/>
      <c r="D1" s="475"/>
      <c r="E1" s="475"/>
      <c r="F1" s="475"/>
      <c r="G1" s="475"/>
      <c r="H1" s="475"/>
      <c r="I1" s="475"/>
      <c r="J1" s="475"/>
      <c r="K1" s="475"/>
      <c r="L1" s="475"/>
      <c r="M1" s="475"/>
      <c r="N1" s="475"/>
      <c r="O1" s="475"/>
      <c r="P1" s="475"/>
    </row>
    <row r="2" spans="1:19" x14ac:dyDescent="0.25">
      <c r="A2" s="492" t="s">
        <v>282</v>
      </c>
      <c r="B2" s="476" t="s">
        <v>283</v>
      </c>
      <c r="C2" s="476"/>
      <c r="D2" s="476"/>
      <c r="E2" s="476"/>
      <c r="F2" s="476"/>
      <c r="G2" s="476"/>
      <c r="H2" s="476"/>
      <c r="I2" s="476"/>
      <c r="J2" s="476"/>
      <c r="K2" s="476"/>
      <c r="L2" s="476"/>
      <c r="M2" s="476"/>
      <c r="N2" s="476"/>
      <c r="O2" s="476"/>
      <c r="P2" s="476"/>
    </row>
    <row r="3" spans="1:19" x14ac:dyDescent="0.25">
      <c r="A3" s="492"/>
      <c r="B3" s="180">
        <v>2006</v>
      </c>
      <c r="C3" s="180">
        <v>2007</v>
      </c>
      <c r="D3" s="180">
        <v>2008</v>
      </c>
      <c r="E3" s="180">
        <v>2009</v>
      </c>
      <c r="F3" s="180">
        <v>2010</v>
      </c>
      <c r="G3" s="180">
        <v>2011</v>
      </c>
      <c r="H3" s="180">
        <v>2012</v>
      </c>
      <c r="I3" s="180">
        <v>2013</v>
      </c>
      <c r="J3" s="180">
        <v>2014</v>
      </c>
      <c r="K3" s="180">
        <v>2015</v>
      </c>
      <c r="L3" s="225">
        <v>2016</v>
      </c>
      <c r="M3" s="225">
        <v>2017</v>
      </c>
      <c r="N3" s="225">
        <v>2018</v>
      </c>
      <c r="O3" s="225">
        <v>2019</v>
      </c>
      <c r="P3" s="225">
        <v>2020</v>
      </c>
    </row>
    <row r="4" spans="1:19" x14ac:dyDescent="0.25">
      <c r="A4" s="128" t="s">
        <v>284</v>
      </c>
      <c r="B4" s="156">
        <v>40788.6</v>
      </c>
      <c r="C4" s="156">
        <v>40765.9</v>
      </c>
      <c r="D4" s="156">
        <v>38806.269999999997</v>
      </c>
      <c r="E4" s="156">
        <v>40727.949999999997</v>
      </c>
      <c r="F4" s="156">
        <v>38425.67</v>
      </c>
      <c r="G4" s="156">
        <v>40836.949999999997</v>
      </c>
      <c r="H4" s="156">
        <v>41521.930000000008</v>
      </c>
      <c r="I4" s="156">
        <v>42195.360000000001</v>
      </c>
      <c r="J4" s="156">
        <v>44176.37</v>
      </c>
      <c r="K4" s="156">
        <v>43211.01</v>
      </c>
      <c r="L4" s="157">
        <v>42408.65</v>
      </c>
      <c r="M4" s="157">
        <v>41155.97</v>
      </c>
      <c r="N4" s="157">
        <v>41098.58</v>
      </c>
      <c r="O4" s="157">
        <v>40204.730000000003</v>
      </c>
      <c r="P4" s="157">
        <v>40053.480000000032</v>
      </c>
      <c r="Q4" s="228"/>
      <c r="S4" s="31"/>
    </row>
    <row r="5" spans="1:19" x14ac:dyDescent="0.25">
      <c r="A5" s="128" t="s">
        <v>285</v>
      </c>
      <c r="B5" s="156">
        <v>8697.2999999999993</v>
      </c>
      <c r="C5" s="156">
        <v>8862.2999999999993</v>
      </c>
      <c r="D5" s="156">
        <v>11243.56</v>
      </c>
      <c r="E5" s="156">
        <v>12159.06</v>
      </c>
      <c r="F5" s="156">
        <v>13277.82</v>
      </c>
      <c r="G5" s="156">
        <v>13922.32</v>
      </c>
      <c r="H5" s="156">
        <v>14131.97</v>
      </c>
      <c r="I5" s="156">
        <v>14392.98</v>
      </c>
      <c r="J5" s="156">
        <v>15142.33</v>
      </c>
      <c r="K5" s="156">
        <v>15172.99</v>
      </c>
      <c r="L5" s="157">
        <v>14999.23</v>
      </c>
      <c r="M5" s="157">
        <v>15161.98</v>
      </c>
      <c r="N5" s="157">
        <v>15383.48</v>
      </c>
      <c r="O5" s="157">
        <v>15222.18</v>
      </c>
      <c r="P5" s="157">
        <v>15224.260000000009</v>
      </c>
      <c r="Q5" s="228"/>
      <c r="S5" s="31"/>
    </row>
    <row r="6" spans="1:19" x14ac:dyDescent="0.25">
      <c r="A6" s="128" t="s">
        <v>136</v>
      </c>
      <c r="B6" s="156">
        <v>13367.7</v>
      </c>
      <c r="C6" s="156">
        <v>13283</v>
      </c>
      <c r="D6" s="156">
        <v>9656.2000000000007</v>
      </c>
      <c r="E6" s="156">
        <v>10040.5</v>
      </c>
      <c r="F6" s="156">
        <v>10640.15</v>
      </c>
      <c r="G6" s="156">
        <v>11431.95</v>
      </c>
      <c r="H6" s="156">
        <v>11649.07</v>
      </c>
      <c r="I6" s="156">
        <v>11925.19</v>
      </c>
      <c r="J6" s="156">
        <v>12480.13</v>
      </c>
      <c r="K6" s="156">
        <v>12242.78</v>
      </c>
      <c r="L6" s="157">
        <v>12056.67</v>
      </c>
      <c r="M6" s="157">
        <v>11702.929999999998</v>
      </c>
      <c r="N6" s="157">
        <v>11843.75</v>
      </c>
      <c r="O6" s="157">
        <v>11757.17</v>
      </c>
      <c r="P6" s="157">
        <v>11366.2</v>
      </c>
      <c r="Q6" s="100"/>
      <c r="S6" s="31"/>
    </row>
    <row r="7" spans="1:19" x14ac:dyDescent="0.25">
      <c r="A7" s="128" t="s">
        <v>124</v>
      </c>
      <c r="B7" s="156">
        <v>8548.4</v>
      </c>
      <c r="C7" s="156">
        <v>8733.4</v>
      </c>
      <c r="D7" s="156">
        <v>12739.27</v>
      </c>
      <c r="E7" s="156">
        <v>13082.29</v>
      </c>
      <c r="F7" s="156">
        <v>10834.02</v>
      </c>
      <c r="G7" s="156">
        <v>10970.36</v>
      </c>
      <c r="H7" s="156">
        <v>10570.910000000002</v>
      </c>
      <c r="I7" s="156">
        <v>10693.92</v>
      </c>
      <c r="J7" s="156">
        <v>11633.83</v>
      </c>
      <c r="K7" s="156">
        <v>11698.3</v>
      </c>
      <c r="L7" s="157">
        <v>11434.73</v>
      </c>
      <c r="M7" s="157">
        <v>11297.15</v>
      </c>
      <c r="N7" s="157">
        <v>11241.53</v>
      </c>
      <c r="O7" s="157">
        <v>11124.33</v>
      </c>
      <c r="P7" s="157">
        <v>10919.79</v>
      </c>
      <c r="S7" s="31"/>
    </row>
    <row r="8" spans="1:19" x14ac:dyDescent="0.25">
      <c r="A8" s="128" t="s">
        <v>286</v>
      </c>
      <c r="B8" s="156">
        <v>7182.7</v>
      </c>
      <c r="C8" s="156">
        <v>7283.7</v>
      </c>
      <c r="D8" s="156">
        <v>8248.83</v>
      </c>
      <c r="E8" s="156">
        <v>8826.7000000000007</v>
      </c>
      <c r="F8" s="156">
        <v>9501.99</v>
      </c>
      <c r="G8" s="156">
        <v>10040</v>
      </c>
      <c r="H8" s="156">
        <v>10418.06</v>
      </c>
      <c r="I8" s="156">
        <v>10732.48</v>
      </c>
      <c r="J8" s="156">
        <v>11319.49</v>
      </c>
      <c r="K8" s="156">
        <v>10860.86</v>
      </c>
      <c r="L8" s="157">
        <v>10503.29</v>
      </c>
      <c r="M8" s="157">
        <v>10249.56</v>
      </c>
      <c r="N8" s="157">
        <v>10646.77</v>
      </c>
      <c r="O8" s="157">
        <v>10732.12</v>
      </c>
      <c r="P8" s="157">
        <v>10836.809999999994</v>
      </c>
      <c r="S8" s="31"/>
    </row>
    <row r="9" spans="1:19" x14ac:dyDescent="0.25">
      <c r="A9" s="128" t="s">
        <v>153</v>
      </c>
      <c r="B9" s="156">
        <v>14955</v>
      </c>
      <c r="C9" s="156">
        <v>15042</v>
      </c>
      <c r="D9" s="156">
        <v>3374.27</v>
      </c>
      <c r="E9" s="156">
        <v>3868.29</v>
      </c>
      <c r="F9" s="156">
        <v>5855.13</v>
      </c>
      <c r="G9" s="156">
        <v>7079.16</v>
      </c>
      <c r="H9" s="156">
        <v>7247.52</v>
      </c>
      <c r="I9" s="156">
        <v>7338.68</v>
      </c>
      <c r="J9" s="156">
        <v>7652.58</v>
      </c>
      <c r="K9" s="156">
        <v>12520.57</v>
      </c>
      <c r="L9" s="157">
        <v>9684.2000000000007</v>
      </c>
      <c r="M9" s="157">
        <v>10056.119999999999</v>
      </c>
      <c r="N9" s="157">
        <v>10236.540000000001</v>
      </c>
      <c r="O9" s="157">
        <v>10319.379999999999</v>
      </c>
      <c r="P9" s="157">
        <v>10442.589999999984</v>
      </c>
      <c r="S9" s="31"/>
    </row>
    <row r="10" spans="1:19" x14ac:dyDescent="0.25">
      <c r="A10" s="128" t="s">
        <v>138</v>
      </c>
      <c r="B10" s="156">
        <v>3369.6</v>
      </c>
      <c r="C10" s="156">
        <v>3513</v>
      </c>
      <c r="D10" s="156">
        <v>5390.71</v>
      </c>
      <c r="E10" s="156">
        <v>6027.01</v>
      </c>
      <c r="F10" s="156">
        <v>6886.77</v>
      </c>
      <c r="G10" s="156">
        <v>7393.45</v>
      </c>
      <c r="H10" s="156">
        <v>7744.63</v>
      </c>
      <c r="I10" s="156">
        <v>7933.12</v>
      </c>
      <c r="J10" s="156">
        <v>8432.24</v>
      </c>
      <c r="K10" s="156">
        <v>8232.68</v>
      </c>
      <c r="L10" s="157">
        <v>7994.35</v>
      </c>
      <c r="M10" s="157">
        <v>7737.7099999999982</v>
      </c>
      <c r="N10" s="157">
        <v>7668.49</v>
      </c>
      <c r="O10" s="157">
        <v>7528.54</v>
      </c>
      <c r="P10" s="157">
        <v>7399.92</v>
      </c>
      <c r="S10" s="31"/>
    </row>
    <row r="11" spans="1:19" x14ac:dyDescent="0.25">
      <c r="A11" s="128" t="s">
        <v>287</v>
      </c>
      <c r="B11" s="156">
        <v>6029.3</v>
      </c>
      <c r="C11" s="156">
        <v>6035.4</v>
      </c>
      <c r="D11" s="156">
        <v>1054.29</v>
      </c>
      <c r="E11" s="156">
        <v>1090.33</v>
      </c>
      <c r="F11" s="156">
        <v>3117.54</v>
      </c>
      <c r="G11" s="156">
        <v>3266.01</v>
      </c>
      <c r="H11" s="156">
        <v>3320.6999999999994</v>
      </c>
      <c r="I11" s="156">
        <v>3344.42</v>
      </c>
      <c r="J11" s="156">
        <v>3574.28</v>
      </c>
      <c r="K11" s="156">
        <v>4031.5</v>
      </c>
      <c r="L11" s="157">
        <v>4274.8</v>
      </c>
      <c r="M11" s="157">
        <v>4327.8100000000004</v>
      </c>
      <c r="N11" s="157">
        <v>4285.3599999999997</v>
      </c>
      <c r="O11" s="157">
        <v>4368.7700000000004</v>
      </c>
      <c r="P11" s="157">
        <v>4298.3199999999879</v>
      </c>
      <c r="S11" s="31"/>
    </row>
    <row r="12" spans="1:19" x14ac:dyDescent="0.25">
      <c r="A12" s="128" t="s">
        <v>137</v>
      </c>
      <c r="B12" s="156">
        <v>1381.9</v>
      </c>
      <c r="C12" s="156">
        <v>1412.8</v>
      </c>
      <c r="D12" s="156">
        <v>2597.9899999999998</v>
      </c>
      <c r="E12" s="156">
        <v>2884.04</v>
      </c>
      <c r="F12" s="156">
        <v>3306.82</v>
      </c>
      <c r="G12" s="156">
        <v>3729.32</v>
      </c>
      <c r="H12" s="156">
        <v>4012.4500000000003</v>
      </c>
      <c r="I12" s="156">
        <v>4059.89</v>
      </c>
      <c r="J12" s="156">
        <v>4195.8500000000004</v>
      </c>
      <c r="K12" s="156">
        <v>4148.55</v>
      </c>
      <c r="L12" s="157">
        <v>4090.53</v>
      </c>
      <c r="M12" s="157">
        <v>4041.0400000000004</v>
      </c>
      <c r="N12" s="157">
        <v>4143.6099999999997</v>
      </c>
      <c r="O12" s="157">
        <v>4045.01</v>
      </c>
      <c r="P12" s="157">
        <v>4178.7800000000007</v>
      </c>
      <c r="S12" s="31"/>
    </row>
    <row r="13" spans="1:19" x14ac:dyDescent="0.25">
      <c r="A13" s="128" t="s">
        <v>253</v>
      </c>
      <c r="B13" s="156">
        <v>1027.3</v>
      </c>
      <c r="C13" s="156">
        <v>1050</v>
      </c>
      <c r="D13" s="156">
        <v>1148.28</v>
      </c>
      <c r="E13" s="156">
        <v>1263.78</v>
      </c>
      <c r="F13" s="156">
        <v>1489.39</v>
      </c>
      <c r="G13" s="156">
        <v>1827.86</v>
      </c>
      <c r="H13" s="156">
        <v>1980.61</v>
      </c>
      <c r="I13" s="156">
        <v>2103.85</v>
      </c>
      <c r="J13" s="156">
        <v>2309.5100000000002</v>
      </c>
      <c r="K13" s="156">
        <v>2312.94</v>
      </c>
      <c r="L13" s="157">
        <v>2292.8200000000002</v>
      </c>
      <c r="M13" s="157">
        <v>2248.6999999999998</v>
      </c>
      <c r="N13" s="157">
        <v>2340.2399999999998</v>
      </c>
      <c r="O13" s="157">
        <v>2336.54</v>
      </c>
      <c r="P13" s="157">
        <v>2361.5399999999995</v>
      </c>
      <c r="S13" s="31"/>
    </row>
    <row r="14" spans="1:19" x14ac:dyDescent="0.25">
      <c r="A14" s="128" t="s">
        <v>288</v>
      </c>
      <c r="B14" s="156">
        <v>1142.9000000000001</v>
      </c>
      <c r="C14" s="156">
        <v>1177.3</v>
      </c>
      <c r="D14" s="156">
        <v>1226.1600000000001</v>
      </c>
      <c r="E14" s="156">
        <v>1320.77</v>
      </c>
      <c r="F14" s="156">
        <v>1345.01</v>
      </c>
      <c r="G14" s="156">
        <v>1450.96</v>
      </c>
      <c r="H14" s="156">
        <v>1533.2800000000002</v>
      </c>
      <c r="I14" s="156">
        <v>1591.26</v>
      </c>
      <c r="J14" s="156">
        <v>1661.46</v>
      </c>
      <c r="K14" s="156">
        <v>1671.84</v>
      </c>
      <c r="L14" s="157">
        <v>1578.39</v>
      </c>
      <c r="M14" s="157">
        <v>1578.34</v>
      </c>
      <c r="N14" s="157">
        <v>1646.29</v>
      </c>
      <c r="O14" s="157">
        <v>1684.55</v>
      </c>
      <c r="P14" s="157">
        <v>1691.9899999999998</v>
      </c>
      <c r="S14" s="31"/>
    </row>
    <row r="15" spans="1:19" x14ac:dyDescent="0.25">
      <c r="A15" s="128" t="s">
        <v>150</v>
      </c>
      <c r="B15" s="156">
        <f>5109.5+4925.7+262.6</f>
        <v>10297.800000000001</v>
      </c>
      <c r="C15" s="156">
        <f>5175.5+4916.3+308.3</f>
        <v>10400.099999999999</v>
      </c>
      <c r="D15" s="156">
        <f>3188.37+5358+684.81</f>
        <v>9231.1799999999985</v>
      </c>
      <c r="E15" s="156">
        <f>3507.24+5974+753.03</f>
        <v>10234.27</v>
      </c>
      <c r="F15" s="156">
        <f>4189.53+7175.63+785.31</f>
        <v>12150.47</v>
      </c>
      <c r="G15" s="156">
        <f>4578.73+8501.09+918.07</f>
        <v>13997.89</v>
      </c>
      <c r="H15" s="156">
        <f>13605.09+901.65</f>
        <v>14506.74</v>
      </c>
      <c r="I15" s="156">
        <f>4491.07+8726.95+832.53</f>
        <v>14050.550000000001</v>
      </c>
      <c r="J15" s="156">
        <f>4611.88+9524.09+878.4</f>
        <v>15014.37</v>
      </c>
      <c r="K15" s="156">
        <f>4606.83+10342.32+864.96</f>
        <v>15814.11</v>
      </c>
      <c r="L15" s="157">
        <f>4556.91+10660.9+839.46</f>
        <v>16057.27</v>
      </c>
      <c r="M15" s="157">
        <f>4542.72+11002.3+805.42</f>
        <v>16350.44</v>
      </c>
      <c r="N15" s="157">
        <f>4511.77+11335.84+808.34</f>
        <v>16655.95</v>
      </c>
      <c r="O15" s="157">
        <f>4415.92+11755.69+793.61</f>
        <v>16965.22</v>
      </c>
      <c r="P15" s="157">
        <v>17392.560000000005</v>
      </c>
      <c r="S15" s="31"/>
    </row>
    <row r="16" spans="1:19" x14ac:dyDescent="0.25">
      <c r="A16" s="158" t="s">
        <v>289</v>
      </c>
      <c r="B16" s="159">
        <f t="shared" ref="B16:N16" si="0">SUM(B4:B15)</f>
        <v>116788.49999999999</v>
      </c>
      <c r="C16" s="159">
        <f t="shared" si="0"/>
        <v>117558.9</v>
      </c>
      <c r="D16" s="159">
        <f t="shared" si="0"/>
        <v>104717.01000000001</v>
      </c>
      <c r="E16" s="159">
        <f t="shared" si="0"/>
        <v>111524.98999999998</v>
      </c>
      <c r="F16" s="159">
        <f t="shared" si="0"/>
        <v>116830.78000000001</v>
      </c>
      <c r="G16" s="159">
        <f t="shared" si="0"/>
        <v>125946.23000000001</v>
      </c>
      <c r="H16" s="159">
        <f t="shared" si="0"/>
        <v>128637.87000000001</v>
      </c>
      <c r="I16" s="159">
        <f t="shared" si="0"/>
        <v>130361.69999999998</v>
      </c>
      <c r="J16" s="159">
        <f t="shared" si="0"/>
        <v>137592.44000000003</v>
      </c>
      <c r="K16" s="159">
        <f t="shared" si="0"/>
        <v>141918.13</v>
      </c>
      <c r="L16" s="159">
        <f t="shared" si="0"/>
        <v>137374.93000000002</v>
      </c>
      <c r="M16" s="159">
        <f t="shared" si="0"/>
        <v>135907.74999999994</v>
      </c>
      <c r="N16" s="145">
        <f t="shared" si="0"/>
        <v>137190.59</v>
      </c>
      <c r="O16" s="145">
        <f>SUM(O4:O15)</f>
        <v>136288.53999999998</v>
      </c>
      <c r="P16" s="256">
        <f>SUM(P4:P15)</f>
        <v>136166.24000000002</v>
      </c>
    </row>
    <row r="17" spans="1:16" x14ac:dyDescent="0.25">
      <c r="A17" s="477" t="s">
        <v>290</v>
      </c>
      <c r="B17" s="477"/>
      <c r="C17" s="477"/>
      <c r="D17" s="477"/>
      <c r="E17" s="477"/>
      <c r="F17" s="477"/>
      <c r="G17" s="477"/>
      <c r="H17" s="477"/>
      <c r="I17" s="477"/>
      <c r="J17" s="477"/>
      <c r="K17" s="477"/>
      <c r="L17" s="477"/>
      <c r="M17" s="477"/>
      <c r="N17" s="477"/>
      <c r="O17" s="477"/>
      <c r="P17" s="477"/>
    </row>
    <row r="18" spans="1:16" ht="14.45" customHeight="1" x14ac:dyDescent="0.25">
      <c r="A18" s="480" t="s">
        <v>291</v>
      </c>
      <c r="B18" s="480"/>
      <c r="C18" s="480"/>
      <c r="D18" s="480"/>
      <c r="E18" s="480"/>
      <c r="F18" s="480"/>
      <c r="G18" s="480"/>
      <c r="H18" s="480"/>
      <c r="I18" s="480"/>
      <c r="J18" s="480"/>
      <c r="K18" s="480"/>
      <c r="L18" s="480"/>
      <c r="M18" s="480"/>
      <c r="N18" s="480"/>
      <c r="O18" s="480"/>
      <c r="P18" s="480"/>
    </row>
    <row r="19" spans="1:16" ht="21.75" customHeight="1" x14ac:dyDescent="0.25">
      <c r="A19" s="480"/>
      <c r="B19" s="480"/>
      <c r="C19" s="480"/>
      <c r="D19" s="480"/>
      <c r="E19" s="480"/>
      <c r="F19" s="480"/>
      <c r="G19" s="480"/>
      <c r="H19" s="480"/>
      <c r="I19" s="480"/>
      <c r="J19" s="480"/>
      <c r="K19" s="480"/>
      <c r="L19" s="480"/>
      <c r="M19" s="480"/>
      <c r="N19" s="480"/>
      <c r="O19" s="480"/>
      <c r="P19" s="480"/>
    </row>
    <row r="20" spans="1:16" x14ac:dyDescent="0.25">
      <c r="A20" s="31"/>
      <c r="B20" s="31"/>
      <c r="C20" s="31"/>
      <c r="D20" s="58"/>
      <c r="E20" s="58"/>
      <c r="F20" s="58"/>
      <c r="G20" s="31"/>
      <c r="H20" s="31"/>
      <c r="I20" s="31"/>
      <c r="J20" s="31"/>
      <c r="K20" s="31"/>
      <c r="L20" s="31"/>
      <c r="M20" s="31"/>
      <c r="N20" s="31"/>
      <c r="O20" s="31"/>
      <c r="P20" s="31"/>
    </row>
    <row r="21" spans="1:16" x14ac:dyDescent="0.25">
      <c r="A21" s="31"/>
      <c r="B21" s="31"/>
      <c r="C21" s="31"/>
      <c r="D21" s="30"/>
      <c r="E21" s="30"/>
      <c r="F21" s="30"/>
      <c r="G21" s="30"/>
      <c r="H21" s="30"/>
      <c r="I21" s="30"/>
      <c r="J21" s="30"/>
      <c r="K21" s="30"/>
      <c r="L21" s="30"/>
      <c r="M21" s="30"/>
      <c r="N21" s="30"/>
      <c r="O21" s="30"/>
      <c r="P21" s="31"/>
    </row>
    <row r="22" spans="1:16" x14ac:dyDescent="0.25">
      <c r="B22" s="110"/>
      <c r="C22" s="110"/>
      <c r="D22" s="110"/>
      <c r="E22" s="110"/>
      <c r="F22" s="110"/>
      <c r="G22" s="110"/>
      <c r="H22" s="110"/>
      <c r="I22" s="110"/>
      <c r="J22" s="110"/>
      <c r="K22" s="110"/>
      <c r="L22" s="110"/>
      <c r="M22" s="110"/>
      <c r="N22" s="110"/>
      <c r="O22" s="110"/>
    </row>
    <row r="23" spans="1:16" x14ac:dyDescent="0.25">
      <c r="B23" s="110"/>
      <c r="C23" s="110"/>
      <c r="D23" s="110"/>
      <c r="E23" s="110"/>
      <c r="F23" s="110"/>
      <c r="G23" s="110"/>
      <c r="H23" s="110"/>
      <c r="I23" s="110"/>
      <c r="J23" s="110"/>
      <c r="K23" s="110"/>
      <c r="L23" s="110"/>
      <c r="M23" s="110"/>
      <c r="N23" s="110"/>
      <c r="O23" s="110"/>
    </row>
  </sheetData>
  <mergeCells count="5">
    <mergeCell ref="A2:A3"/>
    <mergeCell ref="A1:P1"/>
    <mergeCell ref="B2:P2"/>
    <mergeCell ref="A17:P17"/>
    <mergeCell ref="A18:P19"/>
  </mergeCells>
  <phoneticPr fontId="59" type="noConversion"/>
  <pageMargins left="1" right="1" top="1" bottom="1" header="0.5" footer="0.5"/>
  <pageSetup scale="83"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topLeftCell="A40" zoomScale="90" zoomScaleNormal="90" workbookViewId="0"/>
  </sheetViews>
  <sheetFormatPr baseColWidth="10" defaultColWidth="11.42578125" defaultRowHeight="15" x14ac:dyDescent="0.25"/>
  <sheetData>
    <row r="2" spans="21:27" x14ac:dyDescent="0.25">
      <c r="U2" s="84"/>
      <c r="V2" s="83" t="s">
        <v>292</v>
      </c>
      <c r="W2" s="84"/>
      <c r="X2" s="83" t="s">
        <v>293</v>
      </c>
      <c r="Y2" s="84"/>
      <c r="Z2" s="494" t="s">
        <v>294</v>
      </c>
      <c r="AA2" s="494" t="s">
        <v>295</v>
      </c>
    </row>
    <row r="3" spans="21:27" x14ac:dyDescent="0.25">
      <c r="U3" s="81"/>
      <c r="V3" s="82" t="s">
        <v>296</v>
      </c>
      <c r="W3" s="82" t="s">
        <v>297</v>
      </c>
      <c r="X3" s="82" t="s">
        <v>298</v>
      </c>
      <c r="Y3" s="82" t="s">
        <v>299</v>
      </c>
      <c r="Z3" s="494"/>
      <c r="AA3" s="494"/>
    </row>
    <row r="4" spans="21:27" x14ac:dyDescent="0.25">
      <c r="U4" s="88">
        <v>42826</v>
      </c>
      <c r="V4" s="196">
        <v>30000</v>
      </c>
      <c r="W4" s="196">
        <v>46925.701430000001</v>
      </c>
      <c r="X4" s="196">
        <v>40000</v>
      </c>
      <c r="Y4" s="196">
        <v>25764.053500000002</v>
      </c>
      <c r="Z4" s="85">
        <v>-0.37466624436660834</v>
      </c>
      <c r="AA4" s="85">
        <v>0.27047746459896449</v>
      </c>
    </row>
    <row r="5" spans="21:27" x14ac:dyDescent="0.25">
      <c r="U5" s="88">
        <v>42856</v>
      </c>
      <c r="V5" s="196">
        <v>33750</v>
      </c>
      <c r="W5" s="196">
        <v>43871.711999999992</v>
      </c>
      <c r="X5" s="196">
        <v>43750</v>
      </c>
      <c r="Y5" s="196">
        <v>31906.115999999998</v>
      </c>
      <c r="Z5" s="85">
        <v>-0.36404400014405236</v>
      </c>
      <c r="AA5" s="85">
        <v>0.43180787324205094</v>
      </c>
    </row>
    <row r="6" spans="21:27" x14ac:dyDescent="0.25">
      <c r="U6" s="88">
        <v>42887</v>
      </c>
      <c r="V6" s="196">
        <v>37500</v>
      </c>
      <c r="W6" s="196">
        <v>48537.614399999999</v>
      </c>
      <c r="X6" s="196">
        <v>42500</v>
      </c>
      <c r="Y6" s="196">
        <v>25486.445600000003</v>
      </c>
      <c r="Z6" s="85">
        <v>-0.32814169891564626</v>
      </c>
      <c r="AA6" s="85">
        <v>0.6482934784761083</v>
      </c>
    </row>
    <row r="7" spans="21:27" x14ac:dyDescent="0.25">
      <c r="U7" s="88">
        <v>42917</v>
      </c>
      <c r="V7" s="196">
        <v>36250</v>
      </c>
      <c r="W7" s="196">
        <v>38655.199800000002</v>
      </c>
      <c r="X7" s="196">
        <v>45000</v>
      </c>
      <c r="Y7" s="196">
        <v>25972.531200000001</v>
      </c>
      <c r="Z7" s="85">
        <v>-0.18247032284517739</v>
      </c>
      <c r="AA7" s="85">
        <v>0.69337110800423107</v>
      </c>
    </row>
    <row r="8" spans="21:27" x14ac:dyDescent="0.25">
      <c r="U8" s="88">
        <v>42948</v>
      </c>
      <c r="V8" s="196">
        <v>36250</v>
      </c>
      <c r="W8" s="196">
        <v>38505.667199999996</v>
      </c>
      <c r="X8" s="196">
        <v>45000</v>
      </c>
      <c r="Y8" s="196">
        <v>23750.126400000001</v>
      </c>
      <c r="Z8" s="85">
        <v>-0.12009324131581522</v>
      </c>
      <c r="AA8" s="85">
        <v>0.56976875964086426</v>
      </c>
    </row>
    <row r="9" spans="21:27" x14ac:dyDescent="0.25">
      <c r="U9" s="88">
        <v>42979</v>
      </c>
      <c r="V9" s="196">
        <v>38750</v>
      </c>
      <c r="W9" s="196">
        <v>43426.05</v>
      </c>
      <c r="X9" s="196"/>
      <c r="Y9" s="196">
        <v>25232.537500000002</v>
      </c>
      <c r="Z9" s="85">
        <v>-0.11184031919407666</v>
      </c>
      <c r="AA9" s="85">
        <v>1.0978651469189566</v>
      </c>
    </row>
    <row r="10" spans="21:27" x14ac:dyDescent="0.25">
      <c r="U10" s="88">
        <v>43009</v>
      </c>
      <c r="V10" s="196">
        <v>37500</v>
      </c>
      <c r="W10" s="196">
        <v>36885.199999999997</v>
      </c>
      <c r="X10" s="196">
        <v>45000</v>
      </c>
      <c r="Y10" s="196">
        <v>26190.3</v>
      </c>
      <c r="Z10" s="85">
        <v>5.0719472920790709E-2</v>
      </c>
      <c r="AA10" s="85">
        <v>1.0381958365645492</v>
      </c>
    </row>
    <row r="11" spans="21:27" x14ac:dyDescent="0.25">
      <c r="U11" s="88">
        <v>43040</v>
      </c>
      <c r="V11" s="196">
        <v>37500</v>
      </c>
      <c r="W11" s="196">
        <v>37362.699999999997</v>
      </c>
      <c r="X11" s="196">
        <v>45000</v>
      </c>
      <c r="Y11" s="196">
        <v>23350.2</v>
      </c>
      <c r="Z11" s="85">
        <v>0.17737577613882105</v>
      </c>
      <c r="AA11" s="85">
        <v>1.5426821928658692</v>
      </c>
    </row>
    <row r="12" spans="21:27" x14ac:dyDescent="0.25">
      <c r="U12" s="88">
        <v>43070</v>
      </c>
      <c r="V12" s="196">
        <v>37500</v>
      </c>
      <c r="W12" s="196">
        <v>42349.2</v>
      </c>
      <c r="X12" s="196">
        <v>46875</v>
      </c>
      <c r="Y12" s="196">
        <v>23345.4</v>
      </c>
      <c r="Z12" s="85">
        <v>0.31430568601394082</v>
      </c>
      <c r="AA12" s="85">
        <v>1.7527767932223064</v>
      </c>
    </row>
    <row r="13" spans="21:27" x14ac:dyDescent="0.25">
      <c r="U13" s="88">
        <v>43101</v>
      </c>
      <c r="V13" s="196">
        <v>36300</v>
      </c>
      <c r="W13" s="196">
        <v>35410.527000000002</v>
      </c>
      <c r="X13" s="196">
        <v>45000</v>
      </c>
      <c r="Y13" s="196">
        <v>20134.571800000002</v>
      </c>
      <c r="Z13" s="85">
        <v>0.35279122681587549</v>
      </c>
      <c r="AA13" s="85">
        <v>1.7906136372305537</v>
      </c>
    </row>
    <row r="14" spans="21:27" x14ac:dyDescent="0.25">
      <c r="U14" s="88">
        <v>43132</v>
      </c>
      <c r="V14" s="196">
        <v>41300</v>
      </c>
      <c r="W14" s="196">
        <v>32959.599999999999</v>
      </c>
      <c r="X14" s="196">
        <v>46300</v>
      </c>
      <c r="Y14" s="196">
        <v>21974</v>
      </c>
      <c r="Z14" s="85">
        <v>0.35705511562995929</v>
      </c>
      <c r="AA14" s="85">
        <v>1.9999281525778621</v>
      </c>
    </row>
    <row r="15" spans="21:27" x14ac:dyDescent="0.25">
      <c r="U15" s="88">
        <v>43160</v>
      </c>
      <c r="V15" s="196">
        <v>40000</v>
      </c>
      <c r="W15" s="196">
        <v>33097.9</v>
      </c>
      <c r="X15" s="196">
        <v>50000</v>
      </c>
      <c r="Y15" s="196">
        <v>20207.599999999999</v>
      </c>
      <c r="Z15" s="85">
        <v>0.38362457388175319</v>
      </c>
      <c r="AA15" s="85">
        <v>2.2034960460367348</v>
      </c>
    </row>
    <row r="16" spans="21:27" x14ac:dyDescent="0.25">
      <c r="U16" s="88">
        <v>43191</v>
      </c>
      <c r="V16" s="196">
        <v>40000</v>
      </c>
      <c r="W16" s="196">
        <v>31842.9</v>
      </c>
      <c r="X16" s="196">
        <v>50000</v>
      </c>
      <c r="Y16" s="196">
        <v>19226.099999999999</v>
      </c>
      <c r="Z16" s="85">
        <v>0.26159633605235566</v>
      </c>
      <c r="AA16" s="85">
        <v>2.1725909847046441</v>
      </c>
    </row>
    <row r="17" spans="21:27" x14ac:dyDescent="0.25">
      <c r="U17" s="88">
        <v>43221</v>
      </c>
      <c r="V17" s="196">
        <v>37500</v>
      </c>
      <c r="W17" s="196">
        <v>28778.6</v>
      </c>
      <c r="X17" s="196">
        <v>47500</v>
      </c>
      <c r="Y17" s="196">
        <v>17684.8</v>
      </c>
      <c r="Z17" s="85">
        <v>0.44914003244172385</v>
      </c>
      <c r="AA17" s="85">
        <v>2.3310955477589559</v>
      </c>
    </row>
    <row r="18" spans="21:27" x14ac:dyDescent="0.25">
      <c r="U18" s="88">
        <v>43252</v>
      </c>
      <c r="V18" s="196">
        <v>35000</v>
      </c>
      <c r="W18" s="196">
        <v>26036.5</v>
      </c>
      <c r="X18" s="196">
        <v>45000</v>
      </c>
      <c r="Y18" s="196">
        <v>16989.900000000001</v>
      </c>
      <c r="Z18" s="85">
        <v>0.36793493890717333</v>
      </c>
      <c r="AA18" s="85">
        <v>2.223311358083401</v>
      </c>
    </row>
    <row r="19" spans="21:27" x14ac:dyDescent="0.25">
      <c r="U19" s="88">
        <v>43282</v>
      </c>
      <c r="V19" s="196">
        <v>36250</v>
      </c>
      <c r="W19" s="196">
        <v>24378</v>
      </c>
      <c r="X19" s="196">
        <v>43750</v>
      </c>
      <c r="Y19" s="196">
        <v>15691.7</v>
      </c>
      <c r="Z19" s="85">
        <v>0.49639758191223171</v>
      </c>
      <c r="AA19" s="85">
        <v>2.6110921724345189</v>
      </c>
    </row>
    <row r="20" spans="21:27" x14ac:dyDescent="0.25">
      <c r="U20" s="88">
        <v>43313</v>
      </c>
      <c r="V20" s="196">
        <v>37500</v>
      </c>
      <c r="W20" s="196">
        <v>21549</v>
      </c>
      <c r="X20" s="196">
        <v>43750</v>
      </c>
      <c r="Y20" s="196">
        <v>13418.5</v>
      </c>
      <c r="Z20" s="85">
        <v>0.49623846344469724</v>
      </c>
      <c r="AA20" s="85">
        <v>2.494688538494831</v>
      </c>
    </row>
    <row r="21" spans="21:27" x14ac:dyDescent="0.25">
      <c r="U21" s="88">
        <v>43344</v>
      </c>
      <c r="V21" s="196">
        <v>33750</v>
      </c>
      <c r="W21" s="196">
        <v>16574.2</v>
      </c>
      <c r="X21" s="196">
        <v>38750</v>
      </c>
      <c r="Y21" s="196">
        <v>10940.1</v>
      </c>
      <c r="Z21" s="85">
        <v>0.48255057996936568</v>
      </c>
      <c r="AA21" s="85">
        <v>1.5331878086333783</v>
      </c>
    </row>
    <row r="22" spans="21:27" x14ac:dyDescent="0.25">
      <c r="U22" s="88">
        <v>43374</v>
      </c>
      <c r="V22" s="196">
        <v>25000</v>
      </c>
      <c r="W22" s="196">
        <v>17075.5</v>
      </c>
      <c r="X22" s="196">
        <v>35000</v>
      </c>
      <c r="Y22" s="196">
        <v>11494.6</v>
      </c>
      <c r="Z22" s="85">
        <v>0.29158153309088064</v>
      </c>
      <c r="AA22" s="85">
        <v>1.8700294651575113</v>
      </c>
    </row>
    <row r="23" spans="21:27" x14ac:dyDescent="0.25">
      <c r="U23" s="88">
        <v>43405</v>
      </c>
      <c r="V23" s="196">
        <v>27500</v>
      </c>
      <c r="W23" s="196">
        <v>15981.2</v>
      </c>
      <c r="X23" s="196">
        <v>35000</v>
      </c>
      <c r="Y23" s="196">
        <v>12682</v>
      </c>
      <c r="Z23" s="85">
        <v>0.27643685153040365</v>
      </c>
      <c r="AA23" s="85">
        <v>1.7527100095786614</v>
      </c>
    </row>
    <row r="24" spans="21:27" x14ac:dyDescent="0.25">
      <c r="U24" s="88">
        <v>43435</v>
      </c>
      <c r="V24" s="196">
        <v>25000</v>
      </c>
      <c r="W24" s="196">
        <v>17237.2</v>
      </c>
      <c r="X24" s="196">
        <v>30625</v>
      </c>
      <c r="Y24" s="196">
        <v>12669.5</v>
      </c>
      <c r="Z24" s="85">
        <v>2.2528652270935368E-2</v>
      </c>
      <c r="AA24" s="85">
        <v>1.5070014581675442</v>
      </c>
    </row>
    <row r="25" spans="21:27" x14ac:dyDescent="0.25">
      <c r="U25" s="88">
        <v>43466</v>
      </c>
      <c r="V25" s="196">
        <v>26250</v>
      </c>
      <c r="W25" s="196">
        <v>16241</v>
      </c>
      <c r="X25" s="196">
        <v>32500</v>
      </c>
      <c r="Y25" s="196">
        <v>11843</v>
      </c>
      <c r="Z25" s="85">
        <v>7.8957483575454956E-2</v>
      </c>
      <c r="AA25" s="85">
        <v>1.2175347651785873</v>
      </c>
    </row>
    <row r="26" spans="21:27" x14ac:dyDescent="0.25">
      <c r="U26" s="88">
        <v>43497</v>
      </c>
      <c r="V26" s="196">
        <v>25000</v>
      </c>
      <c r="W26" s="196">
        <v>15749.8</v>
      </c>
      <c r="X26" s="196">
        <v>30000</v>
      </c>
      <c r="Y26" s="196">
        <v>10835.7</v>
      </c>
      <c r="Z26" s="85">
        <v>0.12184757313427586</v>
      </c>
      <c r="AA26" s="85">
        <v>1.2177146905012077</v>
      </c>
    </row>
    <row r="27" spans="21:27" x14ac:dyDescent="0.25">
      <c r="U27" s="88">
        <v>43525</v>
      </c>
      <c r="V27" s="196">
        <v>30000</v>
      </c>
      <c r="W27" s="197">
        <v>13142</v>
      </c>
      <c r="X27" s="196">
        <v>31250</v>
      </c>
      <c r="Y27" s="196">
        <v>10658.1</v>
      </c>
      <c r="Z27" s="85">
        <v>0.11137189832366889</v>
      </c>
      <c r="AA27" s="85">
        <v>1.1473782136656223</v>
      </c>
    </row>
    <row r="28" spans="21:27" x14ac:dyDescent="0.25">
      <c r="U28" s="88">
        <v>43556</v>
      </c>
      <c r="V28" s="196">
        <v>27500</v>
      </c>
      <c r="W28" s="197">
        <v>11341.8</v>
      </c>
      <c r="X28" s="196">
        <v>30000</v>
      </c>
      <c r="Y28" s="196">
        <v>9681.6</v>
      </c>
      <c r="Z28" s="85">
        <v>0.23239181541438048</v>
      </c>
      <c r="AA28" s="85">
        <v>1.609315664849694</v>
      </c>
    </row>
    <row r="29" spans="21:27" x14ac:dyDescent="0.25">
      <c r="U29" s="88">
        <v>43586</v>
      </c>
      <c r="V29" s="196">
        <v>27500</v>
      </c>
      <c r="W29" s="196">
        <v>10455.5</v>
      </c>
      <c r="X29" s="196">
        <v>30000</v>
      </c>
      <c r="Y29" s="196">
        <v>8767</v>
      </c>
      <c r="Z29" s="85">
        <v>0.45805398153089816</v>
      </c>
      <c r="AA29" s="85">
        <v>1.8370682340909372</v>
      </c>
    </row>
    <row r="30" spans="21:27" x14ac:dyDescent="0.25">
      <c r="U30" s="88">
        <v>43617</v>
      </c>
      <c r="V30" s="110">
        <v>26250</v>
      </c>
      <c r="W30" s="196">
        <v>12008.2</v>
      </c>
      <c r="X30" s="110">
        <v>30000</v>
      </c>
      <c r="Y30" s="196">
        <v>10086</v>
      </c>
      <c r="Z30" s="85">
        <v>0.44332530861466868</v>
      </c>
      <c r="AA30" s="85">
        <v>1.5726813616715374</v>
      </c>
    </row>
    <row r="31" spans="21:27" x14ac:dyDescent="0.25">
      <c r="U31" s="88">
        <v>43647</v>
      </c>
      <c r="V31" s="110">
        <v>27500</v>
      </c>
      <c r="W31" s="196">
        <v>11260.3</v>
      </c>
      <c r="X31" s="110">
        <v>28750</v>
      </c>
      <c r="Y31" s="196">
        <v>10623.4</v>
      </c>
      <c r="Z31" s="85">
        <v>0.36327869879432506</v>
      </c>
      <c r="AA31" s="85">
        <v>1.1264297641193992</v>
      </c>
    </row>
    <row r="32" spans="21:27" x14ac:dyDescent="0.25">
      <c r="U32" s="88">
        <v>43678</v>
      </c>
      <c r="V32" s="110">
        <v>25000</v>
      </c>
      <c r="W32" s="196">
        <v>9868.7000000000007</v>
      </c>
      <c r="X32" s="110">
        <v>28750</v>
      </c>
      <c r="Y32" s="196">
        <v>8526.7999999999993</v>
      </c>
      <c r="Z32" s="85">
        <v>0.28954712135507021</v>
      </c>
      <c r="AA32" s="85">
        <v>0.96805810020067717</v>
      </c>
    </row>
    <row r="33" spans="11:27" x14ac:dyDescent="0.25">
      <c r="U33" s="88">
        <v>43709</v>
      </c>
      <c r="V33" s="110">
        <v>25000</v>
      </c>
      <c r="W33" s="196">
        <v>9904.4</v>
      </c>
      <c r="X33" s="110">
        <v>22500</v>
      </c>
      <c r="Y33" s="196">
        <v>8096.9</v>
      </c>
      <c r="Z33" s="85">
        <v>0.21650514135391097</v>
      </c>
      <c r="AA33" s="85">
        <v>0.7484245231032689</v>
      </c>
    </row>
    <row r="34" spans="11:27" x14ac:dyDescent="0.25">
      <c r="U34" s="88">
        <v>43739</v>
      </c>
      <c r="V34" s="110">
        <v>25000</v>
      </c>
      <c r="W34" s="196">
        <v>9776</v>
      </c>
      <c r="X34" s="110">
        <v>30000</v>
      </c>
      <c r="Y34" s="196">
        <v>7651.5</v>
      </c>
      <c r="Z34" s="85">
        <v>0.12969622572422335</v>
      </c>
      <c r="AA34" s="85">
        <v>0.5942162430556206</v>
      </c>
    </row>
    <row r="35" spans="11:27" x14ac:dyDescent="0.25">
      <c r="U35" s="88">
        <v>43770</v>
      </c>
      <c r="V35" s="110">
        <v>25000</v>
      </c>
      <c r="W35" s="196">
        <v>12340.8</v>
      </c>
      <c r="X35" s="110">
        <v>27500</v>
      </c>
      <c r="Y35" s="196">
        <v>9096.9</v>
      </c>
      <c r="Z35" s="85">
        <v>-4.4669085008714471E-2</v>
      </c>
      <c r="AA35" s="85">
        <v>0.92281779735769076</v>
      </c>
    </row>
    <row r="36" spans="11:27" x14ac:dyDescent="0.25">
      <c r="U36" s="88">
        <v>43800</v>
      </c>
      <c r="V36" s="110">
        <v>25000</v>
      </c>
      <c r="W36" s="198">
        <v>10155.6</v>
      </c>
      <c r="X36" s="110">
        <v>27500</v>
      </c>
      <c r="Y36" s="198">
        <v>9119.4</v>
      </c>
      <c r="Z36" s="85">
        <v>6.8407673634106381E-2</v>
      </c>
      <c r="AA36" s="85">
        <v>0.98581087069182605</v>
      </c>
    </row>
    <row r="37" spans="11:27" x14ac:dyDescent="0.25">
      <c r="T37" s="110"/>
      <c r="U37" s="88">
        <v>43831</v>
      </c>
      <c r="V37" s="110">
        <v>25000</v>
      </c>
      <c r="W37" s="198">
        <v>11188.7</v>
      </c>
      <c r="X37" s="110">
        <v>25000</v>
      </c>
      <c r="Y37" s="198">
        <v>9168.1</v>
      </c>
      <c r="Z37" s="85">
        <v>7.2907074162152252E-2</v>
      </c>
      <c r="AA37" s="85">
        <v>0.84879947124444688</v>
      </c>
    </row>
    <row r="38" spans="11:27" x14ac:dyDescent="0.25">
      <c r="T38" s="110"/>
      <c r="U38" s="88">
        <v>43862</v>
      </c>
      <c r="V38" s="110">
        <v>23750</v>
      </c>
      <c r="W38" s="198">
        <v>13103.5</v>
      </c>
      <c r="X38" s="110">
        <v>30000</v>
      </c>
      <c r="Y38" s="198">
        <v>10006.200000000001</v>
      </c>
      <c r="Z38" s="85">
        <v>-3.6397971062288592E-2</v>
      </c>
      <c r="AA38" s="85">
        <v>0.81688227631070309</v>
      </c>
    </row>
    <row r="39" spans="11:27" x14ac:dyDescent="0.25">
      <c r="T39" s="110"/>
      <c r="U39" s="88">
        <v>43891</v>
      </c>
      <c r="V39" s="110">
        <v>23750</v>
      </c>
      <c r="W39" s="198">
        <v>12589.6</v>
      </c>
      <c r="X39" s="110">
        <v>30000</v>
      </c>
      <c r="Y39" s="198">
        <v>10822.6</v>
      </c>
      <c r="Z39" s="85">
        <v>-4.8949720939023056E-2</v>
      </c>
      <c r="AA39" s="85">
        <v>0.63964711318072465</v>
      </c>
    </row>
    <row r="40" spans="11:27" x14ac:dyDescent="0.25">
      <c r="T40" s="110"/>
      <c r="U40" s="88">
        <v>43922</v>
      </c>
      <c r="V40" s="110">
        <v>23750</v>
      </c>
      <c r="W40" s="198">
        <v>11803.6</v>
      </c>
      <c r="X40" s="110">
        <v>31250</v>
      </c>
      <c r="Y40" s="198">
        <v>7921.5</v>
      </c>
      <c r="Z40" s="85">
        <v>1.9733058358915256E-2</v>
      </c>
      <c r="AA40" s="85">
        <v>0.70776338688531393</v>
      </c>
    </row>
    <row r="41" spans="11:27" x14ac:dyDescent="0.25">
      <c r="K41" s="31"/>
      <c r="T41" s="110"/>
      <c r="U41" s="88">
        <v>43952</v>
      </c>
      <c r="V41" s="110">
        <v>25000</v>
      </c>
      <c r="W41" s="198">
        <v>10964.8</v>
      </c>
      <c r="X41" s="110">
        <v>31250</v>
      </c>
      <c r="Y41" s="198">
        <v>13163.8</v>
      </c>
      <c r="Z41" s="85">
        <v>2.0426905800310813E-2</v>
      </c>
      <c r="AA41" s="85">
        <v>0.62326436515916273</v>
      </c>
    </row>
    <row r="42" spans="11:27" x14ac:dyDescent="0.25">
      <c r="L42" s="177"/>
      <c r="T42" s="110"/>
      <c r="U42" s="88">
        <v>43983</v>
      </c>
      <c r="V42" s="110">
        <v>25000</v>
      </c>
      <c r="W42" s="198">
        <v>11447.4</v>
      </c>
      <c r="X42" s="110">
        <v>30000</v>
      </c>
      <c r="Y42" s="198">
        <v>12848.5</v>
      </c>
      <c r="Z42" s="84"/>
      <c r="AA42" s="84"/>
    </row>
    <row r="43" spans="11:27" x14ac:dyDescent="0.25">
      <c r="T43" s="110"/>
      <c r="U43" s="88">
        <v>44013</v>
      </c>
      <c r="V43" s="110">
        <v>22500</v>
      </c>
      <c r="W43" s="198">
        <v>12079.4</v>
      </c>
      <c r="X43" s="110">
        <v>30000</v>
      </c>
      <c r="Y43" s="198">
        <v>11462.2</v>
      </c>
      <c r="Z43" s="81"/>
      <c r="AA43" s="81"/>
    </row>
    <row r="44" spans="11:27" x14ac:dyDescent="0.25">
      <c r="L44" s="173"/>
      <c r="T44" s="110"/>
      <c r="U44" s="88">
        <v>44044</v>
      </c>
      <c r="V44" s="110">
        <v>28750</v>
      </c>
      <c r="W44" s="198">
        <v>14715.9</v>
      </c>
      <c r="X44" s="110">
        <v>40000</v>
      </c>
      <c r="Y44" s="198">
        <v>11739.5</v>
      </c>
      <c r="Z44" s="81"/>
      <c r="AA44" s="81"/>
    </row>
    <row r="45" spans="11:27" x14ac:dyDescent="0.25">
      <c r="L45" s="173"/>
      <c r="T45" s="110"/>
      <c r="U45" s="88">
        <v>44075</v>
      </c>
      <c r="V45" s="110">
        <v>28750</v>
      </c>
      <c r="W45" s="198">
        <v>12508</v>
      </c>
      <c r="X45" s="110">
        <v>40000</v>
      </c>
      <c r="Y45" s="198">
        <v>14796.5</v>
      </c>
      <c r="Z45" s="81"/>
      <c r="AA45" s="89"/>
    </row>
    <row r="46" spans="11:27" x14ac:dyDescent="0.25">
      <c r="L46" s="173"/>
      <c r="T46" s="110"/>
      <c r="U46" s="88">
        <v>44105</v>
      </c>
      <c r="V46" s="110">
        <v>27500</v>
      </c>
      <c r="W46" s="198">
        <v>12922</v>
      </c>
      <c r="X46" s="110">
        <v>35000</v>
      </c>
      <c r="Y46" s="198">
        <v>15487.1</v>
      </c>
      <c r="Z46" s="81"/>
      <c r="AA46" s="89"/>
    </row>
    <row r="47" spans="11:27" x14ac:dyDescent="0.25">
      <c r="L47" s="173"/>
      <c r="M47" s="177"/>
      <c r="N47" s="493"/>
      <c r="O47" s="493"/>
      <c r="P47" s="493"/>
      <c r="Q47" s="493"/>
      <c r="T47" s="110"/>
      <c r="U47" s="88">
        <v>44136</v>
      </c>
      <c r="V47" s="110">
        <v>25000</v>
      </c>
      <c r="W47" s="198">
        <v>17821</v>
      </c>
      <c r="X47" s="110">
        <v>37500</v>
      </c>
      <c r="Y47" s="198">
        <v>14101.8</v>
      </c>
      <c r="Z47" s="81"/>
      <c r="AA47" s="89"/>
    </row>
    <row r="48" spans="11:27" x14ac:dyDescent="0.25">
      <c r="L48" s="173"/>
      <c r="N48" s="31"/>
      <c r="O48" s="31"/>
      <c r="P48" s="31"/>
      <c r="Q48" s="31"/>
      <c r="T48" s="110"/>
      <c r="U48" s="88">
        <v>44166</v>
      </c>
      <c r="V48" s="110">
        <v>25000</v>
      </c>
      <c r="W48" s="198">
        <v>15522</v>
      </c>
      <c r="X48" s="110">
        <v>47500</v>
      </c>
      <c r="Y48" s="198">
        <v>12936.4</v>
      </c>
      <c r="Z48" s="81"/>
      <c r="AA48" s="89"/>
    </row>
    <row r="49" spans="12:27" x14ac:dyDescent="0.25">
      <c r="L49" s="173"/>
      <c r="M49" s="173"/>
      <c r="N49" s="96"/>
      <c r="O49" s="96"/>
      <c r="P49" s="96"/>
      <c r="Q49" s="96"/>
      <c r="U49" s="88">
        <v>44197</v>
      </c>
      <c r="V49" s="110">
        <v>23750</v>
      </c>
      <c r="W49" s="198">
        <v>18186.425790000005</v>
      </c>
      <c r="X49" s="110">
        <v>36250</v>
      </c>
      <c r="Y49" s="198">
        <v>15150.169760000002</v>
      </c>
      <c r="Z49" s="81"/>
      <c r="AA49" s="89"/>
    </row>
    <row r="50" spans="12:27" x14ac:dyDescent="0.25">
      <c r="L50" s="173"/>
      <c r="M50" s="173"/>
      <c r="N50" s="96"/>
      <c r="O50" s="96"/>
      <c r="P50" s="96"/>
      <c r="Q50" s="96"/>
      <c r="U50" s="88">
        <v>44228</v>
      </c>
      <c r="V50" s="196">
        <v>23750</v>
      </c>
      <c r="W50" s="198">
        <v>19476.741329999997</v>
      </c>
      <c r="X50" s="196">
        <v>40000</v>
      </c>
      <c r="Y50" s="198">
        <v>17464.518659999998</v>
      </c>
      <c r="Z50" s="81"/>
      <c r="AA50" s="89"/>
    </row>
    <row r="51" spans="12:27" x14ac:dyDescent="0.25">
      <c r="L51" s="173"/>
      <c r="M51" s="173"/>
      <c r="N51" s="96"/>
      <c r="O51" s="96"/>
      <c r="P51" s="96"/>
      <c r="Q51" s="96"/>
      <c r="U51" s="88">
        <v>44256</v>
      </c>
      <c r="V51" s="196">
        <v>25000</v>
      </c>
      <c r="W51" s="198">
        <v>20807.292382608695</v>
      </c>
      <c r="X51" s="196">
        <v>40000</v>
      </c>
      <c r="Y51" s="198">
        <v>14955.480865217391</v>
      </c>
      <c r="Z51" s="81"/>
      <c r="AA51" s="89"/>
    </row>
    <row r="52" spans="12:27" x14ac:dyDescent="0.25">
      <c r="L52" s="173"/>
      <c r="M52" s="173"/>
      <c r="N52" s="96"/>
      <c r="O52" s="96"/>
      <c r="P52" s="96"/>
      <c r="Q52" s="96"/>
      <c r="U52" s="88">
        <v>44287</v>
      </c>
      <c r="V52" s="196">
        <v>25000</v>
      </c>
      <c r="W52" s="198">
        <v>24433.689333333336</v>
      </c>
      <c r="X52" s="196">
        <v>40000</v>
      </c>
      <c r="Y52" s="198">
        <v>23705.087666666666</v>
      </c>
      <c r="Z52" s="81"/>
      <c r="AA52" s="81"/>
    </row>
    <row r="53" spans="12:27" x14ac:dyDescent="0.25">
      <c r="L53" s="173"/>
      <c r="M53" s="173"/>
      <c r="N53" s="96"/>
      <c r="O53" s="96"/>
      <c r="P53" s="96"/>
      <c r="Q53" s="96"/>
      <c r="U53" s="88">
        <v>44317</v>
      </c>
      <c r="V53" s="196">
        <v>25000</v>
      </c>
      <c r="W53" s="198">
        <v>25661.867799999996</v>
      </c>
      <c r="X53" s="196">
        <v>47500</v>
      </c>
      <c r="Y53" s="198">
        <v>29429.283839999993</v>
      </c>
      <c r="Z53" s="81"/>
      <c r="AA53" s="81"/>
    </row>
    <row r="54" spans="12:27" x14ac:dyDescent="0.25">
      <c r="L54" s="173"/>
      <c r="M54" s="173"/>
      <c r="N54" s="96"/>
      <c r="O54" s="96"/>
      <c r="P54" s="96"/>
      <c r="Q54" s="96"/>
      <c r="U54" s="88">
        <v>44348</v>
      </c>
      <c r="V54" s="196">
        <v>25000</v>
      </c>
      <c r="W54" s="198">
        <v>28217.706879999994</v>
      </c>
      <c r="X54" s="196">
        <v>47500</v>
      </c>
      <c r="Y54" s="198">
        <v>28179.384199999997</v>
      </c>
      <c r="Z54" s="81"/>
      <c r="AA54" s="81"/>
    </row>
    <row r="55" spans="12:27" x14ac:dyDescent="0.25">
      <c r="L55" s="173"/>
      <c r="M55" s="173"/>
      <c r="N55" s="96"/>
      <c r="O55" s="96"/>
      <c r="P55" s="96"/>
      <c r="Q55" s="96"/>
      <c r="U55" s="88">
        <v>44378</v>
      </c>
      <c r="V55" s="110">
        <v>25000</v>
      </c>
      <c r="W55" s="198">
        <v>29519.528095238089</v>
      </c>
      <c r="X55" s="110">
        <v>47500</v>
      </c>
      <c r="Y55" s="198">
        <v>25050.636380952375</v>
      </c>
      <c r="Z55" s="81"/>
      <c r="AA55" s="81"/>
    </row>
    <row r="56" spans="12:27" x14ac:dyDescent="0.25">
      <c r="L56" s="173"/>
      <c r="M56" s="173"/>
      <c r="N56" s="96"/>
      <c r="O56" s="96"/>
      <c r="P56" s="96"/>
      <c r="Q56" s="96"/>
      <c r="U56" s="88">
        <v>44409</v>
      </c>
      <c r="V56" s="110">
        <v>30000</v>
      </c>
      <c r="W56" s="196">
        <v>29300.776018181819</v>
      </c>
      <c r="X56" s="110">
        <v>47500</v>
      </c>
      <c r="Y56" s="196">
        <v>26921.707377272727</v>
      </c>
      <c r="Z56" s="81"/>
      <c r="AA56" s="81"/>
    </row>
    <row r="57" spans="12:27" x14ac:dyDescent="0.25">
      <c r="M57" s="173"/>
      <c r="N57" s="96"/>
      <c r="O57" s="96"/>
      <c r="P57" s="96"/>
      <c r="Q57" s="96"/>
      <c r="U57" s="88">
        <v>44440</v>
      </c>
      <c r="V57" s="110">
        <v>30000</v>
      </c>
      <c r="W57" s="196">
        <v>27026.940833333334</v>
      </c>
      <c r="X57" s="110">
        <v>45000</v>
      </c>
      <c r="Y57" s="196">
        <v>23728.429633333333</v>
      </c>
      <c r="Z57" s="81"/>
      <c r="AA57" s="81"/>
    </row>
    <row r="58" spans="12:27" x14ac:dyDescent="0.25">
      <c r="M58" s="173"/>
      <c r="N58" s="96"/>
      <c r="O58" s="96"/>
      <c r="P58" s="96"/>
      <c r="Q58" s="96"/>
      <c r="U58" s="88">
        <v>44470</v>
      </c>
      <c r="V58" s="96">
        <v>30000</v>
      </c>
      <c r="W58" s="110">
        <v>30980.685800000003</v>
      </c>
      <c r="X58" s="96">
        <v>50000</v>
      </c>
      <c r="Y58" s="110">
        <v>23608.37227</v>
      </c>
      <c r="Z58" s="81"/>
      <c r="AA58" s="81"/>
    </row>
    <row r="59" spans="12:27" x14ac:dyDescent="0.25">
      <c r="L59" s="177"/>
      <c r="M59" s="173"/>
      <c r="N59" s="96"/>
      <c r="O59" s="96"/>
      <c r="P59" s="96"/>
      <c r="Q59" s="96"/>
      <c r="U59" s="88">
        <v>44501</v>
      </c>
      <c r="V59" s="96">
        <v>31250</v>
      </c>
      <c r="W59" s="110">
        <v>27442.894371428574</v>
      </c>
      <c r="X59" s="96">
        <v>60000</v>
      </c>
      <c r="Y59" s="110">
        <v>20483.501100000001</v>
      </c>
      <c r="Z59" s="81"/>
      <c r="AA59" s="81"/>
    </row>
    <row r="60" spans="12:27" x14ac:dyDescent="0.25">
      <c r="L60" s="31"/>
      <c r="M60" s="173"/>
      <c r="N60" s="96"/>
      <c r="O60" s="96"/>
      <c r="P60" s="96"/>
      <c r="Q60" s="96"/>
      <c r="U60" s="254">
        <v>44531</v>
      </c>
      <c r="V60" s="96">
        <v>30000</v>
      </c>
      <c r="W60" s="110">
        <v>26536.197971428574</v>
      </c>
      <c r="X60" s="96">
        <v>60000</v>
      </c>
      <c r="Y60" s="110">
        <v>22040.44408095238</v>
      </c>
      <c r="Z60" s="81"/>
      <c r="AA60" s="81"/>
    </row>
    <row r="61" spans="12:27" x14ac:dyDescent="0.25">
      <c r="L61" s="173"/>
      <c r="M61" s="173"/>
      <c r="N61" s="96"/>
      <c r="O61" s="96"/>
      <c r="P61" s="96"/>
      <c r="Q61" s="96"/>
      <c r="U61" s="254">
        <v>44562</v>
      </c>
      <c r="V61" s="96">
        <v>30000</v>
      </c>
      <c r="W61" s="110">
        <v>36897.284647619046</v>
      </c>
      <c r="X61" s="96">
        <v>60000</v>
      </c>
      <c r="Y61" s="110">
        <v>29191.110704761908</v>
      </c>
      <c r="Z61" s="81"/>
      <c r="AA61" s="81"/>
    </row>
    <row r="62" spans="12:27" x14ac:dyDescent="0.25">
      <c r="L62" s="173"/>
      <c r="U62" s="254">
        <v>44593</v>
      </c>
      <c r="V62" s="110"/>
      <c r="W62" s="110">
        <v>28904.387580000002</v>
      </c>
      <c r="X62" s="249"/>
      <c r="Y62" s="110">
        <v>27221.658520000001</v>
      </c>
      <c r="Z62" s="81"/>
      <c r="AA62" s="81"/>
    </row>
    <row r="63" spans="12:27" x14ac:dyDescent="0.25">
      <c r="L63" s="173"/>
      <c r="U63" s="254">
        <v>44621</v>
      </c>
      <c r="Z63" s="81"/>
      <c r="AA63" s="81"/>
    </row>
    <row r="64" spans="12:27" x14ac:dyDescent="0.25">
      <c r="L64" s="173"/>
      <c r="M64" s="177"/>
      <c r="N64" s="493"/>
      <c r="O64" s="493"/>
      <c r="P64" s="493"/>
      <c r="Q64" s="493"/>
      <c r="U64" s="88"/>
      <c r="V64" s="31"/>
      <c r="W64" s="94"/>
      <c r="X64" s="31"/>
      <c r="Y64" s="94"/>
      <c r="Z64" s="81"/>
      <c r="AA64" s="81"/>
    </row>
    <row r="65" spans="12:27" x14ac:dyDescent="0.25">
      <c r="L65" s="173"/>
      <c r="M65" s="31"/>
      <c r="N65" s="31"/>
      <c r="O65" s="31"/>
      <c r="P65" s="31"/>
      <c r="Q65" s="31"/>
      <c r="U65" s="88"/>
      <c r="V65" s="31"/>
      <c r="W65" s="94"/>
      <c r="X65" s="31"/>
      <c r="Y65" s="94"/>
      <c r="Z65" s="81"/>
      <c r="AA65" s="81"/>
    </row>
    <row r="66" spans="12:27" x14ac:dyDescent="0.25">
      <c r="L66" s="173"/>
      <c r="M66" s="173"/>
      <c r="N66" s="96"/>
      <c r="O66" s="96"/>
      <c r="P66" s="96"/>
      <c r="Q66" s="96"/>
      <c r="U66" s="88"/>
      <c r="V66" s="31"/>
      <c r="W66" s="94"/>
      <c r="X66" s="31"/>
      <c r="Y66" s="94"/>
      <c r="Z66" s="94"/>
      <c r="AA66" s="81"/>
    </row>
    <row r="67" spans="12:27" x14ac:dyDescent="0.25">
      <c r="L67" s="173"/>
      <c r="M67" s="173"/>
      <c r="N67" s="96"/>
      <c r="O67" s="96"/>
      <c r="P67" s="96"/>
      <c r="Q67" s="96"/>
      <c r="U67" s="88"/>
      <c r="V67" s="31"/>
      <c r="W67" s="94"/>
      <c r="X67" s="31"/>
      <c r="Y67" s="94"/>
      <c r="Z67" s="94"/>
      <c r="AA67" s="81"/>
    </row>
    <row r="68" spans="12:27" x14ac:dyDescent="0.25">
      <c r="L68" s="173"/>
      <c r="M68" s="173"/>
      <c r="N68" s="96"/>
      <c r="O68" s="96"/>
      <c r="P68" s="96"/>
      <c r="Q68" s="96"/>
      <c r="U68" s="88"/>
      <c r="V68" s="31"/>
      <c r="W68" s="94"/>
      <c r="X68" s="31"/>
      <c r="Y68" s="94"/>
      <c r="Z68" s="94"/>
      <c r="AA68" s="81"/>
    </row>
    <row r="69" spans="12:27" x14ac:dyDescent="0.25">
      <c r="L69" s="173"/>
      <c r="M69" s="173"/>
      <c r="N69" s="96"/>
      <c r="O69" s="96"/>
      <c r="P69" s="96"/>
      <c r="Q69" s="96"/>
      <c r="U69" s="88"/>
      <c r="V69" s="31"/>
      <c r="W69" s="94"/>
      <c r="X69" s="31"/>
      <c r="Y69" s="94"/>
      <c r="Z69" s="94"/>
      <c r="AA69" s="81"/>
    </row>
    <row r="70" spans="12:27" x14ac:dyDescent="0.25">
      <c r="L70" s="173"/>
      <c r="M70" s="173"/>
      <c r="N70" s="96"/>
      <c r="O70" s="96"/>
      <c r="P70" s="96"/>
      <c r="Q70" s="96"/>
      <c r="U70" s="88"/>
      <c r="V70" s="31"/>
      <c r="W70" s="94"/>
      <c r="X70" s="31"/>
      <c r="Y70" s="94"/>
      <c r="Z70" s="94"/>
      <c r="AA70" s="81"/>
    </row>
    <row r="71" spans="12:27" x14ac:dyDescent="0.25">
      <c r="L71" s="173"/>
      <c r="M71" s="173"/>
      <c r="N71" s="96"/>
      <c r="O71" s="96"/>
      <c r="P71" s="96"/>
      <c r="Q71" s="96"/>
      <c r="U71" s="88"/>
      <c r="V71" s="31"/>
      <c r="W71" s="94"/>
      <c r="X71" s="31"/>
      <c r="Y71" s="94"/>
      <c r="Z71" s="95"/>
      <c r="AA71" s="81"/>
    </row>
    <row r="72" spans="12:27" x14ac:dyDescent="0.25">
      <c r="L72" s="173"/>
      <c r="M72" s="173"/>
      <c r="N72" s="96"/>
      <c r="O72" s="96"/>
      <c r="P72" s="96"/>
      <c r="Q72" s="96"/>
      <c r="U72" s="88"/>
      <c r="V72" s="31"/>
      <c r="W72" s="94"/>
      <c r="X72" s="31"/>
      <c r="Y72" s="94"/>
      <c r="Z72" s="95"/>
      <c r="AA72" s="81"/>
    </row>
    <row r="73" spans="12:27" x14ac:dyDescent="0.25">
      <c r="L73" s="173"/>
      <c r="M73" s="173"/>
      <c r="N73" s="96"/>
      <c r="O73" s="96"/>
      <c r="P73" s="96"/>
      <c r="Q73" s="96"/>
      <c r="U73" s="88"/>
      <c r="V73" s="31"/>
      <c r="W73" s="94"/>
      <c r="X73" s="31"/>
      <c r="Y73" s="94"/>
      <c r="Z73" s="95"/>
      <c r="AA73" s="81"/>
    </row>
    <row r="74" spans="12:27" x14ac:dyDescent="0.25">
      <c r="M74" s="173"/>
      <c r="N74" s="96"/>
      <c r="O74" s="96"/>
      <c r="P74" s="96"/>
      <c r="Q74" s="96"/>
      <c r="U74" s="88"/>
      <c r="V74" s="31"/>
      <c r="W74" s="31"/>
      <c r="X74" s="31"/>
      <c r="Y74" s="31"/>
      <c r="Z74" s="95"/>
      <c r="AA74" s="81"/>
    </row>
    <row r="75" spans="12:27" x14ac:dyDescent="0.25">
      <c r="M75" s="173"/>
      <c r="N75" s="96"/>
      <c r="O75" s="96"/>
      <c r="P75" s="96"/>
      <c r="Q75" s="96"/>
      <c r="U75" s="31"/>
      <c r="V75" s="82"/>
      <c r="W75" s="82"/>
      <c r="X75" s="82"/>
      <c r="Y75" s="82"/>
      <c r="Z75" s="94"/>
      <c r="AA75" s="81"/>
    </row>
    <row r="76" spans="12:27" x14ac:dyDescent="0.25">
      <c r="M76" s="173"/>
      <c r="N76" s="96"/>
      <c r="O76" s="96"/>
      <c r="P76" s="96"/>
      <c r="Q76" s="96"/>
      <c r="U76" s="31"/>
      <c r="V76" s="31"/>
      <c r="W76" s="31"/>
      <c r="X76" s="31"/>
      <c r="Y76" s="31"/>
      <c r="Z76" s="94"/>
      <c r="AA76" s="81"/>
    </row>
    <row r="77" spans="12:27" x14ac:dyDescent="0.25">
      <c r="M77" s="173"/>
      <c r="N77" s="96"/>
      <c r="O77" s="96"/>
      <c r="P77" s="96"/>
      <c r="Q77" s="96"/>
      <c r="U77" s="31"/>
      <c r="V77" s="31"/>
      <c r="W77" s="31"/>
      <c r="X77" s="31"/>
      <c r="Y77" s="31"/>
      <c r="Z77" s="81"/>
      <c r="AA77" s="81"/>
    </row>
    <row r="78" spans="12:27" x14ac:dyDescent="0.25">
      <c r="M78" s="173"/>
      <c r="N78" s="96"/>
      <c r="O78" s="96"/>
      <c r="P78" s="96"/>
      <c r="Q78" s="96"/>
      <c r="U78" s="31"/>
      <c r="V78" s="31"/>
      <c r="W78" s="31"/>
      <c r="X78" s="31"/>
      <c r="Y78" s="31"/>
      <c r="Z78" s="81"/>
      <c r="AA78" s="81"/>
    </row>
    <row r="79" spans="12:27" x14ac:dyDescent="0.25">
      <c r="U79" s="31"/>
      <c r="V79" s="31"/>
      <c r="W79" s="31"/>
      <c r="X79" s="31"/>
      <c r="Y79" s="31"/>
      <c r="Z79" s="86"/>
      <c r="AA79" s="86"/>
    </row>
    <row r="80" spans="12:27" x14ac:dyDescent="0.25">
      <c r="U80" s="31"/>
      <c r="V80" s="31"/>
      <c r="W80" s="31"/>
      <c r="X80" s="31"/>
      <c r="Y80" s="31"/>
      <c r="Z80" s="81"/>
      <c r="AA80" s="81"/>
    </row>
    <row r="97" spans="21:27" x14ac:dyDescent="0.25">
      <c r="U97" s="31"/>
      <c r="V97" s="31"/>
      <c r="W97" s="31"/>
      <c r="X97" s="31"/>
      <c r="Y97" s="31"/>
      <c r="Z97" s="81"/>
      <c r="AA97" s="81"/>
    </row>
    <row r="98" spans="21:27" x14ac:dyDescent="0.25">
      <c r="U98" s="31"/>
      <c r="V98" s="31"/>
      <c r="W98" s="31"/>
      <c r="X98" s="31"/>
      <c r="Y98" s="31"/>
      <c r="Z98" s="81"/>
      <c r="AA98" s="81"/>
    </row>
    <row r="99" spans="21:27" x14ac:dyDescent="0.25">
      <c r="U99" s="31"/>
      <c r="V99" s="31"/>
      <c r="W99" s="31"/>
      <c r="X99" s="31"/>
      <c r="Y99" s="31"/>
      <c r="Z99" s="81"/>
      <c r="AA99" s="81"/>
    </row>
    <row r="100" spans="21:27" x14ac:dyDescent="0.25">
      <c r="U100" s="31"/>
      <c r="V100" s="31"/>
      <c r="W100" s="31"/>
      <c r="X100" s="31"/>
      <c r="Y100" s="31"/>
      <c r="Z100" s="81"/>
      <c r="AA100" s="81"/>
    </row>
    <row r="101" spans="21:27" x14ac:dyDescent="0.25">
      <c r="U101" s="31"/>
      <c r="V101" s="31"/>
      <c r="W101" s="31"/>
      <c r="X101" s="31"/>
      <c r="Y101" s="31"/>
      <c r="Z101" s="87"/>
      <c r="AA101" s="87"/>
    </row>
    <row r="102" spans="21:27" x14ac:dyDescent="0.25">
      <c r="U102" s="31"/>
      <c r="V102" s="31"/>
      <c r="W102" s="31"/>
      <c r="X102" s="31"/>
      <c r="Y102" s="31"/>
      <c r="Z102" s="81"/>
      <c r="AA102" s="81"/>
    </row>
    <row r="103" spans="21:27" x14ac:dyDescent="0.25">
      <c r="U103" s="31"/>
      <c r="V103" s="31"/>
      <c r="W103" s="31"/>
      <c r="X103" s="31"/>
      <c r="Y103" s="31"/>
      <c r="Z103" s="81"/>
      <c r="AA103" s="81"/>
    </row>
    <row r="104" spans="21:27" x14ac:dyDescent="0.25">
      <c r="U104" s="31"/>
      <c r="V104" s="31"/>
      <c r="W104" s="31"/>
      <c r="X104" s="31"/>
      <c r="Y104" s="31"/>
      <c r="Z104" s="81"/>
      <c r="AA104" s="81"/>
    </row>
    <row r="105" spans="21:27" x14ac:dyDescent="0.25">
      <c r="U105" s="31"/>
      <c r="V105" s="31"/>
      <c r="W105" s="31"/>
      <c r="X105" s="31"/>
      <c r="Y105" s="31"/>
      <c r="Z105" s="81"/>
      <c r="AA105" s="81"/>
    </row>
    <row r="106" spans="21:27" x14ac:dyDescent="0.25">
      <c r="U106" s="31"/>
      <c r="V106" s="31"/>
      <c r="W106" s="31"/>
      <c r="X106" s="31"/>
      <c r="Y106" s="31"/>
      <c r="Z106" s="81"/>
      <c r="AA106" s="81"/>
    </row>
    <row r="107" spans="21:27" x14ac:dyDescent="0.25">
      <c r="U107" s="31"/>
      <c r="V107" s="31"/>
      <c r="W107" s="31"/>
      <c r="X107" s="31"/>
      <c r="Y107" s="31"/>
      <c r="Z107" s="81"/>
      <c r="AA107" s="81"/>
    </row>
    <row r="108" spans="21:27" x14ac:dyDescent="0.25">
      <c r="U108" s="31"/>
      <c r="V108" s="31"/>
      <c r="W108" s="31"/>
      <c r="X108" s="31"/>
      <c r="Y108" s="31"/>
      <c r="Z108" s="81"/>
      <c r="AA108" s="81"/>
    </row>
    <row r="109" spans="21:27" x14ac:dyDescent="0.25">
      <c r="U109" s="88"/>
      <c r="V109" s="81"/>
      <c r="W109" s="81"/>
      <c r="X109" s="81"/>
      <c r="Y109" s="81"/>
      <c r="Z109" s="81"/>
      <c r="AA109" s="81"/>
    </row>
    <row r="110" spans="21:27" x14ac:dyDescent="0.25">
      <c r="U110" s="81"/>
      <c r="V110" s="83" t="s">
        <v>292</v>
      </c>
      <c r="W110" s="84"/>
      <c r="X110" s="83" t="s">
        <v>293</v>
      </c>
      <c r="Y110" s="84"/>
      <c r="Z110" s="81"/>
      <c r="AA110" s="81"/>
    </row>
    <row r="111" spans="21:27" x14ac:dyDescent="0.25">
      <c r="U111" s="81"/>
      <c r="V111" s="82" t="s">
        <v>296</v>
      </c>
      <c r="W111" s="82" t="s">
        <v>297</v>
      </c>
      <c r="X111" s="82" t="s">
        <v>298</v>
      </c>
      <c r="Y111" s="82" t="s">
        <v>299</v>
      </c>
      <c r="Z111" s="81"/>
      <c r="AA111" s="81"/>
    </row>
    <row r="112" spans="21:27" x14ac:dyDescent="0.25">
      <c r="U112" s="31"/>
      <c r="V112" s="31"/>
      <c r="W112" s="31"/>
      <c r="X112" s="31"/>
      <c r="Y112" s="31"/>
      <c r="Z112" s="81"/>
      <c r="AA112" s="81"/>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83"/>
  <sheetViews>
    <sheetView workbookViewId="0"/>
  </sheetViews>
  <sheetFormatPr baseColWidth="10" defaultColWidth="11.42578125" defaultRowHeight="15" x14ac:dyDescent="0.25"/>
  <cols>
    <col min="1" max="1" width="14.7109375" customWidth="1"/>
    <col min="6" max="6" width="10.140625" customWidth="1"/>
  </cols>
  <sheetData>
    <row r="2" spans="1:7" x14ac:dyDescent="0.25">
      <c r="A2" s="31"/>
      <c r="B2" s="31"/>
      <c r="C2" s="31"/>
      <c r="D2" s="3" t="s">
        <v>10</v>
      </c>
      <c r="E2" s="31"/>
      <c r="F2" s="31"/>
      <c r="G2" s="31"/>
    </row>
    <row r="4" spans="1:7" x14ac:dyDescent="0.25">
      <c r="A4" s="102" t="s">
        <v>11</v>
      </c>
      <c r="B4" s="102" t="s">
        <v>12</v>
      </c>
      <c r="C4" s="102"/>
      <c r="D4" s="102"/>
      <c r="E4" s="102"/>
      <c r="F4" s="102"/>
      <c r="G4" s="102" t="s">
        <v>13</v>
      </c>
    </row>
    <row r="5" spans="1:7" x14ac:dyDescent="0.25">
      <c r="A5" s="31"/>
      <c r="B5" s="13" t="s">
        <v>14</v>
      </c>
      <c r="C5" s="31"/>
      <c r="D5" s="31"/>
      <c r="E5" s="31"/>
      <c r="F5" s="31"/>
      <c r="G5" s="3">
        <v>5</v>
      </c>
    </row>
    <row r="7" spans="1:7" x14ac:dyDescent="0.25">
      <c r="A7" s="102" t="s">
        <v>15</v>
      </c>
      <c r="B7" s="102" t="s">
        <v>12</v>
      </c>
      <c r="C7" s="102"/>
      <c r="D7" s="102"/>
      <c r="E7" s="102"/>
      <c r="F7" s="102"/>
      <c r="G7" s="102" t="s">
        <v>13</v>
      </c>
    </row>
    <row r="8" spans="1:7" x14ac:dyDescent="0.25">
      <c r="A8" s="12"/>
      <c r="B8" s="12"/>
      <c r="C8" s="12"/>
      <c r="D8" s="12"/>
      <c r="E8" s="12"/>
      <c r="F8" s="12"/>
      <c r="G8" s="12"/>
    </row>
    <row r="9" spans="1:7" x14ac:dyDescent="0.25">
      <c r="A9" s="3">
        <v>1</v>
      </c>
      <c r="B9" s="10" t="s">
        <v>323</v>
      </c>
      <c r="C9" s="31"/>
      <c r="D9" s="31"/>
      <c r="E9" s="31"/>
      <c r="F9" s="31"/>
      <c r="G9" s="3">
        <v>6</v>
      </c>
    </row>
    <row r="10" spans="1:7" x14ac:dyDescent="0.25">
      <c r="A10" s="3">
        <v>2</v>
      </c>
      <c r="B10" s="10" t="s">
        <v>16</v>
      </c>
      <c r="C10" s="31"/>
      <c r="D10" s="31"/>
      <c r="E10" s="31"/>
      <c r="F10" s="31"/>
      <c r="G10" s="3">
        <v>10</v>
      </c>
    </row>
    <row r="11" spans="1:7" x14ac:dyDescent="0.25">
      <c r="A11" s="3">
        <v>3</v>
      </c>
      <c r="B11" s="10" t="s">
        <v>17</v>
      </c>
      <c r="C11" s="31"/>
      <c r="D11" s="31"/>
      <c r="E11" s="31"/>
      <c r="F11" s="31"/>
      <c r="G11" s="3">
        <v>11</v>
      </c>
    </row>
    <row r="12" spans="1:7" x14ac:dyDescent="0.25">
      <c r="A12" s="3">
        <v>4</v>
      </c>
      <c r="B12" s="10" t="s">
        <v>460</v>
      </c>
      <c r="C12" s="31"/>
      <c r="D12" s="31"/>
      <c r="E12" s="31"/>
      <c r="F12" s="31"/>
      <c r="G12" s="3">
        <v>13</v>
      </c>
    </row>
    <row r="13" spans="1:7" x14ac:dyDescent="0.25">
      <c r="A13" s="3">
        <v>5</v>
      </c>
      <c r="B13" s="10" t="s">
        <v>461</v>
      </c>
      <c r="C13" s="31"/>
      <c r="D13" s="31"/>
      <c r="E13" s="31"/>
      <c r="F13" s="31"/>
      <c r="G13" s="3">
        <v>13</v>
      </c>
    </row>
    <row r="14" spans="1:7" x14ac:dyDescent="0.25">
      <c r="A14" s="3">
        <v>6</v>
      </c>
      <c r="B14" s="10" t="s">
        <v>462</v>
      </c>
      <c r="C14" s="31"/>
      <c r="D14" s="31"/>
      <c r="E14" s="31"/>
      <c r="F14" s="31"/>
      <c r="G14" s="3">
        <v>14</v>
      </c>
    </row>
    <row r="15" spans="1:7" x14ac:dyDescent="0.25">
      <c r="A15" s="3">
        <v>7</v>
      </c>
      <c r="B15" s="10" t="s">
        <v>463</v>
      </c>
      <c r="C15" s="31"/>
      <c r="D15" s="31"/>
      <c r="E15" s="31"/>
      <c r="F15" s="31"/>
      <c r="G15" s="3">
        <v>14</v>
      </c>
    </row>
    <row r="16" spans="1:7" x14ac:dyDescent="0.25">
      <c r="A16" s="3">
        <v>8</v>
      </c>
      <c r="B16" s="10" t="s">
        <v>464</v>
      </c>
      <c r="C16" s="31"/>
      <c r="D16" s="31"/>
      <c r="E16" s="31"/>
      <c r="F16" s="31"/>
      <c r="G16" s="3">
        <v>15</v>
      </c>
    </row>
    <row r="17" spans="1:7" x14ac:dyDescent="0.25">
      <c r="A17" s="3">
        <v>9</v>
      </c>
      <c r="B17" s="10" t="s">
        <v>471</v>
      </c>
      <c r="C17" s="31"/>
      <c r="D17" s="31"/>
      <c r="E17" s="31"/>
      <c r="F17" s="31"/>
      <c r="G17" s="3" t="s">
        <v>610</v>
      </c>
    </row>
    <row r="18" spans="1:7" s="31" customFormat="1" x14ac:dyDescent="0.25">
      <c r="A18" s="3">
        <v>10</v>
      </c>
      <c r="B18" s="10" t="s">
        <v>472</v>
      </c>
      <c r="G18" s="3">
        <v>17</v>
      </c>
    </row>
    <row r="19" spans="1:7" x14ac:dyDescent="0.25">
      <c r="A19" s="3">
        <v>11</v>
      </c>
      <c r="B19" s="10" t="s">
        <v>473</v>
      </c>
      <c r="C19" s="31"/>
      <c r="D19" s="31"/>
      <c r="E19" s="31"/>
      <c r="F19" s="31"/>
      <c r="G19" s="3" t="s">
        <v>611</v>
      </c>
    </row>
    <row r="20" spans="1:7" x14ac:dyDescent="0.25">
      <c r="A20" s="3">
        <v>12</v>
      </c>
      <c r="B20" s="10" t="s">
        <v>474</v>
      </c>
      <c r="C20" s="31"/>
      <c r="D20" s="31"/>
      <c r="E20" s="31"/>
      <c r="F20" s="31"/>
      <c r="G20" s="3" t="s">
        <v>612</v>
      </c>
    </row>
    <row r="21" spans="1:7" x14ac:dyDescent="0.25">
      <c r="A21" s="3">
        <v>13</v>
      </c>
      <c r="B21" s="10" t="s">
        <v>475</v>
      </c>
      <c r="C21" s="31"/>
      <c r="D21" s="31"/>
      <c r="E21" s="31"/>
      <c r="F21" s="31"/>
      <c r="G21" s="506">
        <v>25</v>
      </c>
    </row>
    <row r="22" spans="1:7" s="31" customFormat="1" x14ac:dyDescent="0.25">
      <c r="A22" s="174">
        <v>14</v>
      </c>
      <c r="B22" s="10" t="s">
        <v>18</v>
      </c>
      <c r="G22" s="174">
        <v>26</v>
      </c>
    </row>
    <row r="23" spans="1:7" x14ac:dyDescent="0.25">
      <c r="A23" s="3">
        <v>15</v>
      </c>
      <c r="B23" s="10" t="s">
        <v>19</v>
      </c>
      <c r="C23" s="31"/>
      <c r="D23" s="31"/>
      <c r="E23" s="31"/>
      <c r="F23" s="31"/>
      <c r="G23" s="3">
        <v>27</v>
      </c>
    </row>
    <row r="24" spans="1:7" x14ac:dyDescent="0.25">
      <c r="A24" s="3">
        <v>16</v>
      </c>
      <c r="B24" s="10" t="s">
        <v>20</v>
      </c>
      <c r="C24" s="31"/>
      <c r="D24" s="31"/>
      <c r="E24" s="31"/>
      <c r="F24" s="31"/>
      <c r="G24" s="174">
        <v>28</v>
      </c>
    </row>
    <row r="25" spans="1:7" x14ac:dyDescent="0.25">
      <c r="A25" s="3">
        <v>17</v>
      </c>
      <c r="B25" s="10" t="s">
        <v>21</v>
      </c>
      <c r="C25" s="31"/>
      <c r="D25" s="31"/>
      <c r="E25" s="31"/>
      <c r="F25" s="31"/>
      <c r="G25" s="174">
        <v>29</v>
      </c>
    </row>
    <row r="26" spans="1:7" x14ac:dyDescent="0.25">
      <c r="A26" s="313">
        <v>18</v>
      </c>
      <c r="B26" s="10" t="s">
        <v>22</v>
      </c>
      <c r="C26" s="31"/>
      <c r="D26" s="31"/>
      <c r="E26" s="31"/>
      <c r="F26" s="31"/>
      <c r="G26" s="3">
        <v>30</v>
      </c>
    </row>
    <row r="27" spans="1:7" x14ac:dyDescent="0.25">
      <c r="A27" s="313">
        <v>19</v>
      </c>
      <c r="B27" s="10" t="s">
        <v>23</v>
      </c>
      <c r="C27" s="31"/>
      <c r="D27" s="31"/>
      <c r="E27" s="31"/>
      <c r="F27" s="31"/>
      <c r="G27" s="3">
        <v>35</v>
      </c>
    </row>
    <row r="28" spans="1:7" x14ac:dyDescent="0.25">
      <c r="A28" s="313">
        <v>20</v>
      </c>
      <c r="B28" s="11" t="s">
        <v>24</v>
      </c>
      <c r="C28" s="31"/>
      <c r="D28" s="31"/>
      <c r="E28" s="31"/>
      <c r="F28" s="31"/>
      <c r="G28" s="3">
        <v>36</v>
      </c>
    </row>
    <row r="29" spans="1:7" x14ac:dyDescent="0.25">
      <c r="A29" s="313">
        <v>21</v>
      </c>
      <c r="B29" s="11" t="s">
        <v>25</v>
      </c>
      <c r="C29" s="31"/>
      <c r="D29" s="31"/>
      <c r="E29" s="31"/>
      <c r="F29" s="31"/>
      <c r="G29" s="3">
        <v>37</v>
      </c>
    </row>
    <row r="30" spans="1:7" x14ac:dyDescent="0.25">
      <c r="A30" s="313">
        <v>22</v>
      </c>
      <c r="B30" s="10" t="s">
        <v>26</v>
      </c>
      <c r="C30" s="31"/>
      <c r="D30" s="31"/>
      <c r="E30" s="31"/>
      <c r="F30" s="31"/>
      <c r="G30" s="3">
        <v>38</v>
      </c>
    </row>
    <row r="31" spans="1:7" x14ac:dyDescent="0.25">
      <c r="A31" s="313">
        <v>23</v>
      </c>
      <c r="B31" s="11" t="s">
        <v>27</v>
      </c>
      <c r="C31" s="31"/>
      <c r="D31" s="31"/>
      <c r="E31" s="31"/>
      <c r="F31" s="31"/>
      <c r="G31" s="3">
        <v>39</v>
      </c>
    </row>
    <row r="32" spans="1:7" x14ac:dyDescent="0.25">
      <c r="A32" s="313">
        <v>24</v>
      </c>
      <c r="B32" s="11" t="s">
        <v>303</v>
      </c>
      <c r="G32" s="313">
        <v>40</v>
      </c>
    </row>
    <row r="33" spans="1:7" x14ac:dyDescent="0.25">
      <c r="A33" s="313">
        <v>25</v>
      </c>
      <c r="B33" s="11" t="s">
        <v>28</v>
      </c>
      <c r="G33" s="313">
        <v>42</v>
      </c>
    </row>
    <row r="34" spans="1:7" x14ac:dyDescent="0.25">
      <c r="A34" s="313">
        <v>26</v>
      </c>
      <c r="B34" s="11" t="s">
        <v>29</v>
      </c>
      <c r="G34" s="313">
        <v>43</v>
      </c>
    </row>
    <row r="35" spans="1:7" x14ac:dyDescent="0.25">
      <c r="A35" s="313">
        <v>27</v>
      </c>
      <c r="B35" s="11" t="s">
        <v>30</v>
      </c>
      <c r="G35" s="313">
        <v>44</v>
      </c>
    </row>
    <row r="40" spans="1:7" s="31" customFormat="1" x14ac:dyDescent="0.25"/>
    <row r="42" spans="1:7" s="31" customFormat="1" x14ac:dyDescent="0.25"/>
    <row r="43" spans="1:7" s="31" customFormat="1" x14ac:dyDescent="0.25"/>
    <row r="44" spans="1:7" s="31" customFormat="1" x14ac:dyDescent="0.25"/>
    <row r="45" spans="1:7" s="31" customFormat="1" x14ac:dyDescent="0.25"/>
    <row r="46" spans="1:7" s="31" customFormat="1" x14ac:dyDescent="0.25"/>
    <row r="48" spans="1:7" s="249" customFormat="1" x14ac:dyDescent="0.25"/>
    <row r="51" spans="1:7" x14ac:dyDescent="0.25">
      <c r="D51" s="3" t="s">
        <v>10</v>
      </c>
    </row>
    <row r="53" spans="1:7" x14ac:dyDescent="0.25">
      <c r="A53" s="102" t="s">
        <v>31</v>
      </c>
      <c r="B53" s="103" t="s">
        <v>12</v>
      </c>
      <c r="C53" s="102"/>
      <c r="D53" s="102"/>
      <c r="E53" s="102"/>
      <c r="F53" s="102"/>
      <c r="G53" s="102" t="s">
        <v>13</v>
      </c>
    </row>
    <row r="54" spans="1:7" x14ac:dyDescent="0.25">
      <c r="A54" s="12"/>
      <c r="B54" s="14"/>
      <c r="C54" s="12"/>
      <c r="D54" s="12"/>
      <c r="E54" s="12"/>
      <c r="F54" s="12"/>
      <c r="G54" s="12"/>
    </row>
    <row r="55" spans="1:7" x14ac:dyDescent="0.25">
      <c r="A55" s="3">
        <v>1</v>
      </c>
      <c r="B55" s="10" t="s">
        <v>32</v>
      </c>
      <c r="C55" s="31"/>
      <c r="D55" s="31"/>
      <c r="E55" s="31"/>
      <c r="F55" s="31"/>
      <c r="G55" s="3">
        <v>7</v>
      </c>
    </row>
    <row r="56" spans="1:7" x14ac:dyDescent="0.25">
      <c r="A56" s="3">
        <v>2</v>
      </c>
      <c r="B56" s="10" t="s">
        <v>33</v>
      </c>
      <c r="C56" s="31"/>
      <c r="D56" s="31"/>
      <c r="E56" s="31"/>
      <c r="F56" s="31"/>
      <c r="G56" s="3">
        <v>7</v>
      </c>
    </row>
    <row r="57" spans="1:7" x14ac:dyDescent="0.25">
      <c r="A57" s="3">
        <v>3</v>
      </c>
      <c r="B57" s="10" t="s">
        <v>34</v>
      </c>
      <c r="C57" s="31"/>
      <c r="D57" s="31"/>
      <c r="E57" s="31"/>
      <c r="F57" s="31"/>
      <c r="G57" s="3">
        <v>7</v>
      </c>
    </row>
    <row r="58" spans="1:7" x14ac:dyDescent="0.25">
      <c r="A58" s="3">
        <v>4</v>
      </c>
      <c r="B58" s="10" t="s">
        <v>35</v>
      </c>
      <c r="C58" s="31"/>
      <c r="D58" s="31"/>
      <c r="E58" s="31"/>
      <c r="F58" s="31"/>
      <c r="G58" s="3">
        <v>8</v>
      </c>
    </row>
    <row r="59" spans="1:7" x14ac:dyDescent="0.25">
      <c r="A59" s="3">
        <v>5</v>
      </c>
      <c r="B59" s="10" t="s">
        <v>36</v>
      </c>
      <c r="C59" s="31"/>
      <c r="D59" s="31"/>
      <c r="E59" s="31"/>
      <c r="F59" s="31"/>
      <c r="G59" s="3">
        <v>8</v>
      </c>
    </row>
    <row r="60" spans="1:7" x14ac:dyDescent="0.25">
      <c r="A60" s="3">
        <v>6</v>
      </c>
      <c r="B60" s="10" t="s">
        <v>37</v>
      </c>
      <c r="C60" s="31"/>
      <c r="D60" s="31"/>
      <c r="E60" s="31"/>
      <c r="F60" s="31"/>
      <c r="G60" s="3">
        <v>8</v>
      </c>
    </row>
    <row r="61" spans="1:7" s="31" customFormat="1" x14ac:dyDescent="0.25">
      <c r="A61" s="3">
        <v>7</v>
      </c>
      <c r="B61" s="10" t="s">
        <v>38</v>
      </c>
      <c r="G61" s="3">
        <v>9</v>
      </c>
    </row>
    <row r="62" spans="1:7" x14ac:dyDescent="0.25">
      <c r="A62" s="3">
        <v>8</v>
      </c>
      <c r="B62" s="11" t="s">
        <v>39</v>
      </c>
      <c r="C62" s="31"/>
      <c r="D62" s="31"/>
      <c r="E62" s="31"/>
      <c r="F62" s="31"/>
      <c r="G62" s="3">
        <v>10</v>
      </c>
    </row>
    <row r="63" spans="1:7" x14ac:dyDescent="0.25">
      <c r="A63" s="3">
        <v>9</v>
      </c>
      <c r="B63" s="11" t="s">
        <v>40</v>
      </c>
      <c r="C63" s="31"/>
      <c r="D63" s="31"/>
      <c r="E63" s="31"/>
      <c r="F63" s="31"/>
      <c r="G63" s="3">
        <v>11</v>
      </c>
    </row>
    <row r="64" spans="1:7" x14ac:dyDescent="0.25">
      <c r="A64" s="3">
        <v>10</v>
      </c>
      <c r="B64" s="11" t="s">
        <v>458</v>
      </c>
      <c r="C64" s="31"/>
      <c r="D64" s="31"/>
      <c r="E64" s="31"/>
      <c r="F64" s="31"/>
      <c r="G64" s="3">
        <v>12</v>
      </c>
    </row>
    <row r="65" spans="1:7" x14ac:dyDescent="0.25">
      <c r="A65" s="3">
        <v>11</v>
      </c>
      <c r="B65" s="11" t="s">
        <v>459</v>
      </c>
      <c r="C65" s="31"/>
      <c r="D65" s="31"/>
      <c r="E65" s="31"/>
      <c r="F65" s="31"/>
      <c r="G65" s="3">
        <v>12</v>
      </c>
    </row>
    <row r="66" spans="1:7" x14ac:dyDescent="0.25">
      <c r="A66" s="3">
        <v>12</v>
      </c>
      <c r="B66" s="10" t="s">
        <v>41</v>
      </c>
      <c r="C66" s="31"/>
      <c r="D66" s="31"/>
      <c r="E66" s="31"/>
      <c r="F66" s="31"/>
      <c r="G66" s="3">
        <v>31</v>
      </c>
    </row>
    <row r="67" spans="1:7" x14ac:dyDescent="0.25">
      <c r="A67" s="3">
        <v>13</v>
      </c>
      <c r="B67" s="10" t="s">
        <v>42</v>
      </c>
      <c r="C67" s="31"/>
      <c r="D67" s="31"/>
      <c r="E67" s="31"/>
      <c r="F67" s="31"/>
      <c r="G67" s="3">
        <v>31</v>
      </c>
    </row>
    <row r="68" spans="1:7" x14ac:dyDescent="0.25">
      <c r="A68" s="3">
        <v>14</v>
      </c>
      <c r="B68" s="10" t="s">
        <v>43</v>
      </c>
      <c r="C68" s="31"/>
      <c r="D68" s="31"/>
      <c r="E68" s="31"/>
      <c r="F68" s="31"/>
      <c r="G68" s="3">
        <v>31</v>
      </c>
    </row>
    <row r="69" spans="1:7" x14ac:dyDescent="0.25">
      <c r="A69" s="3">
        <v>15</v>
      </c>
      <c r="B69" s="10" t="s">
        <v>44</v>
      </c>
      <c r="C69" s="31"/>
      <c r="D69" s="31"/>
      <c r="E69" s="31"/>
      <c r="F69" s="31"/>
      <c r="G69" s="3">
        <v>32</v>
      </c>
    </row>
    <row r="70" spans="1:7" x14ac:dyDescent="0.25">
      <c r="A70" s="3">
        <v>16</v>
      </c>
      <c r="B70" s="10" t="s">
        <v>45</v>
      </c>
      <c r="C70" s="31"/>
      <c r="D70" s="31"/>
      <c r="E70" s="31"/>
      <c r="F70" s="31"/>
      <c r="G70" s="3">
        <v>32</v>
      </c>
    </row>
    <row r="71" spans="1:7" x14ac:dyDescent="0.25">
      <c r="A71" s="3">
        <v>17</v>
      </c>
      <c r="B71" s="10" t="s">
        <v>46</v>
      </c>
      <c r="C71" s="31"/>
      <c r="D71" s="31"/>
      <c r="E71" s="31"/>
      <c r="F71" s="31"/>
      <c r="G71" s="3">
        <v>32</v>
      </c>
    </row>
    <row r="72" spans="1:7" x14ac:dyDescent="0.25">
      <c r="A72" s="3">
        <v>18</v>
      </c>
      <c r="B72" s="10" t="s">
        <v>47</v>
      </c>
      <c r="C72" s="31"/>
      <c r="D72" s="31"/>
      <c r="E72" s="31"/>
      <c r="F72" s="31"/>
      <c r="G72" s="3">
        <v>33</v>
      </c>
    </row>
    <row r="73" spans="1:7" x14ac:dyDescent="0.25">
      <c r="A73" s="3">
        <v>19</v>
      </c>
      <c r="B73" s="10" t="s">
        <v>48</v>
      </c>
      <c r="C73" s="31"/>
      <c r="D73" s="31"/>
      <c r="E73" s="31"/>
      <c r="F73" s="31"/>
      <c r="G73" s="3">
        <v>33</v>
      </c>
    </row>
    <row r="74" spans="1:7" x14ac:dyDescent="0.25">
      <c r="A74" s="3">
        <v>20</v>
      </c>
      <c r="B74" s="10" t="s">
        <v>49</v>
      </c>
      <c r="C74" s="31"/>
      <c r="D74" s="31"/>
      <c r="E74" s="31"/>
      <c r="F74" s="31"/>
      <c r="G74" s="3">
        <v>33</v>
      </c>
    </row>
    <row r="75" spans="1:7" x14ac:dyDescent="0.25">
      <c r="A75" s="3">
        <v>21</v>
      </c>
      <c r="B75" s="10" t="s">
        <v>50</v>
      </c>
      <c r="C75" s="31"/>
      <c r="D75" s="31"/>
      <c r="E75" s="31"/>
      <c r="F75" s="31"/>
      <c r="G75" s="3">
        <v>34</v>
      </c>
    </row>
    <row r="76" spans="1:7" x14ac:dyDescent="0.25">
      <c r="A76" s="3">
        <v>22</v>
      </c>
      <c r="B76" s="10" t="s">
        <v>51</v>
      </c>
      <c r="C76" s="31"/>
      <c r="D76" s="31"/>
      <c r="E76" s="31"/>
      <c r="F76" s="31"/>
      <c r="G76" s="3">
        <v>34</v>
      </c>
    </row>
    <row r="77" spans="1:7" x14ac:dyDescent="0.25">
      <c r="A77" s="3">
        <v>23</v>
      </c>
      <c r="B77" s="10" t="s">
        <v>52</v>
      </c>
      <c r="C77" s="31"/>
      <c r="D77" s="31"/>
      <c r="E77" s="31"/>
      <c r="F77" s="31"/>
      <c r="G77" s="3">
        <v>34</v>
      </c>
    </row>
    <row r="78" spans="1:7" x14ac:dyDescent="0.25">
      <c r="A78" s="3">
        <v>24</v>
      </c>
      <c r="B78" s="11" t="s">
        <v>53</v>
      </c>
      <c r="C78" s="31"/>
      <c r="D78" s="31"/>
      <c r="E78" s="31"/>
      <c r="F78" s="31"/>
      <c r="G78" s="3">
        <v>37</v>
      </c>
    </row>
    <row r="79" spans="1:7" s="31" customFormat="1" x14ac:dyDescent="0.25">
      <c r="A79" s="174">
        <v>25</v>
      </c>
      <c r="B79" s="11" t="s">
        <v>303</v>
      </c>
      <c r="G79" s="174">
        <v>40</v>
      </c>
    </row>
    <row r="80" spans="1:7" x14ac:dyDescent="0.25">
      <c r="A80" s="174">
        <v>26</v>
      </c>
      <c r="B80" s="11" t="s">
        <v>305</v>
      </c>
      <c r="C80" s="31"/>
      <c r="D80" s="31"/>
      <c r="E80" s="31"/>
      <c r="F80" s="31"/>
      <c r="G80" s="3">
        <v>41</v>
      </c>
    </row>
    <row r="81" spans="1:7" x14ac:dyDescent="0.25">
      <c r="A81" s="174">
        <v>27</v>
      </c>
      <c r="B81" s="11" t="s">
        <v>54</v>
      </c>
      <c r="C81" s="31"/>
      <c r="D81" s="31"/>
      <c r="E81" s="31"/>
      <c r="F81" s="31"/>
      <c r="G81" s="3">
        <v>41</v>
      </c>
    </row>
    <row r="82" spans="1:7" x14ac:dyDescent="0.25">
      <c r="A82" s="3">
        <v>28</v>
      </c>
      <c r="B82" s="11" t="s">
        <v>55</v>
      </c>
      <c r="C82" s="31"/>
      <c r="D82" s="31"/>
      <c r="E82" s="31"/>
      <c r="F82" s="31"/>
      <c r="G82" s="3">
        <v>44</v>
      </c>
    </row>
    <row r="83" spans="1:7" x14ac:dyDescent="0.25">
      <c r="A83" s="3">
        <v>29</v>
      </c>
      <c r="B83" s="11" t="s">
        <v>56</v>
      </c>
      <c r="C83" s="31"/>
      <c r="D83" s="31"/>
      <c r="E83" s="31"/>
      <c r="F83" s="31"/>
      <c r="G83" s="3">
        <v>45</v>
      </c>
    </row>
  </sheetData>
  <phoneticPr fontId="59" type="noConversion"/>
  <pageMargins left="1" right="1" top="1" bottom="1" header="0.5" footer="0.5"/>
  <pageSetup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zoomScaleNormal="100" zoomScaleSheetLayoutView="120" workbookViewId="0"/>
  </sheetViews>
  <sheetFormatPr baseColWidth="10" defaultColWidth="11.42578125" defaultRowHeight="15" x14ac:dyDescent="0.25"/>
  <sheetData>
    <row r="4" spans="10:10" ht="18" x14ac:dyDescent="0.25">
      <c r="J4" s="101"/>
    </row>
    <row r="5" spans="10:10" ht="18" x14ac:dyDescent="0.25">
      <c r="J5" s="101"/>
    </row>
    <row r="6" spans="10:10" ht="18" x14ac:dyDescent="0.25">
      <c r="J6" s="101"/>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6"/>
  <sheetViews>
    <sheetView zoomScale="80" zoomScaleNormal="80" zoomScalePageLayoutView="80" workbookViewId="0">
      <selection activeCell="F6" sqref="F6"/>
    </sheetView>
  </sheetViews>
  <sheetFormatPr baseColWidth="10" defaultColWidth="11.42578125" defaultRowHeight="15" x14ac:dyDescent="0.25"/>
  <cols>
    <col min="1" max="1" width="38" customWidth="1"/>
    <col min="2" max="4" width="12.28515625" customWidth="1"/>
    <col min="5" max="5" width="10" customWidth="1"/>
    <col min="6" max="7" width="10" style="31" customWidth="1"/>
    <col min="8" max="9" width="10" customWidth="1"/>
    <col min="10" max="10" width="10.140625" customWidth="1"/>
    <col min="11" max="11" width="9.5703125" customWidth="1"/>
    <col min="12" max="12" width="12" bestFit="1" customWidth="1"/>
  </cols>
  <sheetData>
    <row r="1" spans="1:12" ht="15" customHeight="1" thickBot="1" x14ac:dyDescent="0.3">
      <c r="A1" s="363" t="s">
        <v>315</v>
      </c>
      <c r="B1" s="364"/>
      <c r="C1" s="364"/>
      <c r="D1" s="364"/>
      <c r="E1" s="364"/>
      <c r="F1" s="364"/>
      <c r="G1" s="364"/>
      <c r="H1" s="364"/>
      <c r="I1" s="364"/>
      <c r="J1" s="364"/>
      <c r="K1" s="365"/>
    </row>
    <row r="2" spans="1:12" ht="15" customHeight="1" thickBot="1" x14ac:dyDescent="0.3">
      <c r="A2" s="366"/>
      <c r="B2" s="369" t="s">
        <v>57</v>
      </c>
      <c r="C2" s="370"/>
      <c r="D2" s="370"/>
      <c r="E2" s="370"/>
      <c r="F2" s="370"/>
      <c r="G2" s="370"/>
      <c r="H2" s="370"/>
      <c r="I2" s="370"/>
      <c r="J2" s="370"/>
      <c r="K2" s="371"/>
    </row>
    <row r="3" spans="1:12" ht="15" customHeight="1" x14ac:dyDescent="0.25">
      <c r="A3" s="367"/>
      <c r="B3" s="372" t="s">
        <v>311</v>
      </c>
      <c r="C3" s="374" t="s">
        <v>320</v>
      </c>
      <c r="D3" s="375"/>
      <c r="E3" s="376"/>
      <c r="F3" s="374" t="s">
        <v>58</v>
      </c>
      <c r="G3" s="375"/>
      <c r="H3" s="376"/>
      <c r="I3" s="374" t="s">
        <v>314</v>
      </c>
      <c r="J3" s="375"/>
      <c r="K3" s="376"/>
    </row>
    <row r="4" spans="1:12" ht="39" thickBot="1" x14ac:dyDescent="0.3">
      <c r="A4" s="368"/>
      <c r="B4" s="373"/>
      <c r="C4" s="242" t="s">
        <v>495</v>
      </c>
      <c r="D4" s="242" t="s">
        <v>496</v>
      </c>
      <c r="E4" s="245" t="s">
        <v>59</v>
      </c>
      <c r="F4" s="242">
        <v>44287</v>
      </c>
      <c r="G4" s="247">
        <v>44652</v>
      </c>
      <c r="H4" s="245" t="s">
        <v>59</v>
      </c>
      <c r="I4" s="242" t="s">
        <v>497</v>
      </c>
      <c r="J4" s="247" t="s">
        <v>498</v>
      </c>
      <c r="K4" s="245" t="s">
        <v>59</v>
      </c>
    </row>
    <row r="5" spans="1:12" ht="15" customHeight="1" x14ac:dyDescent="0.25">
      <c r="A5" s="262" t="s">
        <v>60</v>
      </c>
      <c r="B5" s="263">
        <v>448.1851345149999</v>
      </c>
      <c r="C5" s="199">
        <v>136.84628613519999</v>
      </c>
      <c r="D5" s="200">
        <v>129.3784585704</v>
      </c>
      <c r="E5" s="264">
        <v>-5.4570918771021715E-2</v>
      </c>
      <c r="F5" s="199">
        <v>40.647690953200005</v>
      </c>
      <c r="G5" s="200">
        <v>33.124814929999999</v>
      </c>
      <c r="H5" s="264">
        <v>-0.18507511366049112</v>
      </c>
      <c r="I5" s="199">
        <v>447.10457848339996</v>
      </c>
      <c r="J5" s="200">
        <v>440.71730695019988</v>
      </c>
      <c r="K5" s="248">
        <v>-1.4285855794333391E-2</v>
      </c>
    </row>
    <row r="6" spans="1:12" ht="15" customHeight="1" x14ac:dyDescent="0.25">
      <c r="A6" s="265" t="s">
        <v>61</v>
      </c>
      <c r="B6" s="266">
        <v>353.08593121770002</v>
      </c>
      <c r="C6" s="201">
        <v>113.40045348999999</v>
      </c>
      <c r="D6" s="202">
        <v>117.369463</v>
      </c>
      <c r="E6" s="267">
        <v>3.4999943896608876E-2</v>
      </c>
      <c r="F6" s="201">
        <v>26.130634000000001</v>
      </c>
      <c r="G6" s="202">
        <v>26.601939000000002</v>
      </c>
      <c r="H6" s="267">
        <v>1.8036493106137419E-2</v>
      </c>
      <c r="I6" s="201">
        <v>345.32448048999998</v>
      </c>
      <c r="J6" s="202">
        <v>357.0549407277</v>
      </c>
      <c r="K6" s="203">
        <v>3.3969385028987942E-2</v>
      </c>
    </row>
    <row r="7" spans="1:12" ht="15" customHeight="1" x14ac:dyDescent="0.25">
      <c r="A7" s="265" t="s">
        <v>62</v>
      </c>
      <c r="B7" s="266">
        <v>43.164754870000003</v>
      </c>
      <c r="C7" s="201">
        <v>10.819476120000001</v>
      </c>
      <c r="D7" s="202">
        <v>9.8752964199999997</v>
      </c>
      <c r="E7" s="267">
        <v>-8.7266674423789103E-2</v>
      </c>
      <c r="F7" s="201">
        <v>2.2984221200000001</v>
      </c>
      <c r="G7" s="202">
        <v>1.99404212</v>
      </c>
      <c r="H7" s="267">
        <v>-0.13242998200870082</v>
      </c>
      <c r="I7" s="201">
        <v>35.232335559999996</v>
      </c>
      <c r="J7" s="202">
        <v>42.220575170000011</v>
      </c>
      <c r="K7" s="203">
        <v>0.1983473277864074</v>
      </c>
    </row>
    <row r="8" spans="1:12" ht="15" customHeight="1" x14ac:dyDescent="0.25">
      <c r="A8" s="265" t="s">
        <v>306</v>
      </c>
      <c r="B8" s="266">
        <v>39.216195233699999</v>
      </c>
      <c r="C8" s="201">
        <v>11.717050349999999</v>
      </c>
      <c r="D8" s="202">
        <v>11.770249380100001</v>
      </c>
      <c r="E8" s="268">
        <v>4.5403090804334578E-3</v>
      </c>
      <c r="F8" s="201">
        <v>2.918412</v>
      </c>
      <c r="G8" s="202">
        <v>2.8173870000000001</v>
      </c>
      <c r="H8" s="268">
        <v>-3.4616428386396447E-2</v>
      </c>
      <c r="I8" s="201">
        <v>37.848626170000003</v>
      </c>
      <c r="J8" s="202">
        <v>39.269394263800002</v>
      </c>
      <c r="K8" s="204">
        <v>3.753816816014699E-2</v>
      </c>
    </row>
    <row r="9" spans="1:12" x14ac:dyDescent="0.25">
      <c r="A9" s="265" t="s">
        <v>63</v>
      </c>
      <c r="B9" s="266">
        <v>21.014181499999999</v>
      </c>
      <c r="C9" s="201">
        <v>7.1445544999999999</v>
      </c>
      <c r="D9" s="202">
        <v>6.01973</v>
      </c>
      <c r="E9" s="268">
        <v>-0.15743801800378177</v>
      </c>
      <c r="F9" s="201">
        <v>1.5752120000000001</v>
      </c>
      <c r="G9" s="202">
        <v>1.3544879999999999</v>
      </c>
      <c r="H9" s="268">
        <v>-0.1401233611729723</v>
      </c>
      <c r="I9" s="201">
        <v>23.641930576700002</v>
      </c>
      <c r="J9" s="202">
        <v>19.889357</v>
      </c>
      <c r="K9" s="204">
        <v>-0.1587253445536424</v>
      </c>
    </row>
    <row r="10" spans="1:12" x14ac:dyDescent="0.25">
      <c r="A10" s="265" t="s">
        <v>64</v>
      </c>
      <c r="B10" s="266">
        <v>3.5844562599999996</v>
      </c>
      <c r="C10" s="201">
        <v>0.97234949999999998</v>
      </c>
      <c r="D10" s="202">
        <v>0.98407067739999998</v>
      </c>
      <c r="E10" s="268">
        <v>1.2054490077898938E-2</v>
      </c>
      <c r="F10" s="201">
        <v>0.23512350000000001</v>
      </c>
      <c r="G10" s="202">
        <v>0.2527875</v>
      </c>
      <c r="H10" s="268">
        <v>7.5126476085971783E-2</v>
      </c>
      <c r="I10" s="201">
        <v>3.4973904999999998</v>
      </c>
      <c r="J10" s="202">
        <v>3.5961774374000002</v>
      </c>
      <c r="K10" s="204">
        <v>2.8245898592107466E-2</v>
      </c>
    </row>
    <row r="11" spans="1:12" ht="15" customHeight="1" x14ac:dyDescent="0.25">
      <c r="A11" s="265" t="s">
        <v>65</v>
      </c>
      <c r="B11" s="269">
        <v>0.58249799999999996</v>
      </c>
      <c r="C11" s="211">
        <v>0.160278</v>
      </c>
      <c r="D11" s="212">
        <v>0.15596699999999999</v>
      </c>
      <c r="E11" s="268">
        <v>-2.6897016433946042E-2</v>
      </c>
      <c r="F11" s="211">
        <v>5.1435000000000002E-2</v>
      </c>
      <c r="G11" s="212">
        <v>3.7731000000000001E-2</v>
      </c>
      <c r="H11" s="268">
        <v>-0.26643336249635463</v>
      </c>
      <c r="I11" s="211">
        <v>0.52390979999999998</v>
      </c>
      <c r="J11" s="212">
        <v>0.57818700000000001</v>
      </c>
      <c r="K11" s="204">
        <v>0.10360027623075574</v>
      </c>
      <c r="L11" t="s">
        <v>4</v>
      </c>
    </row>
    <row r="12" spans="1:12" x14ac:dyDescent="0.25">
      <c r="A12" s="270" t="s">
        <v>66</v>
      </c>
      <c r="B12" s="271">
        <v>865.66839672639992</v>
      </c>
      <c r="C12" s="271">
        <v>270.24097197519995</v>
      </c>
      <c r="D12" s="206">
        <v>265.67793862790001</v>
      </c>
      <c r="E12" s="272">
        <v>-1.6885053787175863E-2</v>
      </c>
      <c r="F12" s="205">
        <v>71.558507453200008</v>
      </c>
      <c r="G12" s="206">
        <v>64.189147430000006</v>
      </c>
      <c r="H12" s="272">
        <v>-0.1029837022246396</v>
      </c>
      <c r="I12" s="205">
        <v>857.94091602009985</v>
      </c>
      <c r="J12" s="206">
        <v>861.1053633790998</v>
      </c>
      <c r="K12" s="207">
        <v>3.6884210787841987E-3</v>
      </c>
    </row>
    <row r="13" spans="1:12" ht="15.75" thickBot="1" x14ac:dyDescent="0.3">
      <c r="A13" s="273" t="s">
        <v>67</v>
      </c>
      <c r="B13" s="271">
        <v>908.83315159639994</v>
      </c>
      <c r="C13" s="208">
        <v>281.0604480952</v>
      </c>
      <c r="D13" s="209">
        <v>275.55323504789999</v>
      </c>
      <c r="E13" s="274">
        <v>-1.9594407838681827E-2</v>
      </c>
      <c r="F13" s="208">
        <v>73.856929573200006</v>
      </c>
      <c r="G13" s="209">
        <v>66.183189549999994</v>
      </c>
      <c r="H13" s="274">
        <v>-0.10390006824741516</v>
      </c>
      <c r="I13" s="208">
        <v>893.17325158009999</v>
      </c>
      <c r="J13" s="209">
        <v>903.32593854909976</v>
      </c>
      <c r="K13" s="210">
        <v>1.1366985017787767E-2</v>
      </c>
    </row>
    <row r="14" spans="1:12" ht="15.75" thickBot="1" x14ac:dyDescent="0.3">
      <c r="A14" s="15"/>
      <c r="B14" s="358" t="s">
        <v>68</v>
      </c>
      <c r="C14" s="359"/>
      <c r="D14" s="359"/>
      <c r="E14" s="359"/>
      <c r="F14" s="360"/>
      <c r="G14" s="360"/>
      <c r="H14" s="360"/>
      <c r="I14" s="360"/>
      <c r="J14" s="360"/>
      <c r="K14" s="361"/>
    </row>
    <row r="15" spans="1:12" x14ac:dyDescent="0.25">
      <c r="A15" s="262" t="s">
        <v>60</v>
      </c>
      <c r="B15" s="275">
        <v>1505.5540304499993</v>
      </c>
      <c r="C15" s="199">
        <v>457.76769845000001</v>
      </c>
      <c r="D15" s="200">
        <v>429.73852355000025</v>
      </c>
      <c r="E15" s="276">
        <v>-6.123012828320229E-2</v>
      </c>
      <c r="F15" s="199">
        <v>131.79903696999986</v>
      </c>
      <c r="G15" s="200">
        <v>109.84345035000007</v>
      </c>
      <c r="H15" s="276">
        <v>-0.16658381673150868</v>
      </c>
      <c r="I15" s="199">
        <v>1431.1295647200002</v>
      </c>
      <c r="J15" s="200">
        <v>1477.5248555499998</v>
      </c>
      <c r="K15" s="276">
        <v>3.2418651653721264E-2</v>
      </c>
    </row>
    <row r="16" spans="1:12" x14ac:dyDescent="0.25">
      <c r="A16" s="265" t="s">
        <v>61</v>
      </c>
      <c r="B16" s="277">
        <v>308.76039628000001</v>
      </c>
      <c r="C16" s="201">
        <v>97.123652320000005</v>
      </c>
      <c r="D16" s="202">
        <v>110.11522981000002</v>
      </c>
      <c r="E16" s="276">
        <v>0.13376327166111679</v>
      </c>
      <c r="F16" s="201">
        <v>22.451203769999992</v>
      </c>
      <c r="G16" s="202">
        <v>24.57001206</v>
      </c>
      <c r="H16" s="276">
        <v>9.4373928084481085E-2</v>
      </c>
      <c r="I16" s="201">
        <v>299.30406174000001</v>
      </c>
      <c r="J16" s="202">
        <v>321.75197377000001</v>
      </c>
      <c r="K16" s="276">
        <v>7.5000358830746849E-2</v>
      </c>
    </row>
    <row r="17" spans="1:11" x14ac:dyDescent="0.25">
      <c r="A17" s="265" t="s">
        <v>69</v>
      </c>
      <c r="B17" s="277">
        <v>82.629518229999988</v>
      </c>
      <c r="C17" s="201">
        <v>19.734642659999999</v>
      </c>
      <c r="D17" s="202">
        <v>17.134793349999999</v>
      </c>
      <c r="E17" s="276">
        <v>-0.13174037933149985</v>
      </c>
      <c r="F17" s="201">
        <v>4.1580347199999999</v>
      </c>
      <c r="G17" s="202">
        <v>3.8554263099999999</v>
      </c>
      <c r="H17" s="276">
        <v>-7.2776787683966226E-2</v>
      </c>
      <c r="I17" s="201">
        <v>64.037449210000005</v>
      </c>
      <c r="J17" s="202">
        <v>80.029668919999992</v>
      </c>
      <c r="K17" s="276">
        <v>0.24973230363308518</v>
      </c>
    </row>
    <row r="18" spans="1:11" x14ac:dyDescent="0.25">
      <c r="A18" s="265" t="s">
        <v>306</v>
      </c>
      <c r="B18" s="277">
        <v>86.390422040000033</v>
      </c>
      <c r="C18" s="201">
        <v>25.307508120000001</v>
      </c>
      <c r="D18" s="202">
        <v>25.985331730000002</v>
      </c>
      <c r="E18" s="276">
        <v>2.6783498667114269E-2</v>
      </c>
      <c r="F18" s="201">
        <v>6.3012094100000002</v>
      </c>
      <c r="G18" s="202">
        <v>6.2504106399999992</v>
      </c>
      <c r="H18" s="276">
        <v>-8.0617492126802137E-3</v>
      </c>
      <c r="I18" s="201">
        <v>81.790036779999994</v>
      </c>
      <c r="J18" s="202">
        <v>87.068245650000037</v>
      </c>
      <c r="K18" s="276">
        <v>6.4533640988540419E-2</v>
      </c>
    </row>
    <row r="19" spans="1:11" x14ac:dyDescent="0.25">
      <c r="A19" s="265" t="s">
        <v>63</v>
      </c>
      <c r="B19" s="277">
        <v>40.270924819999998</v>
      </c>
      <c r="C19" s="201">
        <v>13.50406855</v>
      </c>
      <c r="D19" s="202">
        <v>11.116596060000003</v>
      </c>
      <c r="E19" s="276">
        <v>-0.17679653218288771</v>
      </c>
      <c r="F19" s="201">
        <v>3.0215246699999994</v>
      </c>
      <c r="G19" s="202">
        <v>2.4703571300000005</v>
      </c>
      <c r="H19" s="276">
        <v>-0.18241371499376147</v>
      </c>
      <c r="I19" s="201">
        <v>44.409174020000002</v>
      </c>
      <c r="J19" s="202">
        <v>37.883452330000004</v>
      </c>
      <c r="K19" s="276">
        <v>-0.14694535158571265</v>
      </c>
    </row>
    <row r="20" spans="1:11" x14ac:dyDescent="0.25">
      <c r="A20" s="265" t="s">
        <v>64</v>
      </c>
      <c r="B20" s="277">
        <v>14.482406460000002</v>
      </c>
      <c r="C20" s="201">
        <v>4.0045872600000001</v>
      </c>
      <c r="D20" s="202">
        <v>3.9469774500000003</v>
      </c>
      <c r="E20" s="276">
        <v>-1.4385954471622608E-2</v>
      </c>
      <c r="F20" s="201">
        <v>0.9762770300000001</v>
      </c>
      <c r="G20" s="202">
        <v>1.0634191899999998</v>
      </c>
      <c r="H20" s="276">
        <v>8.9259664339331746E-2</v>
      </c>
      <c r="I20" s="201">
        <v>14.281336590000002</v>
      </c>
      <c r="J20" s="202">
        <v>14.424796649999999</v>
      </c>
      <c r="K20" s="276">
        <v>1.0045282463299054E-2</v>
      </c>
    </row>
    <row r="21" spans="1:11" x14ac:dyDescent="0.25">
      <c r="A21" s="265" t="s">
        <v>65</v>
      </c>
      <c r="B21" s="277">
        <v>2.3697822099999994</v>
      </c>
      <c r="C21" s="201">
        <v>0.70045795</v>
      </c>
      <c r="D21" s="202">
        <v>0.6331388200000001</v>
      </c>
      <c r="E21" s="276">
        <v>-9.6107310938507995E-2</v>
      </c>
      <c r="F21" s="201">
        <v>0.24040552000000001</v>
      </c>
      <c r="G21" s="202">
        <v>0.12212119</v>
      </c>
      <c r="H21" s="276">
        <v>-0.49202002516414767</v>
      </c>
      <c r="I21" s="201">
        <v>2.1920936899999997</v>
      </c>
      <c r="J21" s="202">
        <v>2.3024630799999994</v>
      </c>
      <c r="K21" s="276">
        <v>5.0348847087826609E-2</v>
      </c>
    </row>
    <row r="22" spans="1:11" x14ac:dyDescent="0.25">
      <c r="A22" s="278" t="s">
        <v>66</v>
      </c>
      <c r="B22" s="279">
        <v>1957.8279622599994</v>
      </c>
      <c r="C22" s="280">
        <v>598.40797264999992</v>
      </c>
      <c r="D22" s="206">
        <v>581.53579742000045</v>
      </c>
      <c r="E22" s="281">
        <v>-2.8195104345422495E-2</v>
      </c>
      <c r="F22" s="280">
        <v>164.78965736999982</v>
      </c>
      <c r="G22" s="206">
        <v>144.31977056000002</v>
      </c>
      <c r="H22" s="281">
        <v>-0.12421827399057606</v>
      </c>
      <c r="I22" s="280">
        <v>1873.1062675400001</v>
      </c>
      <c r="J22" s="206">
        <v>1940.9557870299998</v>
      </c>
      <c r="K22" s="281">
        <v>3.6222995281046222E-2</v>
      </c>
    </row>
    <row r="23" spans="1:11" ht="15.75" thickBot="1" x14ac:dyDescent="0.3">
      <c r="A23" s="282" t="s">
        <v>70</v>
      </c>
      <c r="B23" s="283">
        <v>2040.4574804899994</v>
      </c>
      <c r="C23" s="208">
        <v>618.14261531</v>
      </c>
      <c r="D23" s="209">
        <v>598.67059077000033</v>
      </c>
      <c r="E23" s="281">
        <v>-3.1500860897989424E-2</v>
      </c>
      <c r="F23" s="208">
        <v>168.94769208999983</v>
      </c>
      <c r="G23" s="213">
        <v>148.17519687000004</v>
      </c>
      <c r="H23" s="281">
        <v>-0.12295222836742936</v>
      </c>
      <c r="I23" s="208">
        <v>1937.1437167500003</v>
      </c>
      <c r="J23" s="213">
        <v>2020.9854559499997</v>
      </c>
      <c r="K23" s="281">
        <v>4.3281114599314829E-2</v>
      </c>
    </row>
    <row r="24" spans="1:11" ht="15.75" thickBot="1" x14ac:dyDescent="0.3">
      <c r="A24" s="15"/>
      <c r="B24" s="358" t="s">
        <v>71</v>
      </c>
      <c r="C24" s="359"/>
      <c r="D24" s="359"/>
      <c r="E24" s="359"/>
      <c r="F24" s="359"/>
      <c r="G24" s="359"/>
      <c r="H24" s="359"/>
      <c r="I24" s="359"/>
      <c r="J24" s="359"/>
      <c r="K24" s="362"/>
    </row>
    <row r="25" spans="1:11" x14ac:dyDescent="0.25">
      <c r="A25" s="262" t="s">
        <v>60</v>
      </c>
      <c r="B25" s="284">
        <v>3.3592234871404716</v>
      </c>
      <c r="C25" s="214">
        <v>3.3451232867053431</v>
      </c>
      <c r="D25" s="215">
        <v>3.3215616285624727</v>
      </c>
      <c r="E25" s="216">
        <v>-7.0435843834253387E-3</v>
      </c>
      <c r="F25" s="214">
        <v>3.2424729149251696</v>
      </c>
      <c r="G25" s="215">
        <v>3.316047216629689</v>
      </c>
      <c r="H25" s="216">
        <v>2.2690799163149533E-2</v>
      </c>
      <c r="I25" s="214">
        <v>3.200883268908719</v>
      </c>
      <c r="J25" s="215">
        <v>3.3525455711612362</v>
      </c>
      <c r="K25" s="216">
        <v>4.738139116963902E-2</v>
      </c>
    </row>
    <row r="26" spans="1:11" x14ac:dyDescent="0.25">
      <c r="A26" s="265" t="s">
        <v>61</v>
      </c>
      <c r="B26" s="285">
        <v>0.8744624721103077</v>
      </c>
      <c r="C26" s="211">
        <v>0.85646617214422938</v>
      </c>
      <c r="D26" s="212">
        <v>0.93819318070834168</v>
      </c>
      <c r="E26" s="204">
        <v>9.5423510259024402E-2</v>
      </c>
      <c r="F26" s="211">
        <v>0.85919093160923654</v>
      </c>
      <c r="G26" s="212">
        <v>0.92361733706704607</v>
      </c>
      <c r="H26" s="204">
        <v>7.4984969100105658E-2</v>
      </c>
      <c r="I26" s="211">
        <v>0.86673282275065167</v>
      </c>
      <c r="J26" s="212">
        <v>0.90112735343824013</v>
      </c>
      <c r="K26" s="204">
        <v>3.9682967789813839E-2</v>
      </c>
    </row>
    <row r="27" spans="1:11" x14ac:dyDescent="0.25">
      <c r="A27" s="265" t="s">
        <v>62</v>
      </c>
      <c r="B27" s="285">
        <v>1.9142821146293234</v>
      </c>
      <c r="C27" s="211">
        <v>1.8239924411423347</v>
      </c>
      <c r="D27" s="212">
        <v>1.7351168634591729</v>
      </c>
      <c r="E27" s="204">
        <v>-4.8725847584927817E-2</v>
      </c>
      <c r="F27" s="211">
        <v>1.809082275974615</v>
      </c>
      <c r="G27" s="212">
        <v>1.9334728546255582</v>
      </c>
      <c r="H27" s="204">
        <v>6.8758939437361777E-2</v>
      </c>
      <c r="I27" s="211">
        <v>1.8175760474620097</v>
      </c>
      <c r="J27" s="212">
        <v>1.895513469386968</v>
      </c>
      <c r="K27" s="204">
        <v>4.2879868511574548E-2</v>
      </c>
    </row>
    <row r="28" spans="1:11" x14ac:dyDescent="0.25">
      <c r="A28" s="265" t="s">
        <v>306</v>
      </c>
      <c r="B28" s="285">
        <v>2.2029271714192555</v>
      </c>
      <c r="C28" s="211">
        <v>2.1598872893808125</v>
      </c>
      <c r="D28" s="212">
        <v>2.2077129286600745</v>
      </c>
      <c r="E28" s="204">
        <v>2.214265508871649E-2</v>
      </c>
      <c r="F28" s="211">
        <v>2.1591226358718374</v>
      </c>
      <c r="G28" s="212">
        <v>2.2185133387780942</v>
      </c>
      <c r="H28" s="204">
        <v>2.7506868725071465E-2</v>
      </c>
      <c r="I28" s="211">
        <v>2.1609776907788878</v>
      </c>
      <c r="J28" s="212">
        <v>2.2172036845055896</v>
      </c>
      <c r="K28" s="204">
        <v>2.6018775652624226E-2</v>
      </c>
    </row>
    <row r="29" spans="1:11" x14ac:dyDescent="0.25">
      <c r="A29" s="265" t="s">
        <v>63</v>
      </c>
      <c r="B29" s="285">
        <v>1.9163689444673351</v>
      </c>
      <c r="C29" s="211">
        <v>1.8901204476780182</v>
      </c>
      <c r="D29" s="212">
        <v>1.8466934663182573</v>
      </c>
      <c r="E29" s="204">
        <v>-2.2975774593153697E-2</v>
      </c>
      <c r="F29" s="211">
        <v>1.9181701701104354</v>
      </c>
      <c r="G29" s="212">
        <v>1.8238309457152817</v>
      </c>
      <c r="H29" s="204">
        <v>-4.9181884832315115E-2</v>
      </c>
      <c r="I29" s="211">
        <v>1.8784072593363796</v>
      </c>
      <c r="J29" s="212">
        <v>1.9047097565798634</v>
      </c>
      <c r="K29" s="204">
        <v>1.4002553020784347E-2</v>
      </c>
    </row>
    <row r="30" spans="1:11" x14ac:dyDescent="0.25">
      <c r="A30" s="265" t="s">
        <v>64</v>
      </c>
      <c r="B30" s="285">
        <v>4.0403356630720895</v>
      </c>
      <c r="C30" s="211">
        <v>4.1184648729700584</v>
      </c>
      <c r="D30" s="212">
        <v>4.0108678580163133</v>
      </c>
      <c r="E30" s="204">
        <v>-2.6125514790696913E-2</v>
      </c>
      <c r="F30" s="211">
        <v>4.1521882329924491</v>
      </c>
      <c r="G30" s="212">
        <v>4.2067712604460263</v>
      </c>
      <c r="H30" s="204">
        <v>1.3145605254567094E-2</v>
      </c>
      <c r="I30" s="211">
        <v>4.0834263688884622</v>
      </c>
      <c r="J30" s="212">
        <v>4.0111470863431533</v>
      </c>
      <c r="K30" s="204">
        <v>-1.7700645491248057E-2</v>
      </c>
    </row>
    <row r="31" spans="1:11" x14ac:dyDescent="0.25">
      <c r="A31" s="265" t="s">
        <v>65</v>
      </c>
      <c r="B31" s="285">
        <v>4.0683096079299839</v>
      </c>
      <c r="C31" s="211">
        <v>4.3702688453811502</v>
      </c>
      <c r="D31" s="212">
        <v>4.0594409073714317</v>
      </c>
      <c r="E31" s="204">
        <v>-7.1123299047889499E-2</v>
      </c>
      <c r="F31" s="211">
        <v>4.6739675318362988</v>
      </c>
      <c r="G31" s="212">
        <v>3.2366274416262488</v>
      </c>
      <c r="H31" s="204">
        <v>-0.30752034121327132</v>
      </c>
      <c r="I31" s="211">
        <v>4.1841051455804026</v>
      </c>
      <c r="J31" s="212">
        <v>3.9822117757749647</v>
      </c>
      <c r="K31" s="204">
        <v>-4.8252460868172586E-2</v>
      </c>
    </row>
    <row r="32" spans="1:11" x14ac:dyDescent="0.25">
      <c r="A32" s="270" t="s">
        <v>66</v>
      </c>
      <c r="B32" s="286">
        <v>2.2616373309499291</v>
      </c>
      <c r="C32" s="287">
        <v>2.2143495424702508</v>
      </c>
      <c r="D32" s="217">
        <v>2.1888749981400633</v>
      </c>
      <c r="E32" s="281">
        <v>-1.1504301304557818E-2</v>
      </c>
      <c r="F32" s="287">
        <v>2.3028660495437796</v>
      </c>
      <c r="G32" s="217">
        <v>2.2483515724739078</v>
      </c>
      <c r="H32" s="281">
        <v>-2.3672448113372324E-2</v>
      </c>
      <c r="I32" s="287">
        <v>2.1832578824065747</v>
      </c>
      <c r="J32" s="217">
        <v>2.254028217189838</v>
      </c>
      <c r="K32" s="281">
        <v>3.2415013981424101E-2</v>
      </c>
    </row>
    <row r="33" spans="1:11" ht="15.75" thickBot="1" x14ac:dyDescent="0.3">
      <c r="A33" s="282" t="s">
        <v>67</v>
      </c>
      <c r="B33" s="288">
        <v>2.2451398003097252</v>
      </c>
      <c r="C33" s="218">
        <v>2.1993226706186153</v>
      </c>
      <c r="D33" s="219">
        <v>2.1726131818627792</v>
      </c>
      <c r="E33" s="210">
        <v>-1.2144415693365884E-2</v>
      </c>
      <c r="F33" s="289">
        <v>2.2874995354708707</v>
      </c>
      <c r="G33" s="220">
        <v>2.2388645497064905</v>
      </c>
      <c r="H33" s="210">
        <v>-2.1261200280143E-2</v>
      </c>
      <c r="I33" s="218">
        <v>2.1688331052492078</v>
      </c>
      <c r="J33" s="219">
        <v>2.2372715868162247</v>
      </c>
      <c r="K33" s="210">
        <v>3.1555439374922889E-2</v>
      </c>
    </row>
    <row r="34" spans="1:11" x14ac:dyDescent="0.25">
      <c r="A34" s="354" t="s">
        <v>72</v>
      </c>
      <c r="B34" s="355"/>
      <c r="C34" s="355"/>
      <c r="D34" s="355"/>
      <c r="E34" s="355"/>
      <c r="F34" s="355"/>
      <c r="G34" s="355"/>
      <c r="H34" s="355"/>
      <c r="I34" s="355"/>
      <c r="J34" s="228"/>
    </row>
    <row r="35" spans="1:11" ht="49.5" customHeight="1" x14ac:dyDescent="0.25">
      <c r="A35" s="356" t="s">
        <v>73</v>
      </c>
      <c r="B35" s="357"/>
      <c r="C35" s="357"/>
      <c r="D35" s="357"/>
      <c r="E35" s="357"/>
      <c r="F35" s="357"/>
      <c r="G35" s="357"/>
      <c r="H35" s="357"/>
      <c r="I35" s="357"/>
      <c r="J35" s="228"/>
    </row>
    <row r="36" spans="1:11" ht="15" customHeight="1" x14ac:dyDescent="0.25">
      <c r="A36" s="356" t="s">
        <v>74</v>
      </c>
      <c r="B36" s="357"/>
      <c r="C36" s="357"/>
      <c r="D36" s="357"/>
      <c r="E36" s="357"/>
      <c r="F36" s="357"/>
      <c r="G36" s="357"/>
      <c r="H36" s="357"/>
      <c r="I36" s="357"/>
      <c r="J36" s="228"/>
    </row>
  </sheetData>
  <mergeCells count="12">
    <mergeCell ref="A1:K1"/>
    <mergeCell ref="A2:A4"/>
    <mergeCell ref="B2:K2"/>
    <mergeCell ref="B3:B4"/>
    <mergeCell ref="C3:E3"/>
    <mergeCell ref="F3:H3"/>
    <mergeCell ref="I3:K3"/>
    <mergeCell ref="A34:I34"/>
    <mergeCell ref="A35:I35"/>
    <mergeCell ref="A36:I36"/>
    <mergeCell ref="B14:K14"/>
    <mergeCell ref="B24:K24"/>
  </mergeCells>
  <phoneticPr fontId="59" type="noConversion"/>
  <pageMargins left="0.98425196850393704" right="0.98425196850393704" top="0.98425196850393704" bottom="0.98425196850393704" header="0.51181102362204722" footer="0.51181102362204722"/>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P33"/>
  <sheetViews>
    <sheetView showWhiteSpace="0" zoomScaleNormal="100" zoomScaleSheetLayoutView="90" workbookViewId="0"/>
  </sheetViews>
  <sheetFormatPr baseColWidth="10" defaultColWidth="11.42578125" defaultRowHeight="15" x14ac:dyDescent="0.25"/>
  <cols>
    <col min="17" max="17" width="11.42578125" customWidth="1"/>
    <col min="18" max="23" width="5.42578125" customWidth="1"/>
    <col min="24" max="28" width="6" customWidth="1"/>
    <col min="29" max="36" width="6" bestFit="1" customWidth="1"/>
    <col min="37" max="37" width="6" style="31" bestFit="1" customWidth="1"/>
    <col min="38" max="38" width="5.28515625" style="31" customWidth="1"/>
    <col min="40" max="40" width="12" bestFit="1" customWidth="1"/>
  </cols>
  <sheetData>
    <row r="2" spans="15:42" x14ac:dyDescent="0.25">
      <c r="O2" s="16" t="s">
        <v>75</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AH6/AG6-1</f>
        <v>8.8334258199987303E-2</v>
      </c>
      <c r="AI2" s="17">
        <f>AI6/AH6-1</f>
        <v>-1.1340969739138784E-2</v>
      </c>
      <c r="AJ2" s="17">
        <f>AJ6/AI6-1</f>
        <v>-3.1506352087114275E-2</v>
      </c>
      <c r="AK2" s="17">
        <f>AK6/AJ6-1</f>
        <v>-5.0962363307764935E-2</v>
      </c>
      <c r="AL2" s="17">
        <f>AL6/AK6-1</f>
        <v>7.1492859132294528E-2</v>
      </c>
    </row>
    <row r="3" spans="15:42" x14ac:dyDescent="0.25">
      <c r="O3" s="18" t="s">
        <v>76</v>
      </c>
      <c r="P3" s="19"/>
      <c r="Q3" s="20"/>
      <c r="R3" s="20"/>
      <c r="S3" s="20"/>
      <c r="T3" s="20"/>
      <c r="U3" s="20"/>
      <c r="V3" s="20"/>
      <c r="W3" s="20"/>
      <c r="X3" s="20"/>
      <c r="Y3" s="20"/>
      <c r="Z3" s="20"/>
      <c r="AA3" s="20"/>
      <c r="AB3" s="20"/>
      <c r="AC3" s="20"/>
      <c r="AD3" s="20"/>
      <c r="AE3" s="20"/>
      <c r="AF3" s="20"/>
      <c r="AG3" s="20"/>
      <c r="AH3" s="20"/>
      <c r="AI3" s="20"/>
      <c r="AJ3" s="20"/>
      <c r="AK3" s="20"/>
      <c r="AL3" s="20"/>
    </row>
    <row r="4" spans="15:42" x14ac:dyDescent="0.25">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5:42" x14ac:dyDescent="0.25">
      <c r="O5" s="23" t="s">
        <v>77</v>
      </c>
      <c r="P5" s="24" t="s">
        <v>78</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L6" si="1">AH10+AH15+AH20+AH25+AH30</f>
        <v>939.54</v>
      </c>
      <c r="AI5" s="24">
        <f t="shared" si="1"/>
        <v>844.7</v>
      </c>
      <c r="AJ5" s="24">
        <f t="shared" si="1"/>
        <v>867.75499999999988</v>
      </c>
      <c r="AK5" s="24">
        <f>AK10+AK15+AK20+AK25+AK30</f>
        <v>849.30000000000007</v>
      </c>
      <c r="AL5" s="24">
        <f>AL10+AL15+AL20+AL25+AL30</f>
        <v>865.08589868920001</v>
      </c>
      <c r="AN5" s="110"/>
    </row>
    <row r="6" spans="15:42" x14ac:dyDescent="0.25">
      <c r="O6" s="23" t="s">
        <v>79</v>
      </c>
      <c r="P6" s="24" t="s">
        <v>80</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1"/>
        <v>2006.3540000000003</v>
      </c>
      <c r="AI6" s="24">
        <f t="shared" si="1"/>
        <v>1983.6000000000001</v>
      </c>
      <c r="AJ6" s="24">
        <f t="shared" si="1"/>
        <v>1921.1040000000003</v>
      </c>
      <c r="AK6" s="24">
        <f>AK11+AK16+AK21+AK26+AK31</f>
        <v>1823.1999999999998</v>
      </c>
      <c r="AL6" s="24">
        <f t="shared" si="1"/>
        <v>1953.5457807699991</v>
      </c>
      <c r="AN6" s="110"/>
    </row>
    <row r="7" spans="15:42" x14ac:dyDescent="0.25">
      <c r="O7" s="25" t="s">
        <v>81</v>
      </c>
      <c r="P7" s="26" t="s">
        <v>82</v>
      </c>
      <c r="Q7" s="27">
        <f>Q6/Q5</f>
        <v>2.1489149478969662</v>
      </c>
      <c r="R7" s="27">
        <f t="shared" ref="R7:AE7" si="2">R6/R5</f>
        <v>1.9026223075162625</v>
      </c>
      <c r="S7" s="27">
        <f t="shared" si="2"/>
        <v>1.7391271482586874</v>
      </c>
      <c r="T7" s="27">
        <f t="shared" si="2"/>
        <v>1.7042323809401418</v>
      </c>
      <c r="U7" s="27">
        <f t="shared" si="2"/>
        <v>1.7891391962550858</v>
      </c>
      <c r="V7" s="27">
        <f t="shared" si="2"/>
        <v>2.1092161228048028</v>
      </c>
      <c r="W7" s="27">
        <f t="shared" si="2"/>
        <v>2.0381432271442002</v>
      </c>
      <c r="X7" s="27">
        <f t="shared" si="2"/>
        <v>2.0782612841301202</v>
      </c>
      <c r="Y7" s="27">
        <f t="shared" si="2"/>
        <v>2.3495086701723151</v>
      </c>
      <c r="Z7" s="27">
        <f t="shared" si="2"/>
        <v>1.9955089558827652</v>
      </c>
      <c r="AA7" s="27">
        <f t="shared" si="2"/>
        <v>2.1128982154523532</v>
      </c>
      <c r="AB7" s="27">
        <f t="shared" si="2"/>
        <v>2.5455743516084364</v>
      </c>
      <c r="AC7" s="27">
        <f t="shared" si="2"/>
        <v>2.3889180451125775</v>
      </c>
      <c r="AD7" s="27">
        <f t="shared" si="2"/>
        <v>2.1373921484118896</v>
      </c>
      <c r="AE7" s="27">
        <f t="shared" si="2"/>
        <v>2.3031009067094166</v>
      </c>
      <c r="AF7" s="27">
        <v>2.106806257592571</v>
      </c>
      <c r="AG7" s="27">
        <f t="shared" ref="AG7:AL7" si="3">AG6/AG5</f>
        <v>2.0340417597161293</v>
      </c>
      <c r="AH7" s="27">
        <f t="shared" si="3"/>
        <v>2.1354641633139626</v>
      </c>
      <c r="AI7" s="27">
        <f t="shared" si="3"/>
        <v>2.3482893334911803</v>
      </c>
      <c r="AJ7" s="27">
        <f t="shared" si="3"/>
        <v>2.2138783412368706</v>
      </c>
      <c r="AK7" s="27">
        <f t="shared" si="3"/>
        <v>2.1467090545154828</v>
      </c>
      <c r="AL7" s="27">
        <f t="shared" si="3"/>
        <v>2.2582101774286936</v>
      </c>
    </row>
    <row r="8" spans="15:42" x14ac:dyDescent="0.25">
      <c r="O8" s="18" t="s">
        <v>60</v>
      </c>
      <c r="P8" s="19"/>
      <c r="Q8" s="20"/>
      <c r="R8" s="20"/>
      <c r="S8" s="20"/>
      <c r="T8" s="20"/>
      <c r="U8" s="20"/>
      <c r="V8" s="20"/>
      <c r="W8" s="20"/>
      <c r="X8" s="20"/>
      <c r="Y8" s="20"/>
      <c r="Z8" s="20"/>
      <c r="AA8" s="20"/>
      <c r="AB8" s="20"/>
      <c r="AC8" s="20"/>
      <c r="AD8" s="20"/>
      <c r="AE8" s="20"/>
      <c r="AF8" s="20"/>
      <c r="AG8" s="20"/>
      <c r="AH8" s="20"/>
      <c r="AI8" s="20"/>
      <c r="AJ8" s="20"/>
      <c r="AK8" s="20"/>
      <c r="AL8" s="20"/>
    </row>
    <row r="9" spans="15:42" x14ac:dyDescent="0.25">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c r="AL9" s="22">
        <v>2021</v>
      </c>
      <c r="AO9" s="110"/>
    </row>
    <row r="10" spans="15:42" x14ac:dyDescent="0.25">
      <c r="O10" s="23" t="s">
        <v>83</v>
      </c>
      <c r="P10" s="24" t="s">
        <v>78</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c r="AL10" s="24">
        <v>448.18783447550004</v>
      </c>
      <c r="AO10" s="110"/>
    </row>
    <row r="11" spans="15:42" x14ac:dyDescent="0.25">
      <c r="O11" s="23" t="s">
        <v>84</v>
      </c>
      <c r="P11" s="24" t="s">
        <v>80</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c r="AL11" s="24">
        <v>1503.9203183799993</v>
      </c>
      <c r="AN11" s="110"/>
      <c r="AO11" s="110"/>
    </row>
    <row r="12" spans="15:42" x14ac:dyDescent="0.25">
      <c r="O12" s="25" t="s">
        <v>85</v>
      </c>
      <c r="P12" s="26" t="s">
        <v>82</v>
      </c>
      <c r="Q12" s="27">
        <f t="shared" ref="Q12:AE12" si="4">Q11/Q10</f>
        <v>2.8904130831947388</v>
      </c>
      <c r="R12" s="27">
        <f t="shared" si="4"/>
        <v>2.8638122705075548</v>
      </c>
      <c r="S12" s="27">
        <f t="shared" si="4"/>
        <v>2.6876583384239057</v>
      </c>
      <c r="T12" s="27">
        <f t="shared" si="4"/>
        <v>2.7165111652710605</v>
      </c>
      <c r="U12" s="27">
        <f t="shared" si="4"/>
        <v>2.7862443880887167</v>
      </c>
      <c r="V12" s="27">
        <f t="shared" si="4"/>
        <v>2.8705031136486223</v>
      </c>
      <c r="W12" s="27">
        <f t="shared" si="4"/>
        <v>2.9844027437272609</v>
      </c>
      <c r="X12" s="27">
        <f t="shared" si="4"/>
        <v>3.1859677555281674</v>
      </c>
      <c r="Y12" s="27">
        <f t="shared" si="4"/>
        <v>3.3501635655294479</v>
      </c>
      <c r="Z12" s="27">
        <f t="shared" si="4"/>
        <v>3.0685480685868147</v>
      </c>
      <c r="AA12" s="27">
        <f t="shared" si="4"/>
        <v>3.1014342749134984</v>
      </c>
      <c r="AB12" s="27">
        <f t="shared" si="4"/>
        <v>3.3326290517863288</v>
      </c>
      <c r="AC12" s="27">
        <f t="shared" si="4"/>
        <v>3.3289653233024432</v>
      </c>
      <c r="AD12" s="27">
        <f t="shared" si="4"/>
        <v>3.4202649753517798</v>
      </c>
      <c r="AE12" s="27">
        <f t="shared" si="4"/>
        <v>3.4384038677444115</v>
      </c>
      <c r="AF12" s="27">
        <v>3.2965853368870865</v>
      </c>
      <c r="AG12" s="27">
        <f t="shared" ref="AG12:AL12" si="5">AG11/AG10</f>
        <v>3.164676201096511</v>
      </c>
      <c r="AH12" s="27">
        <f t="shared" si="5"/>
        <v>3.1857906549341672</v>
      </c>
      <c r="AI12" s="27">
        <f t="shared" si="5"/>
        <v>3.3004160280271515</v>
      </c>
      <c r="AJ12" s="27">
        <f t="shared" si="5"/>
        <v>3.2544723998369376</v>
      </c>
      <c r="AK12" s="27">
        <f t="shared" si="5"/>
        <v>3.1264857591388204</v>
      </c>
      <c r="AL12" s="27">
        <f t="shared" si="5"/>
        <v>3.3555581001880372</v>
      </c>
      <c r="AN12" s="110"/>
      <c r="AO12" s="110"/>
    </row>
    <row r="13" spans="15:42" x14ac:dyDescent="0.25">
      <c r="O13" s="18" t="s">
        <v>61</v>
      </c>
      <c r="P13" s="19"/>
      <c r="Q13" s="20"/>
      <c r="R13" s="20"/>
      <c r="S13" s="20"/>
      <c r="T13" s="20"/>
      <c r="U13" s="20"/>
      <c r="V13" s="20"/>
      <c r="W13" s="20"/>
      <c r="X13" s="20"/>
      <c r="Y13" s="20"/>
      <c r="Z13" s="20"/>
      <c r="AA13" s="20"/>
      <c r="AB13" s="20"/>
      <c r="AC13" s="20"/>
      <c r="AD13" s="20"/>
      <c r="AE13" s="20"/>
      <c r="AF13" s="20"/>
      <c r="AG13" s="20"/>
      <c r="AH13" s="20"/>
      <c r="AI13" s="20"/>
      <c r="AJ13" s="20"/>
      <c r="AK13" s="20"/>
      <c r="AL13" s="20"/>
      <c r="AO13" s="110"/>
    </row>
    <row r="14" spans="15:42" x14ac:dyDescent="0.25">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c r="AL14" s="22">
        <v>2021</v>
      </c>
      <c r="AP14" s="110"/>
    </row>
    <row r="15" spans="15:42" x14ac:dyDescent="0.25">
      <c r="O15" s="23" t="s">
        <v>86</v>
      </c>
      <c r="P15" s="24" t="s">
        <v>78</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c r="AL15" s="24">
        <v>353.08593122000002</v>
      </c>
      <c r="AP15" s="110"/>
    </row>
    <row r="16" spans="15:42" x14ac:dyDescent="0.25">
      <c r="O16" s="23" t="s">
        <v>87</v>
      </c>
      <c r="P16" s="24" t="s">
        <v>80</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c r="AL16" s="24">
        <v>308.49193701000002</v>
      </c>
      <c r="AP16" s="110"/>
    </row>
    <row r="17" spans="15:42" x14ac:dyDescent="0.25">
      <c r="O17" s="25" t="s">
        <v>88</v>
      </c>
      <c r="P17" s="26" t="s">
        <v>82</v>
      </c>
      <c r="Q17" s="27">
        <f t="shared" ref="Q17:AE17" si="6">Q16/Q15</f>
        <v>0.90921592742047186</v>
      </c>
      <c r="R17" s="27">
        <f t="shared" si="6"/>
        <v>0.6339347577501131</v>
      </c>
      <c r="S17" s="27">
        <f t="shared" si="6"/>
        <v>0.46169544519410649</v>
      </c>
      <c r="T17" s="27">
        <f t="shared" si="6"/>
        <v>0.49582967771940983</v>
      </c>
      <c r="U17" s="27">
        <f t="shared" si="6"/>
        <v>0.61730695419897397</v>
      </c>
      <c r="V17" s="27">
        <f t="shared" si="6"/>
        <v>0.87059768439318619</v>
      </c>
      <c r="W17" s="27">
        <f t="shared" si="6"/>
        <v>0.70640164221818191</v>
      </c>
      <c r="X17" s="27">
        <f t="shared" si="6"/>
        <v>0.64512010511539852</v>
      </c>
      <c r="Y17" s="27">
        <f t="shared" si="6"/>
        <v>0.87548781990425484</v>
      </c>
      <c r="Z17" s="27">
        <f t="shared" si="6"/>
        <v>0.72927024915218175</v>
      </c>
      <c r="AA17" s="27">
        <f t="shared" si="6"/>
        <v>0.83614621075267626</v>
      </c>
      <c r="AB17" s="27">
        <f t="shared" si="6"/>
        <v>1.1669578654665964</v>
      </c>
      <c r="AC17" s="27">
        <f t="shared" si="6"/>
        <v>1.1357766371680114</v>
      </c>
      <c r="AD17" s="27">
        <f t="shared" si="6"/>
        <v>0.95296452427286304</v>
      </c>
      <c r="AE17" s="27">
        <f t="shared" si="6"/>
        <v>0.90085818880992397</v>
      </c>
      <c r="AF17" s="27">
        <v>0.75958986292404462</v>
      </c>
      <c r="AG17" s="27">
        <f t="shared" ref="AG17:AL17" si="7">AG16/AG15</f>
        <v>0.7544198798807763</v>
      </c>
      <c r="AH17" s="27">
        <f t="shared" si="7"/>
        <v>0.8634271658090672</v>
      </c>
      <c r="AI17" s="27">
        <f t="shared" si="7"/>
        <v>1.0241001564945227</v>
      </c>
      <c r="AJ17" s="27">
        <f t="shared" si="7"/>
        <v>0.93312243435561004</v>
      </c>
      <c r="AK17" s="27">
        <f t="shared" si="7"/>
        <v>0.86256621542083578</v>
      </c>
      <c r="AL17" s="27">
        <f t="shared" si="7"/>
        <v>0.8737021493438818</v>
      </c>
      <c r="AP17" s="110"/>
    </row>
    <row r="18" spans="15:42" x14ac:dyDescent="0.25">
      <c r="O18" s="18" t="s">
        <v>89</v>
      </c>
      <c r="P18" s="19"/>
      <c r="Q18" s="20"/>
      <c r="R18" s="20"/>
      <c r="S18" s="20"/>
      <c r="T18" s="20"/>
      <c r="U18" s="20"/>
      <c r="V18" s="20"/>
      <c r="W18" s="20"/>
      <c r="X18" s="20"/>
      <c r="Y18" s="20"/>
      <c r="Z18" s="20"/>
      <c r="AA18" s="20"/>
      <c r="AB18" s="20"/>
      <c r="AC18" s="20"/>
      <c r="AD18" s="20"/>
      <c r="AE18" s="20"/>
      <c r="AF18" s="20"/>
      <c r="AG18" s="20"/>
      <c r="AH18" s="20"/>
      <c r="AI18" s="20"/>
      <c r="AJ18" s="20"/>
      <c r="AK18" s="20"/>
      <c r="AL18" s="20"/>
      <c r="AP18" s="110"/>
    </row>
    <row r="19" spans="15:42" x14ac:dyDescent="0.25">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c r="AL19" s="22">
        <v>2021</v>
      </c>
      <c r="AP19" s="110"/>
    </row>
    <row r="20" spans="15:42" x14ac:dyDescent="0.25">
      <c r="O20" s="23" t="s">
        <v>90</v>
      </c>
      <c r="P20" s="24" t="s">
        <v>78</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c r="AL20" s="24">
        <v>39.216195233699999</v>
      </c>
      <c r="AP20" s="110"/>
    </row>
    <row r="21" spans="15:42" x14ac:dyDescent="0.25">
      <c r="O21" s="23" t="s">
        <v>91</v>
      </c>
      <c r="P21" s="24" t="s">
        <v>80</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c r="AL21" s="24">
        <v>86.390422040000033</v>
      </c>
      <c r="AP21" s="110"/>
    </row>
    <row r="22" spans="15:42" x14ac:dyDescent="0.25">
      <c r="O22" s="25" t="s">
        <v>92</v>
      </c>
      <c r="P22" s="26" t="s">
        <v>82</v>
      </c>
      <c r="Q22" s="27">
        <f t="shared" ref="Q22:AE22" si="8">Q21/Q20</f>
        <v>1.6087918882202938</v>
      </c>
      <c r="R22" s="27">
        <f t="shared" si="8"/>
        <v>1.53708331786424</v>
      </c>
      <c r="S22" s="27">
        <f t="shared" si="8"/>
        <v>1.4175937160040197</v>
      </c>
      <c r="T22" s="27">
        <f t="shared" si="8"/>
        <v>1.3890220468563865</v>
      </c>
      <c r="U22" s="27">
        <f t="shared" si="8"/>
        <v>1.4823754310691495</v>
      </c>
      <c r="V22" s="27">
        <f t="shared" si="8"/>
        <v>1.5132729514515053</v>
      </c>
      <c r="W22" s="27">
        <f t="shared" si="8"/>
        <v>1.3969357088328871</v>
      </c>
      <c r="X22" s="27">
        <f t="shared" si="8"/>
        <v>1.6666914515657938</v>
      </c>
      <c r="Y22" s="27">
        <f t="shared" si="8"/>
        <v>1.810845308928009</v>
      </c>
      <c r="Z22" s="27">
        <f t="shared" si="8"/>
        <v>1.7447114698129429</v>
      </c>
      <c r="AA22" s="27">
        <f t="shared" si="8"/>
        <v>1.8533564749274807</v>
      </c>
      <c r="AB22" s="27">
        <f t="shared" si="8"/>
        <v>1.992404542192139</v>
      </c>
      <c r="AC22" s="27">
        <f t="shared" si="8"/>
        <v>1.9705158057031791</v>
      </c>
      <c r="AD22" s="27">
        <f t="shared" si="8"/>
        <v>1.6117373972123878</v>
      </c>
      <c r="AE22" s="27">
        <f t="shared" si="8"/>
        <v>1.9902006000900061</v>
      </c>
      <c r="AF22" s="27">
        <v>1.8806410444170136</v>
      </c>
      <c r="AG22" s="27">
        <f t="shared" ref="AG22:AL22" si="9">AG21/AG20</f>
        <v>1.9143271822517107</v>
      </c>
      <c r="AH22" s="27">
        <f t="shared" si="9"/>
        <v>2.0099368285147783</v>
      </c>
      <c r="AI22" s="27">
        <f t="shared" si="9"/>
        <v>2.0593607305936077</v>
      </c>
      <c r="AJ22" s="27">
        <f t="shared" si="9"/>
        <v>2.1365196018786654</v>
      </c>
      <c r="AK22" s="27">
        <f t="shared" si="9"/>
        <v>2.1167108753315649</v>
      </c>
      <c r="AL22" s="27">
        <f t="shared" si="9"/>
        <v>2.2029271714192555</v>
      </c>
      <c r="AP22" s="110"/>
    </row>
    <row r="23" spans="15:42" x14ac:dyDescent="0.25">
      <c r="O23" s="18" t="s">
        <v>93</v>
      </c>
      <c r="P23" s="19"/>
      <c r="Q23" s="20"/>
      <c r="R23" s="20"/>
      <c r="S23" s="20"/>
      <c r="T23" s="20"/>
      <c r="U23" s="20"/>
      <c r="V23" s="20"/>
      <c r="W23" s="20"/>
      <c r="X23" s="20"/>
      <c r="Y23" s="20"/>
      <c r="Z23" s="20"/>
      <c r="AA23" s="20"/>
      <c r="AB23" s="20"/>
      <c r="AC23" s="20"/>
      <c r="AD23" s="20"/>
      <c r="AE23" s="20"/>
      <c r="AF23" s="20"/>
      <c r="AG23" s="20"/>
      <c r="AH23" s="20"/>
      <c r="AI23" s="20"/>
      <c r="AJ23" s="20"/>
      <c r="AK23" s="20"/>
      <c r="AL23" s="20"/>
      <c r="AP23" s="110"/>
    </row>
    <row r="24" spans="15:42" x14ac:dyDescent="0.25">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c r="AL24" s="22">
        <v>2021</v>
      </c>
      <c r="AP24" s="110"/>
    </row>
    <row r="25" spans="15:42" x14ac:dyDescent="0.25">
      <c r="O25" s="23" t="s">
        <v>94</v>
      </c>
      <c r="P25" s="24" t="s">
        <v>78</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c r="AL25" s="24">
        <v>3.5817562599999997</v>
      </c>
      <c r="AP25" s="110"/>
    </row>
    <row r="26" spans="15:42" x14ac:dyDescent="0.25">
      <c r="O26" s="23" t="s">
        <v>95</v>
      </c>
      <c r="P26" s="24" t="s">
        <v>80</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c r="AL26" s="24">
        <v>14.47550646</v>
      </c>
      <c r="AP26" s="173"/>
    </row>
    <row r="27" spans="15:42" x14ac:dyDescent="0.25">
      <c r="O27" s="25" t="s">
        <v>96</v>
      </c>
      <c r="P27" s="26" t="s">
        <v>82</v>
      </c>
      <c r="Q27" s="27">
        <f t="shared" ref="Q27:AE27" si="10">Q26/Q25</f>
        <v>2.470105213302209</v>
      </c>
      <c r="R27" s="27">
        <f t="shared" si="10"/>
        <v>2.4686432710313668</v>
      </c>
      <c r="S27" s="27">
        <f t="shared" si="10"/>
        <v>2.5997929369666339</v>
      </c>
      <c r="T27" s="27">
        <f t="shared" si="10"/>
        <v>2.638739727532978</v>
      </c>
      <c r="U27" s="27">
        <f t="shared" si="10"/>
        <v>2.6550079821199102</v>
      </c>
      <c r="V27" s="27">
        <f t="shared" si="10"/>
        <v>2.7469960674427027</v>
      </c>
      <c r="W27" s="27">
        <f t="shared" si="10"/>
        <v>2.951499403612889</v>
      </c>
      <c r="X27" s="27">
        <f t="shared" si="10"/>
        <v>2.9650363375152735</v>
      </c>
      <c r="Y27" s="27">
        <f t="shared" si="10"/>
        <v>3.6234938212872443</v>
      </c>
      <c r="Z27" s="27">
        <f t="shared" si="10"/>
        <v>3.923569594346568</v>
      </c>
      <c r="AA27" s="27">
        <f t="shared" si="10"/>
        <v>3.8926179653603645</v>
      </c>
      <c r="AB27" s="27">
        <f t="shared" si="10"/>
        <v>3.8591856887825298</v>
      </c>
      <c r="AC27" s="27">
        <f t="shared" si="10"/>
        <v>3.9802384241546926</v>
      </c>
      <c r="AD27" s="27">
        <f t="shared" si="10"/>
        <v>4.1828965307089474</v>
      </c>
      <c r="AE27" s="27">
        <f t="shared" si="10"/>
        <v>4.2199287794536291</v>
      </c>
      <c r="AF27" s="27">
        <v>4.086036346905912</v>
      </c>
      <c r="AG27" s="27">
        <f t="shared" ref="AG27:AL27" si="11">AG26/AG25</f>
        <v>4.0166764763586418</v>
      </c>
      <c r="AH27" s="27">
        <f t="shared" si="11"/>
        <v>4.0244305657604702</v>
      </c>
      <c r="AI27" s="27">
        <f t="shared" si="11"/>
        <v>4.1739130434782608</v>
      </c>
      <c r="AJ27" s="27">
        <f t="shared" si="11"/>
        <v>4.022786458333333</v>
      </c>
      <c r="AK27" s="27">
        <f t="shared" si="11"/>
        <v>4.2</v>
      </c>
      <c r="AL27" s="27">
        <f t="shared" si="11"/>
        <v>4.0414549202183849</v>
      </c>
      <c r="AP27" s="110"/>
    </row>
    <row r="28" spans="15:42" x14ac:dyDescent="0.25">
      <c r="O28" s="18" t="s">
        <v>97</v>
      </c>
      <c r="P28" s="19"/>
      <c r="Q28" s="20"/>
      <c r="R28" s="20"/>
      <c r="S28" s="20"/>
      <c r="T28" s="20"/>
      <c r="U28" s="20"/>
      <c r="V28" s="20"/>
      <c r="W28" s="20"/>
      <c r="X28" s="20"/>
      <c r="Y28" s="20"/>
      <c r="Z28" s="20"/>
      <c r="AA28" s="20"/>
      <c r="AB28" s="20"/>
      <c r="AC28" s="20"/>
      <c r="AD28" s="20"/>
      <c r="AE28" s="20"/>
      <c r="AF28" s="20"/>
      <c r="AG28" s="20"/>
      <c r="AH28" s="20"/>
      <c r="AI28" s="20"/>
      <c r="AJ28" s="20"/>
      <c r="AK28" s="20"/>
      <c r="AL28" s="20"/>
    </row>
    <row r="29" spans="15:42" x14ac:dyDescent="0.25">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c r="AL29" s="22">
        <v>2021</v>
      </c>
      <c r="AP29" s="232"/>
    </row>
    <row r="30" spans="15:42" x14ac:dyDescent="0.25">
      <c r="O30" s="23" t="s">
        <v>98</v>
      </c>
      <c r="P30" s="24" t="s">
        <v>78</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c r="AL30" s="24">
        <v>21.014181499999999</v>
      </c>
      <c r="AP30" s="232"/>
    </row>
    <row r="31" spans="15:42" x14ac:dyDescent="0.25">
      <c r="O31" s="23" t="s">
        <v>99</v>
      </c>
      <c r="P31" s="24" t="s">
        <v>80</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c r="AL31" s="24">
        <v>40.267596879999985</v>
      </c>
      <c r="AP31" s="232"/>
    </row>
    <row r="32" spans="15:42" x14ac:dyDescent="0.25">
      <c r="O32" s="25" t="s">
        <v>100</v>
      </c>
      <c r="P32" s="26" t="s">
        <v>82</v>
      </c>
      <c r="Q32" s="27"/>
      <c r="R32" s="27"/>
      <c r="S32" s="27"/>
      <c r="T32" s="27"/>
      <c r="U32" s="27"/>
      <c r="V32" s="27"/>
      <c r="W32" s="27"/>
      <c r="X32" s="27"/>
      <c r="Y32" s="27"/>
      <c r="Z32" s="27"/>
      <c r="AA32" s="27"/>
      <c r="AB32" s="27"/>
      <c r="AC32" s="27"/>
      <c r="AD32" s="27"/>
      <c r="AE32" s="27"/>
      <c r="AF32" s="27"/>
      <c r="AG32" s="27"/>
      <c r="AH32" s="27">
        <f>AH31/AH30</f>
        <v>1.8826530612244896</v>
      </c>
      <c r="AI32" s="27">
        <f>AI31/AI30</f>
        <v>1.9751243781094527</v>
      </c>
      <c r="AJ32" s="27">
        <f>AJ31/AJ30</f>
        <v>1.8778808241239515</v>
      </c>
      <c r="AK32" s="27">
        <f>AK31/AK30</f>
        <v>1.8526785714285716</v>
      </c>
      <c r="AL32" s="27">
        <f>AL31/AL30</f>
        <v>1.9162105780803305</v>
      </c>
      <c r="AP32" s="232"/>
    </row>
    <row r="33" spans="42:42" x14ac:dyDescent="0.25">
      <c r="AP33" s="232"/>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2"/>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 min="12" max="12" width="28.28515625" bestFit="1" customWidth="1"/>
    <col min="14" max="14" width="14.42578125" customWidth="1"/>
    <col min="15" max="15" width="11.42578125" style="31"/>
  </cols>
  <sheetData>
    <row r="1" spans="1:18" ht="29.25" customHeight="1" x14ac:dyDescent="0.25">
      <c r="A1" s="380" t="s">
        <v>609</v>
      </c>
      <c r="B1" s="381"/>
      <c r="C1" s="381"/>
      <c r="D1" s="381"/>
      <c r="E1" s="381"/>
      <c r="F1" s="381"/>
      <c r="G1" s="381"/>
      <c r="H1" s="381"/>
      <c r="I1" s="381"/>
      <c r="J1" s="381"/>
    </row>
    <row r="2" spans="1:18" x14ac:dyDescent="0.25">
      <c r="A2" s="112"/>
      <c r="B2" s="113" t="s">
        <v>101</v>
      </c>
      <c r="C2" s="113" t="s">
        <v>102</v>
      </c>
      <c r="D2" s="113" t="s">
        <v>103</v>
      </c>
      <c r="E2" s="233" t="s">
        <v>101</v>
      </c>
      <c r="F2" s="233" t="s">
        <v>102</v>
      </c>
      <c r="G2" s="233" t="s">
        <v>103</v>
      </c>
      <c r="H2" s="233" t="s">
        <v>101</v>
      </c>
      <c r="I2" s="233" t="s">
        <v>102</v>
      </c>
      <c r="J2" s="113" t="s">
        <v>103</v>
      </c>
    </row>
    <row r="3" spans="1:18" x14ac:dyDescent="0.25">
      <c r="A3" s="112"/>
      <c r="B3" s="237" t="s">
        <v>104</v>
      </c>
      <c r="C3" s="237" t="s">
        <v>105</v>
      </c>
      <c r="D3" s="113" t="s">
        <v>104</v>
      </c>
      <c r="E3" s="233" t="s">
        <v>106</v>
      </c>
      <c r="F3" s="233" t="s">
        <v>107</v>
      </c>
      <c r="G3" s="233" t="s">
        <v>106</v>
      </c>
      <c r="H3" s="233" t="s">
        <v>312</v>
      </c>
      <c r="I3" s="233" t="s">
        <v>313</v>
      </c>
      <c r="J3" s="113" t="s">
        <v>312</v>
      </c>
      <c r="L3" s="235"/>
      <c r="M3" s="31"/>
      <c r="N3" s="31"/>
      <c r="P3" s="28"/>
      <c r="Q3" s="28"/>
      <c r="R3" s="31"/>
    </row>
    <row r="4" spans="1:18" x14ac:dyDescent="0.25">
      <c r="A4" s="112" t="s">
        <v>108</v>
      </c>
      <c r="B4" s="258">
        <v>213.44108900000001</v>
      </c>
      <c r="C4" s="258">
        <v>12.419422000000001</v>
      </c>
      <c r="D4" s="259">
        <f t="shared" ref="D4:D9" si="0">B4/(SUM($B$4:$B$9))</f>
        <v>0.14771120305668284</v>
      </c>
      <c r="E4" s="260">
        <v>243.245497</v>
      </c>
      <c r="F4" s="260">
        <v>14.622400000000001</v>
      </c>
      <c r="G4" s="259">
        <f t="shared" ref="G4:G9" si="1">E4/SUM($E$4:$E$9)</f>
        <v>0.17449545294702834</v>
      </c>
      <c r="H4" s="260">
        <v>234.57264577000092</v>
      </c>
      <c r="I4" s="260">
        <v>13.844855222222222</v>
      </c>
      <c r="J4" s="259">
        <f t="shared" ref="J4:J9" si="2">H4/SUM($H$4:$H$9)</f>
        <v>0.15597411837794706</v>
      </c>
      <c r="L4" s="236"/>
      <c r="M4" s="31"/>
      <c r="N4" s="31"/>
      <c r="P4" s="28"/>
      <c r="Q4" s="28"/>
      <c r="R4" s="167"/>
    </row>
    <row r="5" spans="1:18" x14ac:dyDescent="0.25">
      <c r="A5" s="112" t="s">
        <v>109</v>
      </c>
      <c r="B5" s="258">
        <v>517.40012100000001</v>
      </c>
      <c r="C5" s="258">
        <v>22.222055000000001</v>
      </c>
      <c r="D5" s="259">
        <f t="shared" si="0"/>
        <v>0.35806505060786709</v>
      </c>
      <c r="E5" s="260">
        <v>516.70932500000004</v>
      </c>
      <c r="F5" s="260">
        <v>22.027394999999999</v>
      </c>
      <c r="G5" s="259">
        <f>E5/SUM($E$4:$E$9)</f>
        <v>0.3706684350577239</v>
      </c>
      <c r="H5" s="260">
        <v>501.93888110999256</v>
      </c>
      <c r="I5" s="260">
        <v>21.095279746666527</v>
      </c>
      <c r="J5" s="259">
        <f t="shared" si="2"/>
        <v>0.33375364038613142</v>
      </c>
      <c r="L5" s="240"/>
      <c r="M5" s="31"/>
      <c r="N5" s="31"/>
      <c r="P5" s="28"/>
      <c r="Q5" s="28"/>
      <c r="R5" s="167"/>
    </row>
    <row r="6" spans="1:18" x14ac:dyDescent="0.25">
      <c r="A6" s="112" t="s">
        <v>110</v>
      </c>
      <c r="B6" s="258">
        <v>281.08668599999999</v>
      </c>
      <c r="C6" s="258">
        <v>8.2078319999999998</v>
      </c>
      <c r="D6" s="259">
        <f t="shared" si="0"/>
        <v>0.19452511579097145</v>
      </c>
      <c r="E6" s="260">
        <v>250.59459200000001</v>
      </c>
      <c r="F6" s="260">
        <v>7.3115259999999997</v>
      </c>
      <c r="G6" s="259">
        <f t="shared" si="1"/>
        <v>0.17976742581637908</v>
      </c>
      <c r="H6" s="260">
        <v>263.23259948000083</v>
      </c>
      <c r="I6" s="260">
        <v>7.6221088911111092</v>
      </c>
      <c r="J6" s="259">
        <f t="shared" si="2"/>
        <v>0.17503094829089888</v>
      </c>
      <c r="L6" s="235"/>
      <c r="M6" s="31"/>
      <c r="N6" s="31"/>
      <c r="P6" s="28"/>
      <c r="Q6" s="28"/>
      <c r="R6" s="167"/>
    </row>
    <row r="7" spans="1:18" x14ac:dyDescent="0.25">
      <c r="A7" s="112" t="s">
        <v>111</v>
      </c>
      <c r="B7" s="258">
        <v>204.20909800000001</v>
      </c>
      <c r="C7" s="258">
        <v>4.4205009999999998</v>
      </c>
      <c r="D7" s="259">
        <f t="shared" si="0"/>
        <v>0.14132223407415265</v>
      </c>
      <c r="E7" s="260">
        <v>177.58604800000001</v>
      </c>
      <c r="F7" s="260">
        <v>3.835998</v>
      </c>
      <c r="G7" s="259">
        <f>E7/SUM($E$4:$E$9)</f>
        <v>0.12739375760297308</v>
      </c>
      <c r="H7" s="260">
        <v>226.92550004999924</v>
      </c>
      <c r="I7" s="260">
        <v>4.8754200733333324</v>
      </c>
      <c r="J7" s="259">
        <f t="shared" si="2"/>
        <v>0.15088931060818495</v>
      </c>
      <c r="L7" s="28"/>
      <c r="M7" s="31"/>
      <c r="N7" s="31"/>
      <c r="P7" s="28"/>
      <c r="Q7" s="28"/>
      <c r="R7" s="167"/>
    </row>
    <row r="8" spans="1:18" x14ac:dyDescent="0.25">
      <c r="A8" s="112" t="s">
        <v>112</v>
      </c>
      <c r="B8" s="258">
        <v>120.66380599999999</v>
      </c>
      <c r="C8" s="258">
        <v>1.6102890000000001</v>
      </c>
      <c r="D8" s="259">
        <f t="shared" si="0"/>
        <v>8.3504989752269221E-2</v>
      </c>
      <c r="E8" s="260">
        <v>101.86844000000001</v>
      </c>
      <c r="F8" s="260">
        <v>1.349445</v>
      </c>
      <c r="G8" s="259">
        <f t="shared" si="1"/>
        <v>7.3076705624717811E-2</v>
      </c>
      <c r="H8" s="260">
        <v>134.84044649999973</v>
      </c>
      <c r="I8" s="260">
        <v>1.7680794822222223</v>
      </c>
      <c r="J8" s="259">
        <f t="shared" si="2"/>
        <v>8.9659302326102211E-2</v>
      </c>
      <c r="L8" s="28"/>
      <c r="M8" s="31"/>
      <c r="N8" s="31"/>
      <c r="P8" s="28"/>
      <c r="Q8" s="28"/>
      <c r="R8" s="167"/>
    </row>
    <row r="9" spans="1:18" x14ac:dyDescent="0.25">
      <c r="A9" s="112" t="s">
        <v>113</v>
      </c>
      <c r="B9" s="258">
        <v>108.188372</v>
      </c>
      <c r="C9" s="258">
        <v>0.45341700000000001</v>
      </c>
      <c r="D9" s="259">
        <f t="shared" si="0"/>
        <v>7.4871406718056713E-2</v>
      </c>
      <c r="E9" s="260">
        <v>103.989425</v>
      </c>
      <c r="F9" s="260">
        <v>0.40153899999999998</v>
      </c>
      <c r="G9" s="259">
        <f t="shared" si="1"/>
        <v>7.4598222951177726E-2</v>
      </c>
      <c r="H9" s="260">
        <v>142.41024547000029</v>
      </c>
      <c r="I9" s="260">
        <v>0.59290485999999987</v>
      </c>
      <c r="J9" s="259">
        <f t="shared" si="2"/>
        <v>9.469268001073558E-2</v>
      </c>
      <c r="L9" s="28"/>
      <c r="M9" s="31"/>
      <c r="N9" s="31"/>
      <c r="P9" s="28"/>
      <c r="Q9" s="28"/>
      <c r="R9" s="167"/>
    </row>
    <row r="10" spans="1:18" x14ac:dyDescent="0.25">
      <c r="A10" s="382" t="s">
        <v>114</v>
      </c>
      <c r="B10" s="382"/>
      <c r="C10" s="382"/>
      <c r="D10" s="382"/>
      <c r="E10" s="382"/>
      <c r="F10" s="382"/>
      <c r="G10" s="382"/>
      <c r="H10" s="382"/>
      <c r="I10" s="382"/>
      <c r="J10" s="382"/>
      <c r="L10" s="28"/>
      <c r="M10" s="31"/>
      <c r="N10" s="31"/>
      <c r="P10" s="110"/>
      <c r="Q10" s="227"/>
      <c r="R10" s="167"/>
    </row>
    <row r="11" spans="1:18" x14ac:dyDescent="0.25">
      <c r="A11" s="382" t="s">
        <v>115</v>
      </c>
      <c r="B11" s="382"/>
      <c r="C11" s="382"/>
      <c r="D11" s="382"/>
      <c r="E11" s="382"/>
      <c r="F11" s="382"/>
      <c r="G11" s="382"/>
      <c r="H11" s="382"/>
      <c r="I11" s="382"/>
      <c r="J11" s="382"/>
      <c r="L11" s="31"/>
      <c r="M11" s="31"/>
      <c r="N11" s="31"/>
      <c r="P11" s="31"/>
      <c r="Q11" s="31"/>
      <c r="R11" s="31"/>
    </row>
    <row r="12" spans="1:18" x14ac:dyDescent="0.25">
      <c r="L12" s="31"/>
      <c r="M12" s="31"/>
      <c r="N12" s="31"/>
      <c r="P12" s="31"/>
      <c r="Q12" s="31"/>
      <c r="R12" s="31"/>
    </row>
    <row r="13" spans="1:18" x14ac:dyDescent="0.25">
      <c r="L13" s="31"/>
      <c r="M13" s="31"/>
      <c r="N13" s="31"/>
      <c r="P13" s="31"/>
      <c r="Q13" s="31"/>
      <c r="R13" s="31"/>
    </row>
    <row r="29" s="31" customFormat="1" x14ac:dyDescent="0.25"/>
    <row r="30" s="31" customFormat="1" x14ac:dyDescent="0.25"/>
    <row r="31" s="31" customFormat="1" x14ac:dyDescent="0.25"/>
    <row r="32" s="31" customFormat="1" x14ac:dyDescent="0.25"/>
    <row r="33" spans="1:16" ht="30" customHeight="1" x14ac:dyDescent="0.25">
      <c r="A33" s="380" t="s">
        <v>499</v>
      </c>
      <c r="B33" s="381"/>
      <c r="C33" s="381"/>
      <c r="D33" s="381"/>
      <c r="E33" s="381"/>
      <c r="F33" s="381"/>
      <c r="G33" s="381"/>
      <c r="H33" s="381"/>
      <c r="I33" s="381"/>
      <c r="J33" s="381"/>
      <c r="K33" s="31"/>
      <c r="L33" s="31"/>
    </row>
    <row r="34" spans="1:16" x14ac:dyDescent="0.25">
      <c r="A34" s="112"/>
      <c r="B34" s="113" t="s">
        <v>101</v>
      </c>
      <c r="C34" s="113" t="s">
        <v>78</v>
      </c>
      <c r="D34" s="113" t="s">
        <v>103</v>
      </c>
      <c r="E34" s="113" t="s">
        <v>101</v>
      </c>
      <c r="F34" s="113" t="s">
        <v>78</v>
      </c>
      <c r="G34" s="113" t="s">
        <v>103</v>
      </c>
      <c r="H34" s="113" t="s">
        <v>101</v>
      </c>
      <c r="I34" s="113" t="s">
        <v>78</v>
      </c>
      <c r="J34" s="113" t="s">
        <v>103</v>
      </c>
      <c r="K34" s="31"/>
      <c r="L34" s="31"/>
    </row>
    <row r="35" spans="1:16" x14ac:dyDescent="0.25">
      <c r="A35" s="112"/>
      <c r="B35" s="113" t="s">
        <v>104</v>
      </c>
      <c r="C35" s="113" t="s">
        <v>105</v>
      </c>
      <c r="D35" s="113" t="s">
        <v>104</v>
      </c>
      <c r="E35" s="113" t="s">
        <v>106</v>
      </c>
      <c r="F35" s="113" t="s">
        <v>107</v>
      </c>
      <c r="G35" s="113" t="s">
        <v>106</v>
      </c>
      <c r="H35" s="113" t="s">
        <v>312</v>
      </c>
      <c r="I35" s="113" t="s">
        <v>313</v>
      </c>
      <c r="J35" s="113" t="s">
        <v>312</v>
      </c>
      <c r="K35" s="31"/>
      <c r="L35" s="31"/>
      <c r="O35" s="231"/>
      <c r="P35" s="234"/>
    </row>
    <row r="36" spans="1:16" x14ac:dyDescent="0.25">
      <c r="A36" s="112" t="s">
        <v>116</v>
      </c>
      <c r="B36" s="238">
        <v>87.236891999999997</v>
      </c>
      <c r="C36" s="238">
        <v>140.716948</v>
      </c>
      <c r="D36" s="261">
        <f t="shared" ref="D36:D41" si="3">B36/(SUM($B$36:$B$41))</f>
        <v>0.24056456923509656</v>
      </c>
      <c r="E36" s="238">
        <v>135.076401</v>
      </c>
      <c r="F36" s="238">
        <v>200.890736</v>
      </c>
      <c r="G36" s="261">
        <f t="shared" ref="G36:G41" si="4">E36/SUM($E$36:$E$41)</f>
        <v>0.46049424458222327</v>
      </c>
      <c r="H36" s="239">
        <v>131.64190890999987</v>
      </c>
      <c r="I36" s="239">
        <v>197.34202999999999</v>
      </c>
      <c r="J36" s="261">
        <f t="shared" ref="J36:J41" si="5">H36/(SUM($H$36:$H$41))</f>
        <v>0.42635547974145205</v>
      </c>
      <c r="K36" s="31"/>
      <c r="L36" s="28"/>
      <c r="O36" s="28"/>
      <c r="P36" s="28"/>
    </row>
    <row r="37" spans="1:16" x14ac:dyDescent="0.25">
      <c r="A37" s="112" t="s">
        <v>117</v>
      </c>
      <c r="B37" s="238">
        <v>76.575999999999993</v>
      </c>
      <c r="C37" s="238">
        <v>86.941073000000003</v>
      </c>
      <c r="D37" s="261">
        <f t="shared" si="3"/>
        <v>0.2111660792975838</v>
      </c>
      <c r="E37" s="238">
        <v>83.787846000000002</v>
      </c>
      <c r="F37" s="238">
        <v>96.573428000000007</v>
      </c>
      <c r="G37" s="261">
        <f t="shared" si="4"/>
        <v>0.28564442466113427</v>
      </c>
      <c r="H37" s="239">
        <v>86.444160560000199</v>
      </c>
      <c r="I37" s="239">
        <v>99.539377999999999</v>
      </c>
      <c r="J37" s="261">
        <f t="shared" si="5"/>
        <v>0.27997118737926718</v>
      </c>
      <c r="K37" s="31"/>
      <c r="L37" s="28"/>
      <c r="O37" s="28"/>
      <c r="P37" s="28"/>
    </row>
    <row r="38" spans="1:16" x14ac:dyDescent="0.25">
      <c r="A38" s="112" t="s">
        <v>118</v>
      </c>
      <c r="B38" s="238">
        <v>121.524142</v>
      </c>
      <c r="C38" s="238">
        <v>109.39868300000001</v>
      </c>
      <c r="D38" s="261">
        <f t="shared" si="3"/>
        <v>0.33511513537064924</v>
      </c>
      <c r="E38" s="238">
        <v>28.767187</v>
      </c>
      <c r="F38" s="238">
        <v>23.634761999999998</v>
      </c>
      <c r="G38" s="261">
        <f t="shared" si="4"/>
        <v>9.8071342945542012E-2</v>
      </c>
      <c r="H38" s="239">
        <v>37.874594289999983</v>
      </c>
      <c r="I38" s="239">
        <v>32.173422729999999</v>
      </c>
      <c r="J38" s="261">
        <f t="shared" si="5"/>
        <v>0.12266641339549243</v>
      </c>
      <c r="K38" s="31"/>
      <c r="L38" s="28"/>
      <c r="O38" s="28"/>
      <c r="P38" s="28"/>
    </row>
    <row r="39" spans="1:16" x14ac:dyDescent="0.25">
      <c r="A39" s="112" t="s">
        <v>119</v>
      </c>
      <c r="B39" s="238">
        <v>62.097760999999998</v>
      </c>
      <c r="C39" s="238">
        <v>40.163291999999998</v>
      </c>
      <c r="D39" s="261">
        <f t="shared" si="3"/>
        <v>0.17124086820320214</v>
      </c>
      <c r="E39" s="238">
        <v>27.738354999999999</v>
      </c>
      <c r="F39" s="238">
        <v>15.657431000000001</v>
      </c>
      <c r="G39" s="261">
        <f t="shared" si="4"/>
        <v>9.4563911513148288E-2</v>
      </c>
      <c r="H39" s="239">
        <v>40.624077769999921</v>
      </c>
      <c r="I39" s="239">
        <v>21.005174490000002</v>
      </c>
      <c r="J39" s="261">
        <f t="shared" si="5"/>
        <v>0.13157130818061755</v>
      </c>
      <c r="K39" s="31"/>
      <c r="L39" s="28"/>
      <c r="O39" s="28"/>
      <c r="P39" s="28"/>
    </row>
    <row r="40" spans="1:16" x14ac:dyDescent="0.25">
      <c r="A40" s="112" t="s">
        <v>120</v>
      </c>
      <c r="B40" s="238">
        <v>14.746649</v>
      </c>
      <c r="C40" s="238">
        <v>2.3683730000000001</v>
      </c>
      <c r="D40" s="261">
        <f t="shared" si="3"/>
        <v>4.0665378866846465E-2</v>
      </c>
      <c r="E40" s="238">
        <v>9.2970079999999999</v>
      </c>
      <c r="F40" s="238">
        <v>2.1593499999999999</v>
      </c>
      <c r="G40" s="261">
        <f t="shared" si="4"/>
        <v>3.1694793791810359E-2</v>
      </c>
      <c r="H40" s="239">
        <v>12.166170699999999</v>
      </c>
      <c r="I40" s="239">
        <v>3.0258180000000001</v>
      </c>
      <c r="J40" s="261">
        <f t="shared" si="5"/>
        <v>3.9403208205991531E-2</v>
      </c>
      <c r="K40" s="31"/>
      <c r="L40" s="28"/>
      <c r="O40" s="28"/>
      <c r="P40" s="28"/>
    </row>
    <row r="41" spans="1:16" x14ac:dyDescent="0.25">
      <c r="A41" s="112" t="s">
        <v>121</v>
      </c>
      <c r="B41" s="238">
        <v>0.45255600000000001</v>
      </c>
      <c r="C41" s="238">
        <v>3.1947999999999997E-2</v>
      </c>
      <c r="D41" s="261">
        <f t="shared" si="3"/>
        <v>1.2479690266218833E-3</v>
      </c>
      <c r="E41" s="238">
        <v>8.6623870000000007</v>
      </c>
      <c r="F41" s="238">
        <v>0.84043800000000002</v>
      </c>
      <c r="G41" s="261">
        <f t="shared" si="4"/>
        <v>2.9531282506141628E-2</v>
      </c>
      <c r="H41" s="239">
        <v>1.0004809999999999E-2</v>
      </c>
      <c r="I41" s="239">
        <v>1.08E-4</v>
      </c>
      <c r="J41" s="261">
        <f t="shared" si="5"/>
        <v>3.240309717924525E-5</v>
      </c>
      <c r="K41" s="31"/>
      <c r="L41" s="28"/>
      <c r="O41" s="28"/>
      <c r="P41" s="28"/>
    </row>
    <row r="42" spans="1:16" x14ac:dyDescent="0.25">
      <c r="A42" s="377" t="s">
        <v>114</v>
      </c>
      <c r="B42" s="378"/>
      <c r="C42" s="378"/>
      <c r="D42" s="378"/>
      <c r="E42" s="378"/>
      <c r="F42" s="378"/>
      <c r="G42" s="378"/>
      <c r="H42" s="378"/>
      <c r="I42" s="378"/>
      <c r="J42" s="379"/>
      <c r="K42" s="31"/>
      <c r="L42" s="31"/>
      <c r="O42" s="28"/>
      <c r="P42" s="28"/>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BC76-F86D-4D49-BFB0-188E56D6F497}">
  <dimension ref="A1:N61"/>
  <sheetViews>
    <sheetView zoomScaleNormal="100" workbookViewId="0">
      <selection sqref="A1:N1"/>
    </sheetView>
  </sheetViews>
  <sheetFormatPr baseColWidth="10" defaultRowHeight="15" x14ac:dyDescent="0.25"/>
  <cols>
    <col min="1" max="13" width="8.42578125" customWidth="1"/>
    <col min="14" max="14" width="10.140625" customWidth="1"/>
  </cols>
  <sheetData>
    <row r="1" spans="1:14" x14ac:dyDescent="0.25">
      <c r="A1" s="389" t="s">
        <v>454</v>
      </c>
      <c r="B1" s="392"/>
      <c r="C1" s="392"/>
      <c r="D1" s="392"/>
      <c r="E1" s="392"/>
      <c r="F1" s="392"/>
      <c r="G1" s="392"/>
      <c r="H1" s="392"/>
      <c r="I1" s="392"/>
      <c r="J1" s="392"/>
      <c r="K1" s="392"/>
      <c r="L1" s="392"/>
      <c r="M1" s="392"/>
      <c r="N1" s="392"/>
    </row>
    <row r="2" spans="1:14" x14ac:dyDescent="0.25">
      <c r="A2" s="389" t="s">
        <v>332</v>
      </c>
      <c r="B2" s="392"/>
      <c r="C2" s="392"/>
      <c r="D2" s="392"/>
      <c r="E2" s="392"/>
      <c r="F2" s="392"/>
      <c r="G2" s="392"/>
      <c r="H2" s="392"/>
      <c r="I2" s="392"/>
      <c r="J2" s="392"/>
      <c r="K2" s="392"/>
      <c r="L2" s="392"/>
      <c r="M2" s="392"/>
      <c r="N2" s="392"/>
    </row>
    <row r="3" spans="1:14" x14ac:dyDescent="0.25">
      <c r="A3" s="389" t="s">
        <v>333</v>
      </c>
      <c r="B3" s="392"/>
      <c r="C3" s="392"/>
      <c r="D3" s="392"/>
      <c r="E3" s="392"/>
      <c r="F3" s="392"/>
      <c r="G3" s="392"/>
      <c r="H3" s="392"/>
      <c r="I3" s="392"/>
      <c r="J3" s="392"/>
      <c r="K3" s="392"/>
      <c r="L3" s="392"/>
      <c r="M3" s="392"/>
      <c r="N3" s="392"/>
    </row>
    <row r="4" spans="1:14" x14ac:dyDescent="0.25">
      <c r="A4" s="322" t="s">
        <v>334</v>
      </c>
      <c r="B4" s="322" t="s">
        <v>335</v>
      </c>
      <c r="C4" s="322" t="s">
        <v>336</v>
      </c>
      <c r="D4" s="322" t="s">
        <v>337</v>
      </c>
      <c r="E4" s="322" t="s">
        <v>338</v>
      </c>
      <c r="F4" s="322" t="s">
        <v>339</v>
      </c>
      <c r="G4" s="322" t="s">
        <v>340</v>
      </c>
      <c r="H4" s="322" t="s">
        <v>341</v>
      </c>
      <c r="I4" s="322" t="s">
        <v>342</v>
      </c>
      <c r="J4" s="322" t="s">
        <v>343</v>
      </c>
      <c r="K4" s="322" t="s">
        <v>344</v>
      </c>
      <c r="L4" s="322" t="s">
        <v>345</v>
      </c>
      <c r="M4" s="322" t="s">
        <v>346</v>
      </c>
      <c r="N4" s="322" t="s">
        <v>347</v>
      </c>
    </row>
    <row r="5" spans="1:14" x14ac:dyDescent="0.25">
      <c r="A5" s="323">
        <v>2018</v>
      </c>
      <c r="B5" s="328">
        <v>14500</v>
      </c>
      <c r="C5" s="328">
        <v>18000</v>
      </c>
      <c r="D5" s="328">
        <v>16000</v>
      </c>
      <c r="E5" s="328">
        <v>16000</v>
      </c>
      <c r="F5" s="328">
        <v>15000</v>
      </c>
      <c r="G5" s="328">
        <v>14000</v>
      </c>
      <c r="H5" s="328">
        <v>14500</v>
      </c>
      <c r="I5" s="328">
        <v>15000</v>
      </c>
      <c r="J5" s="328">
        <v>13500</v>
      </c>
      <c r="K5" s="328">
        <v>12000</v>
      </c>
      <c r="L5" s="328">
        <v>11000</v>
      </c>
      <c r="M5" s="328">
        <v>10000</v>
      </c>
      <c r="N5" s="328">
        <f>AVERAGE(B5:M5)</f>
        <v>14125</v>
      </c>
    </row>
    <row r="6" spans="1:14" x14ac:dyDescent="0.25">
      <c r="A6" s="323">
        <v>2019</v>
      </c>
      <c r="B6" s="328">
        <v>10500</v>
      </c>
      <c r="C6" s="328">
        <v>10000</v>
      </c>
      <c r="D6" s="328">
        <v>12000</v>
      </c>
      <c r="E6" s="328">
        <v>11000</v>
      </c>
      <c r="F6" s="328">
        <v>11000</v>
      </c>
      <c r="G6" s="328">
        <v>10500</v>
      </c>
      <c r="H6" s="328">
        <v>11000</v>
      </c>
      <c r="I6" s="328">
        <v>10000</v>
      </c>
      <c r="J6" s="328">
        <v>10000</v>
      </c>
      <c r="K6" s="328">
        <v>10000</v>
      </c>
      <c r="L6" s="328">
        <v>10000</v>
      </c>
      <c r="M6" s="328">
        <v>10000</v>
      </c>
      <c r="N6" s="328">
        <f t="shared" ref="N6:N9" si="0">AVERAGE(B6:M6)</f>
        <v>10500</v>
      </c>
    </row>
    <row r="7" spans="1:14" x14ac:dyDescent="0.25">
      <c r="A7" s="323">
        <v>2020</v>
      </c>
      <c r="B7" s="328">
        <v>10000</v>
      </c>
      <c r="C7" s="328">
        <v>9500</v>
      </c>
      <c r="D7" s="328">
        <v>9500</v>
      </c>
      <c r="E7" s="328">
        <v>9500</v>
      </c>
      <c r="F7" s="328">
        <v>10000</v>
      </c>
      <c r="G7" s="328">
        <v>10000</v>
      </c>
      <c r="H7" s="328">
        <v>9000</v>
      </c>
      <c r="I7" s="328">
        <v>11500</v>
      </c>
      <c r="J7" s="328">
        <v>11500</v>
      </c>
      <c r="K7" s="328">
        <v>11000</v>
      </c>
      <c r="L7" s="328">
        <v>10000</v>
      </c>
      <c r="M7" s="328">
        <v>10000</v>
      </c>
      <c r="N7" s="328">
        <f t="shared" si="0"/>
        <v>10125</v>
      </c>
    </row>
    <row r="8" spans="1:14" x14ac:dyDescent="0.25">
      <c r="A8" s="324">
        <v>2021</v>
      </c>
      <c r="B8" s="329">
        <v>9500</v>
      </c>
      <c r="C8" s="329">
        <v>9500</v>
      </c>
      <c r="D8" s="329">
        <v>10000</v>
      </c>
      <c r="E8" s="329">
        <v>10000</v>
      </c>
      <c r="F8" s="329">
        <v>10000</v>
      </c>
      <c r="G8" s="329">
        <v>10000</v>
      </c>
      <c r="H8" s="329">
        <v>10000</v>
      </c>
      <c r="I8" s="329">
        <v>12000</v>
      </c>
      <c r="J8" s="329">
        <v>12000</v>
      </c>
      <c r="K8" s="329">
        <v>12000</v>
      </c>
      <c r="L8" s="329">
        <v>12500</v>
      </c>
      <c r="M8" s="329">
        <v>12000</v>
      </c>
      <c r="N8" s="328">
        <f t="shared" si="0"/>
        <v>10791.666666666666</v>
      </c>
    </row>
    <row r="9" spans="1:14" x14ac:dyDescent="0.25">
      <c r="A9" s="324">
        <v>2022</v>
      </c>
      <c r="B9" s="329">
        <v>12000</v>
      </c>
      <c r="C9" s="329">
        <v>12000</v>
      </c>
      <c r="D9" s="329">
        <v>12000</v>
      </c>
      <c r="E9" s="329"/>
      <c r="F9" s="329"/>
      <c r="G9" s="329"/>
      <c r="H9" s="329"/>
      <c r="I9" s="329"/>
      <c r="J9" s="329"/>
      <c r="K9" s="329"/>
      <c r="L9" s="329"/>
      <c r="M9" s="329"/>
      <c r="N9" s="328">
        <f t="shared" si="0"/>
        <v>12000</v>
      </c>
    </row>
    <row r="10" spans="1:14" x14ac:dyDescent="0.25">
      <c r="A10" s="393" t="s">
        <v>348</v>
      </c>
      <c r="B10" s="394" t="s">
        <v>349</v>
      </c>
      <c r="C10" s="394" t="s">
        <v>349</v>
      </c>
      <c r="D10" s="394" t="s">
        <v>349</v>
      </c>
      <c r="E10" s="394" t="s">
        <v>349</v>
      </c>
      <c r="F10" s="394" t="s">
        <v>349</v>
      </c>
      <c r="G10" s="394" t="s">
        <v>349</v>
      </c>
      <c r="H10" s="394" t="s">
        <v>349</v>
      </c>
      <c r="I10" s="394" t="s">
        <v>349</v>
      </c>
      <c r="J10" s="394" t="s">
        <v>349</v>
      </c>
      <c r="K10" s="394" t="s">
        <v>349</v>
      </c>
      <c r="L10" s="394" t="s">
        <v>349</v>
      </c>
      <c r="M10" s="394" t="s">
        <v>349</v>
      </c>
      <c r="N10" s="395" t="s">
        <v>349</v>
      </c>
    </row>
    <row r="11" spans="1:14" s="249" customFormat="1" x14ac:dyDescent="0.25">
      <c r="A11" s="347"/>
      <c r="B11" s="348"/>
      <c r="C11" s="348"/>
      <c r="D11" s="348"/>
      <c r="E11" s="348"/>
      <c r="F11" s="348"/>
      <c r="G11" s="348"/>
      <c r="H11" s="348"/>
      <c r="I11" s="348"/>
      <c r="J11" s="348"/>
      <c r="K11" s="348"/>
      <c r="L11" s="348"/>
      <c r="M11" s="348"/>
      <c r="N11" s="348"/>
    </row>
    <row r="12" spans="1:14" s="249" customFormat="1" x14ac:dyDescent="0.25">
      <c r="A12" s="347"/>
      <c r="B12" s="348"/>
      <c r="C12" s="348"/>
      <c r="D12" s="348"/>
      <c r="E12" s="348"/>
      <c r="F12" s="348"/>
      <c r="G12" s="348"/>
      <c r="H12" s="348"/>
      <c r="I12" s="348"/>
      <c r="J12" s="348"/>
      <c r="K12" s="348"/>
      <c r="L12" s="348"/>
      <c r="M12" s="348"/>
      <c r="N12" s="348"/>
    </row>
    <row r="13" spans="1:14" s="249" customFormat="1" x14ac:dyDescent="0.25">
      <c r="A13" s="347"/>
      <c r="B13" s="348"/>
      <c r="C13" s="348"/>
      <c r="D13" s="348"/>
      <c r="E13" s="348"/>
      <c r="F13" s="348"/>
      <c r="G13" s="348"/>
      <c r="H13" s="348"/>
      <c r="I13" s="348"/>
      <c r="J13" s="348"/>
      <c r="K13" s="348"/>
      <c r="L13" s="348"/>
      <c r="M13" s="348"/>
      <c r="N13" s="348"/>
    </row>
    <row r="14" spans="1:14" s="249" customFormat="1" x14ac:dyDescent="0.25">
      <c r="A14" s="347"/>
      <c r="B14" s="348"/>
      <c r="C14" s="348"/>
      <c r="D14" s="348"/>
      <c r="E14" s="348"/>
      <c r="F14" s="348"/>
      <c r="G14" s="348"/>
      <c r="H14" s="348"/>
      <c r="I14" s="348"/>
      <c r="J14" s="348"/>
      <c r="K14" s="348"/>
      <c r="L14" s="348"/>
      <c r="M14" s="348"/>
      <c r="N14" s="348"/>
    </row>
    <row r="15" spans="1:14" x14ac:dyDescent="0.25">
      <c r="A15" s="325"/>
      <c r="B15" s="326"/>
      <c r="C15" s="326"/>
      <c r="D15" s="326"/>
      <c r="E15" s="326"/>
      <c r="F15" s="326"/>
      <c r="G15" s="326"/>
      <c r="H15" s="326"/>
      <c r="I15" s="326"/>
      <c r="J15" s="326"/>
      <c r="K15" s="326"/>
      <c r="L15" s="326"/>
      <c r="M15" s="326"/>
      <c r="N15" s="326"/>
    </row>
    <row r="16" spans="1:14" x14ac:dyDescent="0.25">
      <c r="A16" s="325"/>
      <c r="B16" s="326"/>
      <c r="C16" s="326"/>
      <c r="D16" s="326"/>
      <c r="E16" s="326"/>
      <c r="F16" s="326"/>
      <c r="G16" s="326"/>
      <c r="H16" s="326"/>
      <c r="I16" s="326"/>
      <c r="J16" s="326"/>
      <c r="K16" s="326"/>
      <c r="L16" s="326"/>
      <c r="M16" s="326"/>
      <c r="N16" s="326"/>
    </row>
    <row r="17" spans="1:14" x14ac:dyDescent="0.25">
      <c r="A17" s="327"/>
      <c r="B17" s="327"/>
      <c r="C17" s="327"/>
      <c r="D17" s="327"/>
      <c r="E17" s="327"/>
      <c r="F17" s="327"/>
      <c r="G17" s="327"/>
      <c r="H17" s="327"/>
      <c r="I17" s="327"/>
      <c r="J17" s="327"/>
      <c r="K17" s="327"/>
      <c r="L17" s="327"/>
      <c r="M17" s="327"/>
      <c r="N17" s="327"/>
    </row>
    <row r="18" spans="1:14" x14ac:dyDescent="0.25">
      <c r="A18" s="389" t="s">
        <v>455</v>
      </c>
      <c r="B18" s="389"/>
      <c r="C18" s="389"/>
      <c r="D18" s="389"/>
      <c r="E18" s="389"/>
      <c r="F18" s="389"/>
      <c r="G18" s="389"/>
      <c r="H18" s="389"/>
      <c r="I18" s="389"/>
      <c r="J18" s="389"/>
      <c r="K18" s="389"/>
      <c r="L18" s="389"/>
      <c r="M18" s="389"/>
      <c r="N18" s="389"/>
    </row>
    <row r="19" spans="1:14" x14ac:dyDescent="0.25">
      <c r="A19" s="389" t="s">
        <v>332</v>
      </c>
      <c r="B19" s="389"/>
      <c r="C19" s="389"/>
      <c r="D19" s="389"/>
      <c r="E19" s="389"/>
      <c r="F19" s="389"/>
      <c r="G19" s="389"/>
      <c r="H19" s="389"/>
      <c r="I19" s="389"/>
      <c r="J19" s="389"/>
      <c r="K19" s="389"/>
      <c r="L19" s="389"/>
      <c r="M19" s="389"/>
      <c r="N19" s="389"/>
    </row>
    <row r="20" spans="1:14" x14ac:dyDescent="0.25">
      <c r="A20" s="389" t="s">
        <v>333</v>
      </c>
      <c r="B20" s="389"/>
      <c r="C20" s="389"/>
      <c r="D20" s="389"/>
      <c r="E20" s="389"/>
      <c r="F20" s="389"/>
      <c r="G20" s="389"/>
      <c r="H20" s="389"/>
      <c r="I20" s="389"/>
      <c r="J20" s="389"/>
      <c r="K20" s="389"/>
      <c r="L20" s="389"/>
      <c r="M20" s="389"/>
      <c r="N20" s="389"/>
    </row>
    <row r="21" spans="1:14" x14ac:dyDescent="0.25">
      <c r="A21" s="322" t="s">
        <v>334</v>
      </c>
      <c r="B21" s="322" t="s">
        <v>335</v>
      </c>
      <c r="C21" s="322" t="s">
        <v>336</v>
      </c>
      <c r="D21" s="322" t="s">
        <v>337</v>
      </c>
      <c r="E21" s="322" t="s">
        <v>338</v>
      </c>
      <c r="F21" s="322" t="s">
        <v>339</v>
      </c>
      <c r="G21" s="322" t="s">
        <v>340</v>
      </c>
      <c r="H21" s="322" t="s">
        <v>341</v>
      </c>
      <c r="I21" s="322" t="s">
        <v>342</v>
      </c>
      <c r="J21" s="322" t="s">
        <v>343</v>
      </c>
      <c r="K21" s="322" t="s">
        <v>344</v>
      </c>
      <c r="L21" s="322" t="s">
        <v>345</v>
      </c>
      <c r="M21" s="322" t="s">
        <v>346</v>
      </c>
      <c r="N21" s="322" t="s">
        <v>347</v>
      </c>
    </row>
    <row r="22" spans="1:14" x14ac:dyDescent="0.25">
      <c r="A22" s="323">
        <v>2018</v>
      </c>
      <c r="B22" s="328">
        <v>22500</v>
      </c>
      <c r="C22" s="328">
        <v>24000</v>
      </c>
      <c r="D22" s="328">
        <v>22500</v>
      </c>
      <c r="E22" s="328">
        <v>22000</v>
      </c>
      <c r="F22" s="328">
        <v>22500</v>
      </c>
      <c r="G22" s="328">
        <v>22000</v>
      </c>
      <c r="H22" s="328">
        <v>22000</v>
      </c>
      <c r="I22" s="328">
        <v>21000</v>
      </c>
      <c r="J22" s="328">
        <v>19500</v>
      </c>
      <c r="K22" s="328">
        <v>18000</v>
      </c>
      <c r="L22" s="328">
        <v>17000</v>
      </c>
      <c r="M22" s="328">
        <v>15000</v>
      </c>
      <c r="N22" s="328">
        <f>AVERAGE(B22:M22)</f>
        <v>20666.666666666668</v>
      </c>
    </row>
    <row r="23" spans="1:14" x14ac:dyDescent="0.25">
      <c r="A23" s="323">
        <v>2019</v>
      </c>
      <c r="B23" s="328">
        <v>16000</v>
      </c>
      <c r="C23" s="328">
        <v>14000</v>
      </c>
      <c r="D23" s="328">
        <v>15000</v>
      </c>
      <c r="E23" s="328">
        <v>14750</v>
      </c>
      <c r="F23" s="328">
        <v>14750</v>
      </c>
      <c r="G23" s="328">
        <v>14000</v>
      </c>
      <c r="H23" s="328">
        <v>14000</v>
      </c>
      <c r="I23" s="328">
        <v>14000</v>
      </c>
      <c r="J23" s="328">
        <v>14000</v>
      </c>
      <c r="K23" s="328">
        <v>14000</v>
      </c>
      <c r="L23" s="328">
        <v>14000</v>
      </c>
      <c r="M23" s="328">
        <v>14000</v>
      </c>
      <c r="N23" s="328">
        <f t="shared" ref="N23:N26" si="1">AVERAGE(B23:M23)</f>
        <v>14375</v>
      </c>
    </row>
    <row r="24" spans="1:14" x14ac:dyDescent="0.25">
      <c r="A24" s="323">
        <v>2020</v>
      </c>
      <c r="B24" s="328">
        <v>14000</v>
      </c>
      <c r="C24" s="328">
        <v>13500</v>
      </c>
      <c r="D24" s="328">
        <v>13500</v>
      </c>
      <c r="E24" s="328">
        <v>14000</v>
      </c>
      <c r="F24" s="328">
        <v>14000</v>
      </c>
      <c r="G24" s="328">
        <v>14000</v>
      </c>
      <c r="H24" s="328">
        <v>13000</v>
      </c>
      <c r="I24" s="328">
        <v>15000</v>
      </c>
      <c r="J24" s="328">
        <v>15500</v>
      </c>
      <c r="K24" s="328">
        <v>15000</v>
      </c>
      <c r="L24" s="328">
        <v>15000</v>
      </c>
      <c r="M24" s="328">
        <v>16000</v>
      </c>
      <c r="N24" s="328">
        <f t="shared" si="1"/>
        <v>14375</v>
      </c>
    </row>
    <row r="25" spans="1:14" x14ac:dyDescent="0.25">
      <c r="A25" s="324">
        <v>2021</v>
      </c>
      <c r="B25" s="329">
        <v>13000</v>
      </c>
      <c r="C25" s="329">
        <v>14000</v>
      </c>
      <c r="D25" s="329">
        <v>16000</v>
      </c>
      <c r="E25" s="329">
        <v>16000</v>
      </c>
      <c r="F25" s="329">
        <v>16000</v>
      </c>
      <c r="G25" s="329">
        <v>15500</v>
      </c>
      <c r="H25" s="329">
        <v>16000</v>
      </c>
      <c r="I25" s="329">
        <v>17500</v>
      </c>
      <c r="J25" s="329">
        <v>19000</v>
      </c>
      <c r="K25" s="329">
        <v>17500</v>
      </c>
      <c r="L25" s="329">
        <v>17000</v>
      </c>
      <c r="M25" s="329">
        <v>17500</v>
      </c>
      <c r="N25" s="328">
        <f t="shared" si="1"/>
        <v>16250</v>
      </c>
    </row>
    <row r="26" spans="1:14" x14ac:dyDescent="0.25">
      <c r="A26" s="324">
        <v>2022</v>
      </c>
      <c r="B26" s="329">
        <v>19000</v>
      </c>
      <c r="C26" s="329">
        <v>17500</v>
      </c>
      <c r="D26" s="329">
        <v>17000</v>
      </c>
      <c r="E26" s="329"/>
      <c r="F26" s="329"/>
      <c r="G26" s="329"/>
      <c r="H26" s="329"/>
      <c r="I26" s="329"/>
      <c r="J26" s="329"/>
      <c r="K26" s="329"/>
      <c r="L26" s="329"/>
      <c r="M26" s="329"/>
      <c r="N26" s="328">
        <f t="shared" si="1"/>
        <v>17833.333333333332</v>
      </c>
    </row>
    <row r="27" spans="1:14" x14ac:dyDescent="0.25">
      <c r="A27" s="386" t="s">
        <v>350</v>
      </c>
      <c r="B27" s="387" t="s">
        <v>349</v>
      </c>
      <c r="C27" s="387" t="s">
        <v>349</v>
      </c>
      <c r="D27" s="387" t="s">
        <v>349</v>
      </c>
      <c r="E27" s="387" t="s">
        <v>349</v>
      </c>
      <c r="F27" s="387" t="s">
        <v>349</v>
      </c>
      <c r="G27" s="387" t="s">
        <v>349</v>
      </c>
      <c r="H27" s="387" t="s">
        <v>349</v>
      </c>
      <c r="I27" s="387" t="s">
        <v>349</v>
      </c>
      <c r="J27" s="387" t="s">
        <v>349</v>
      </c>
      <c r="K27" s="387" t="s">
        <v>349</v>
      </c>
      <c r="L27" s="387" t="s">
        <v>349</v>
      </c>
      <c r="M27" s="387" t="s">
        <v>349</v>
      </c>
      <c r="N27" s="388" t="s">
        <v>349</v>
      </c>
    </row>
    <row r="28" spans="1:14" s="249" customFormat="1" x14ac:dyDescent="0.25">
      <c r="A28" s="347"/>
      <c r="B28" s="348"/>
      <c r="C28" s="348"/>
      <c r="D28" s="348"/>
      <c r="E28" s="348"/>
      <c r="F28" s="348"/>
      <c r="G28" s="348"/>
      <c r="H28" s="348"/>
      <c r="I28" s="348"/>
      <c r="J28" s="348"/>
      <c r="K28" s="348"/>
      <c r="L28" s="348"/>
      <c r="M28" s="348"/>
      <c r="N28" s="348"/>
    </row>
    <row r="29" spans="1:14" s="249" customFormat="1" x14ac:dyDescent="0.25">
      <c r="A29" s="347"/>
      <c r="B29" s="348"/>
      <c r="C29" s="348"/>
      <c r="D29" s="348"/>
      <c r="E29" s="348"/>
      <c r="F29" s="348"/>
      <c r="G29" s="348"/>
      <c r="H29" s="348"/>
      <c r="I29" s="348"/>
      <c r="J29" s="348"/>
      <c r="K29" s="348"/>
      <c r="L29" s="348"/>
      <c r="M29" s="348"/>
      <c r="N29" s="348"/>
    </row>
    <row r="30" spans="1:14" s="249" customFormat="1" x14ac:dyDescent="0.25">
      <c r="A30" s="347"/>
      <c r="B30" s="348"/>
      <c r="C30" s="348"/>
      <c r="D30" s="348"/>
      <c r="E30" s="348"/>
      <c r="F30" s="348"/>
      <c r="G30" s="348"/>
      <c r="H30" s="348"/>
      <c r="I30" s="348"/>
      <c r="J30" s="348"/>
      <c r="K30" s="348"/>
      <c r="L30" s="348"/>
      <c r="M30" s="348"/>
      <c r="N30" s="348"/>
    </row>
    <row r="31" spans="1:14" s="249" customFormat="1" x14ac:dyDescent="0.25">
      <c r="A31" s="347"/>
      <c r="B31" s="348"/>
      <c r="C31" s="348"/>
      <c r="D31" s="348"/>
      <c r="E31" s="348"/>
      <c r="F31" s="348"/>
      <c r="G31" s="348"/>
      <c r="H31" s="348"/>
      <c r="I31" s="348"/>
      <c r="J31" s="348"/>
      <c r="K31" s="348"/>
      <c r="L31" s="348"/>
      <c r="M31" s="348"/>
      <c r="N31" s="348"/>
    </row>
    <row r="32" spans="1:14" x14ac:dyDescent="0.25">
      <c r="A32" s="325"/>
      <c r="B32" s="326"/>
      <c r="C32" s="326"/>
      <c r="D32" s="326"/>
      <c r="E32" s="326"/>
      <c r="F32" s="326"/>
      <c r="G32" s="326"/>
      <c r="H32" s="326"/>
      <c r="I32" s="326"/>
      <c r="J32" s="326"/>
      <c r="K32" s="326"/>
      <c r="L32" s="326"/>
      <c r="M32" s="326"/>
      <c r="N32" s="326"/>
    </row>
    <row r="33" spans="1:14" x14ac:dyDescent="0.25">
      <c r="A33" s="325"/>
      <c r="B33" s="326"/>
      <c r="C33" s="326"/>
      <c r="D33" s="326"/>
      <c r="E33" s="326"/>
      <c r="F33" s="326"/>
      <c r="G33" s="326"/>
      <c r="H33" s="326"/>
      <c r="I33" s="326"/>
      <c r="J33" s="326"/>
      <c r="K33" s="326"/>
      <c r="L33" s="326"/>
      <c r="M33" s="326"/>
      <c r="N33" s="326"/>
    </row>
    <row r="34" spans="1:14" x14ac:dyDescent="0.25">
      <c r="A34" s="396"/>
      <c r="B34" s="396"/>
      <c r="C34" s="396"/>
      <c r="D34" s="396"/>
      <c r="E34" s="396"/>
      <c r="F34" s="396"/>
      <c r="G34" s="396"/>
      <c r="H34" s="396"/>
      <c r="I34" s="396"/>
      <c r="J34" s="396"/>
      <c r="K34" s="396"/>
      <c r="L34" s="396"/>
      <c r="M34" s="396"/>
      <c r="N34" s="396"/>
    </row>
    <row r="35" spans="1:14" x14ac:dyDescent="0.25">
      <c r="A35" s="389" t="s">
        <v>456</v>
      </c>
      <c r="B35" s="389"/>
      <c r="C35" s="389"/>
      <c r="D35" s="389"/>
      <c r="E35" s="389"/>
      <c r="F35" s="389"/>
      <c r="G35" s="389"/>
      <c r="H35" s="389"/>
      <c r="I35" s="389"/>
      <c r="J35" s="389"/>
      <c r="K35" s="389"/>
      <c r="L35" s="389"/>
      <c r="M35" s="389"/>
      <c r="N35" s="389"/>
    </row>
    <row r="36" spans="1:14" x14ac:dyDescent="0.25">
      <c r="A36" s="389" t="s">
        <v>332</v>
      </c>
      <c r="B36" s="389"/>
      <c r="C36" s="389"/>
      <c r="D36" s="389"/>
      <c r="E36" s="389"/>
      <c r="F36" s="389"/>
      <c r="G36" s="389"/>
      <c r="H36" s="389"/>
      <c r="I36" s="389"/>
      <c r="J36" s="389"/>
      <c r="K36" s="389"/>
      <c r="L36" s="389"/>
      <c r="M36" s="389"/>
      <c r="N36" s="389"/>
    </row>
    <row r="37" spans="1:14" x14ac:dyDescent="0.25">
      <c r="A37" s="389" t="s">
        <v>333</v>
      </c>
      <c r="B37" s="389"/>
      <c r="C37" s="389"/>
      <c r="D37" s="389"/>
      <c r="E37" s="389"/>
      <c r="F37" s="389"/>
      <c r="G37" s="389"/>
      <c r="H37" s="389"/>
      <c r="I37" s="389"/>
      <c r="J37" s="389"/>
      <c r="K37" s="389"/>
      <c r="L37" s="389"/>
      <c r="M37" s="389"/>
      <c r="N37" s="389"/>
    </row>
    <row r="38" spans="1:14" x14ac:dyDescent="0.25">
      <c r="A38" s="322" t="s">
        <v>334</v>
      </c>
      <c r="B38" s="322" t="s">
        <v>335</v>
      </c>
      <c r="C38" s="322" t="s">
        <v>336</v>
      </c>
      <c r="D38" s="322" t="s">
        <v>337</v>
      </c>
      <c r="E38" s="322" t="s">
        <v>338</v>
      </c>
      <c r="F38" s="322" t="s">
        <v>339</v>
      </c>
      <c r="G38" s="322" t="s">
        <v>340</v>
      </c>
      <c r="H38" s="322" t="s">
        <v>341</v>
      </c>
      <c r="I38" s="322" t="s">
        <v>342</v>
      </c>
      <c r="J38" s="322" t="s">
        <v>343</v>
      </c>
      <c r="K38" s="322" t="s">
        <v>344</v>
      </c>
      <c r="L38" s="322" t="s">
        <v>345</v>
      </c>
      <c r="M38" s="322" t="s">
        <v>346</v>
      </c>
      <c r="N38" s="322" t="s">
        <v>347</v>
      </c>
    </row>
    <row r="39" spans="1:14" x14ac:dyDescent="0.25">
      <c r="A39" s="323">
        <v>2018</v>
      </c>
      <c r="B39" s="328">
        <v>14000</v>
      </c>
      <c r="C39" s="328">
        <v>15000</v>
      </c>
      <c r="D39" s="328">
        <v>13000</v>
      </c>
      <c r="E39" s="328">
        <v>13000</v>
      </c>
      <c r="F39" s="328">
        <v>13000</v>
      </c>
      <c r="G39" s="328">
        <v>13000</v>
      </c>
      <c r="H39" s="328">
        <v>13000</v>
      </c>
      <c r="I39" s="328">
        <v>11000</v>
      </c>
      <c r="J39" s="328">
        <v>9000</v>
      </c>
      <c r="K39" s="328">
        <v>8500</v>
      </c>
      <c r="L39" s="328">
        <v>8500</v>
      </c>
      <c r="M39" s="328">
        <v>7500</v>
      </c>
      <c r="N39" s="328">
        <f>AVERAGE(B39:M39)</f>
        <v>11541.666666666666</v>
      </c>
    </row>
    <row r="40" spans="1:14" x14ac:dyDescent="0.25">
      <c r="A40" s="323">
        <v>2019</v>
      </c>
      <c r="B40" s="328">
        <v>8000</v>
      </c>
      <c r="C40" s="328">
        <v>7500</v>
      </c>
      <c r="D40" s="328">
        <v>9000</v>
      </c>
      <c r="E40" s="328">
        <v>8000</v>
      </c>
      <c r="F40" s="328">
        <v>8000</v>
      </c>
      <c r="G40" s="328">
        <v>8500</v>
      </c>
      <c r="H40" s="328">
        <v>8500</v>
      </c>
      <c r="I40" s="328">
        <v>8500</v>
      </c>
      <c r="J40" s="328">
        <v>8000</v>
      </c>
      <c r="K40" s="328">
        <v>8500</v>
      </c>
      <c r="L40" s="328">
        <v>8000</v>
      </c>
      <c r="M40" s="328">
        <v>8000</v>
      </c>
      <c r="N40" s="328">
        <f t="shared" ref="N40:N43" si="2">AVERAGE(B40:M40)</f>
        <v>8208.3333333333339</v>
      </c>
    </row>
    <row r="41" spans="1:14" x14ac:dyDescent="0.25">
      <c r="A41" s="323">
        <v>2020</v>
      </c>
      <c r="B41" s="328">
        <v>7500</v>
      </c>
      <c r="C41" s="328">
        <v>8000</v>
      </c>
      <c r="D41" s="328">
        <v>8000</v>
      </c>
      <c r="E41" s="328">
        <v>8500</v>
      </c>
      <c r="F41" s="328">
        <v>8000</v>
      </c>
      <c r="G41" s="328">
        <v>8000</v>
      </c>
      <c r="H41" s="328">
        <v>8500</v>
      </c>
      <c r="I41" s="328">
        <v>8500</v>
      </c>
      <c r="J41" s="328">
        <v>9000</v>
      </c>
      <c r="K41" s="328">
        <v>9500</v>
      </c>
      <c r="L41" s="328">
        <v>9000</v>
      </c>
      <c r="M41" s="328">
        <v>9000</v>
      </c>
      <c r="N41" s="328">
        <f t="shared" si="2"/>
        <v>8458.3333333333339</v>
      </c>
    </row>
    <row r="42" spans="1:14" x14ac:dyDescent="0.25">
      <c r="A42" s="324">
        <v>2021</v>
      </c>
      <c r="B42" s="329">
        <v>9000</v>
      </c>
      <c r="C42" s="329">
        <v>9000</v>
      </c>
      <c r="D42" s="329">
        <v>8000</v>
      </c>
      <c r="E42" s="329">
        <v>8000</v>
      </c>
      <c r="F42" s="329">
        <v>9000</v>
      </c>
      <c r="G42" s="329">
        <v>9500</v>
      </c>
      <c r="H42" s="329">
        <v>10000</v>
      </c>
      <c r="I42" s="329">
        <v>10500</v>
      </c>
      <c r="J42" s="329">
        <v>12000</v>
      </c>
      <c r="K42" s="329">
        <v>11000</v>
      </c>
      <c r="L42" s="329">
        <v>18000</v>
      </c>
      <c r="M42" s="329">
        <v>16500</v>
      </c>
      <c r="N42" s="328">
        <f t="shared" si="2"/>
        <v>10875</v>
      </c>
    </row>
    <row r="43" spans="1:14" x14ac:dyDescent="0.25">
      <c r="A43" s="324">
        <v>2022</v>
      </c>
      <c r="B43" s="329">
        <v>16000</v>
      </c>
      <c r="C43" s="329">
        <v>14000</v>
      </c>
      <c r="D43" s="329">
        <v>11000</v>
      </c>
      <c r="E43" s="329"/>
      <c r="F43" s="329"/>
      <c r="G43" s="329"/>
      <c r="H43" s="329"/>
      <c r="I43" s="329"/>
      <c r="J43" s="329"/>
      <c r="K43" s="329"/>
      <c r="L43" s="329"/>
      <c r="M43" s="329"/>
      <c r="N43" s="328">
        <f t="shared" si="2"/>
        <v>13666.666666666666</v>
      </c>
    </row>
    <row r="44" spans="1:14" x14ac:dyDescent="0.25">
      <c r="A44" s="386" t="s">
        <v>350</v>
      </c>
      <c r="B44" s="387" t="s">
        <v>349</v>
      </c>
      <c r="C44" s="387" t="s">
        <v>349</v>
      </c>
      <c r="D44" s="387" t="s">
        <v>349</v>
      </c>
      <c r="E44" s="387" t="s">
        <v>349</v>
      </c>
      <c r="F44" s="387" t="s">
        <v>349</v>
      </c>
      <c r="G44" s="387" t="s">
        <v>349</v>
      </c>
      <c r="H44" s="387" t="s">
        <v>349</v>
      </c>
      <c r="I44" s="387" t="s">
        <v>349</v>
      </c>
      <c r="J44" s="387" t="s">
        <v>349</v>
      </c>
      <c r="K44" s="387" t="s">
        <v>349</v>
      </c>
      <c r="L44" s="387" t="s">
        <v>349</v>
      </c>
      <c r="M44" s="387" t="s">
        <v>349</v>
      </c>
      <c r="N44" s="388" t="s">
        <v>349</v>
      </c>
    </row>
    <row r="45" spans="1:14" s="249" customFormat="1" x14ac:dyDescent="0.25">
      <c r="A45" s="347"/>
      <c r="B45" s="348"/>
      <c r="C45" s="348"/>
      <c r="D45" s="348"/>
      <c r="E45" s="348"/>
      <c r="F45" s="348"/>
      <c r="G45" s="348"/>
      <c r="H45" s="348"/>
      <c r="I45" s="348"/>
      <c r="J45" s="348"/>
      <c r="K45" s="348"/>
      <c r="L45" s="348"/>
      <c r="M45" s="348"/>
      <c r="N45" s="348"/>
    </row>
    <row r="46" spans="1:14" s="249" customFormat="1" x14ac:dyDescent="0.25">
      <c r="A46" s="347"/>
      <c r="B46" s="348"/>
      <c r="C46" s="348"/>
      <c r="D46" s="348"/>
      <c r="E46" s="348"/>
      <c r="F46" s="348"/>
      <c r="G46" s="348"/>
      <c r="H46" s="348"/>
      <c r="I46" s="348"/>
      <c r="J46" s="348"/>
      <c r="K46" s="348"/>
      <c r="L46" s="348"/>
      <c r="M46" s="348"/>
      <c r="N46" s="348"/>
    </row>
    <row r="47" spans="1:14" s="249" customFormat="1" x14ac:dyDescent="0.25">
      <c r="A47" s="347"/>
      <c r="B47" s="348"/>
      <c r="C47" s="348"/>
      <c r="D47" s="348"/>
      <c r="E47" s="348"/>
      <c r="F47" s="348"/>
      <c r="G47" s="348"/>
      <c r="H47" s="348"/>
      <c r="I47" s="348"/>
      <c r="J47" s="348"/>
      <c r="K47" s="348"/>
      <c r="L47" s="348"/>
      <c r="M47" s="348"/>
      <c r="N47" s="348"/>
    </row>
    <row r="48" spans="1:14" s="249" customFormat="1" x14ac:dyDescent="0.25">
      <c r="A48" s="347"/>
      <c r="B48" s="348"/>
      <c r="C48" s="348"/>
      <c r="D48" s="348"/>
      <c r="E48" s="348"/>
      <c r="F48" s="348"/>
      <c r="G48" s="348"/>
      <c r="H48" s="348"/>
      <c r="I48" s="348"/>
      <c r="J48" s="348"/>
      <c r="K48" s="348"/>
      <c r="L48" s="348"/>
      <c r="M48" s="348"/>
      <c r="N48" s="348"/>
    </row>
    <row r="49" spans="1:14" x14ac:dyDescent="0.25">
      <c r="A49" s="325"/>
      <c r="B49" s="326"/>
      <c r="C49" s="326"/>
      <c r="D49" s="326"/>
      <c r="E49" s="326"/>
      <c r="F49" s="326"/>
      <c r="G49" s="326"/>
      <c r="H49" s="326"/>
      <c r="I49" s="326"/>
      <c r="J49" s="326"/>
      <c r="K49" s="326"/>
      <c r="L49" s="326"/>
      <c r="M49" s="326"/>
      <c r="N49" s="326"/>
    </row>
    <row r="50" spans="1:14" x14ac:dyDescent="0.25">
      <c r="A50" s="325"/>
      <c r="B50" s="326"/>
      <c r="C50" s="326"/>
      <c r="D50" s="326"/>
      <c r="E50" s="326"/>
      <c r="F50" s="326"/>
      <c r="G50" s="326"/>
      <c r="H50" s="326"/>
      <c r="I50" s="326"/>
      <c r="J50" s="326"/>
      <c r="K50" s="326"/>
      <c r="L50" s="326"/>
      <c r="M50" s="326"/>
      <c r="N50" s="326"/>
    </row>
    <row r="51" spans="1:14" x14ac:dyDescent="0.25">
      <c r="A51" s="327"/>
      <c r="B51" s="327"/>
      <c r="C51" s="327"/>
      <c r="D51" s="327"/>
      <c r="E51" s="327"/>
      <c r="F51" s="327"/>
      <c r="G51" s="327"/>
      <c r="H51" s="327"/>
      <c r="I51" s="327"/>
      <c r="J51" s="327"/>
      <c r="K51" s="327"/>
      <c r="L51" s="327"/>
      <c r="M51" s="327"/>
      <c r="N51" s="327"/>
    </row>
    <row r="52" spans="1:14" x14ac:dyDescent="0.25">
      <c r="A52" s="389" t="s">
        <v>457</v>
      </c>
      <c r="B52" s="389"/>
      <c r="C52" s="389"/>
      <c r="D52" s="389"/>
      <c r="E52" s="389"/>
      <c r="F52" s="389"/>
      <c r="G52" s="389"/>
      <c r="H52" s="389"/>
      <c r="I52" s="389"/>
      <c r="J52" s="389"/>
      <c r="K52" s="389"/>
      <c r="L52" s="389"/>
      <c r="M52" s="389"/>
      <c r="N52" s="389"/>
    </row>
    <row r="53" spans="1:14" x14ac:dyDescent="0.25">
      <c r="A53" s="389" t="s">
        <v>332</v>
      </c>
      <c r="B53" s="389"/>
      <c r="C53" s="389"/>
      <c r="D53" s="389"/>
      <c r="E53" s="389"/>
      <c r="F53" s="389"/>
      <c r="G53" s="389"/>
      <c r="H53" s="389"/>
      <c r="I53" s="389"/>
      <c r="J53" s="389"/>
      <c r="K53" s="389"/>
      <c r="L53" s="389"/>
      <c r="M53" s="389"/>
      <c r="N53" s="389"/>
    </row>
    <row r="54" spans="1:14" x14ac:dyDescent="0.25">
      <c r="A54" s="389" t="s">
        <v>333</v>
      </c>
      <c r="B54" s="389"/>
      <c r="C54" s="389"/>
      <c r="D54" s="389"/>
      <c r="E54" s="389"/>
      <c r="F54" s="389"/>
      <c r="G54" s="389"/>
      <c r="H54" s="389"/>
      <c r="I54" s="389"/>
      <c r="J54" s="389"/>
      <c r="K54" s="389"/>
      <c r="L54" s="389"/>
      <c r="M54" s="389"/>
      <c r="N54" s="389"/>
    </row>
    <row r="55" spans="1:14" x14ac:dyDescent="0.25">
      <c r="A55" s="322" t="s">
        <v>334</v>
      </c>
      <c r="B55" s="322" t="s">
        <v>335</v>
      </c>
      <c r="C55" s="322" t="s">
        <v>336</v>
      </c>
      <c r="D55" s="322" t="s">
        <v>337</v>
      </c>
      <c r="E55" s="322" t="s">
        <v>338</v>
      </c>
      <c r="F55" s="322" t="s">
        <v>339</v>
      </c>
      <c r="G55" s="322" t="s">
        <v>340</v>
      </c>
      <c r="H55" s="322" t="s">
        <v>341</v>
      </c>
      <c r="I55" s="322" t="s">
        <v>342</v>
      </c>
      <c r="J55" s="322" t="s">
        <v>343</v>
      </c>
      <c r="K55" s="322" t="s">
        <v>344</v>
      </c>
      <c r="L55" s="322" t="s">
        <v>345</v>
      </c>
      <c r="M55" s="322" t="s">
        <v>346</v>
      </c>
      <c r="N55" s="322" t="s">
        <v>347</v>
      </c>
    </row>
    <row r="56" spans="1:14" x14ac:dyDescent="0.25">
      <c r="A56" s="323">
        <v>2018</v>
      </c>
      <c r="B56" s="328">
        <v>18000</v>
      </c>
      <c r="C56" s="328">
        <v>18500</v>
      </c>
      <c r="D56" s="328">
        <v>20000</v>
      </c>
      <c r="E56" s="328">
        <v>20000</v>
      </c>
      <c r="F56" s="328">
        <v>19000</v>
      </c>
      <c r="G56" s="328">
        <v>18000</v>
      </c>
      <c r="H56" s="328">
        <v>17500</v>
      </c>
      <c r="I56" s="328">
        <v>17500</v>
      </c>
      <c r="J56" s="328">
        <v>13000</v>
      </c>
      <c r="K56" s="328">
        <v>14000</v>
      </c>
      <c r="L56" s="328">
        <v>14000</v>
      </c>
      <c r="M56" s="328">
        <v>12500</v>
      </c>
      <c r="N56" s="328">
        <f>AVERAGE(B56:M56)</f>
        <v>16833.333333333332</v>
      </c>
    </row>
    <row r="57" spans="1:14" x14ac:dyDescent="0.25">
      <c r="A57" s="323">
        <v>2019</v>
      </c>
      <c r="B57" s="328">
        <v>13000</v>
      </c>
      <c r="C57" s="328">
        <v>12000</v>
      </c>
      <c r="D57" s="328">
        <v>12500</v>
      </c>
      <c r="E57" s="328">
        <v>12000</v>
      </c>
      <c r="F57" s="328">
        <v>12000</v>
      </c>
      <c r="G57" s="328">
        <v>12000</v>
      </c>
      <c r="H57" s="328">
        <v>11500</v>
      </c>
      <c r="I57" s="328">
        <v>11500</v>
      </c>
      <c r="J57" s="328">
        <v>9000</v>
      </c>
      <c r="K57" s="328">
        <v>12000</v>
      </c>
      <c r="L57" s="328">
        <v>11000</v>
      </c>
      <c r="M57" s="328">
        <v>11000</v>
      </c>
      <c r="N57" s="328">
        <f t="shared" ref="N57:N60" si="3">AVERAGE(B57:M57)</f>
        <v>11625</v>
      </c>
    </row>
    <row r="58" spans="1:14" x14ac:dyDescent="0.25">
      <c r="A58" s="323">
        <v>2020</v>
      </c>
      <c r="B58" s="328">
        <v>10000</v>
      </c>
      <c r="C58" s="328">
        <v>12000</v>
      </c>
      <c r="D58" s="328">
        <v>12000</v>
      </c>
      <c r="E58" s="328">
        <v>12500</v>
      </c>
      <c r="F58" s="328">
        <v>12500</v>
      </c>
      <c r="G58" s="328">
        <v>12000</v>
      </c>
      <c r="H58" s="328">
        <v>12000</v>
      </c>
      <c r="I58" s="328">
        <v>16000</v>
      </c>
      <c r="J58" s="328">
        <v>16000</v>
      </c>
      <c r="K58" s="328">
        <v>14000</v>
      </c>
      <c r="L58" s="328">
        <v>15000</v>
      </c>
      <c r="M58" s="328">
        <v>19000</v>
      </c>
      <c r="N58" s="328">
        <f t="shared" si="3"/>
        <v>13583.333333333334</v>
      </c>
    </row>
    <row r="59" spans="1:14" x14ac:dyDescent="0.25">
      <c r="A59" s="324">
        <v>2021</v>
      </c>
      <c r="B59" s="329">
        <v>14500</v>
      </c>
      <c r="C59" s="329">
        <v>16000</v>
      </c>
      <c r="D59" s="329">
        <v>16000</v>
      </c>
      <c r="E59" s="329">
        <v>16000</v>
      </c>
      <c r="F59" s="329">
        <v>19000</v>
      </c>
      <c r="G59" s="329">
        <v>19000</v>
      </c>
      <c r="H59" s="329">
        <v>19000</v>
      </c>
      <c r="I59" s="329">
        <v>19000</v>
      </c>
      <c r="J59" s="329">
        <v>18000</v>
      </c>
      <c r="K59" s="329">
        <v>20000</v>
      </c>
      <c r="L59" s="329">
        <v>24000</v>
      </c>
      <c r="M59" s="329">
        <v>24000</v>
      </c>
      <c r="N59" s="328">
        <f t="shared" si="3"/>
        <v>18708.333333333332</v>
      </c>
    </row>
    <row r="60" spans="1:14" x14ac:dyDescent="0.25">
      <c r="A60" s="324">
        <v>2022</v>
      </c>
      <c r="B60" s="329">
        <v>24000</v>
      </c>
      <c r="C60" s="329">
        <v>24000</v>
      </c>
      <c r="D60" s="329">
        <v>23000</v>
      </c>
      <c r="E60" s="329"/>
      <c r="F60" s="329"/>
      <c r="G60" s="329"/>
      <c r="H60" s="329"/>
      <c r="I60" s="329"/>
      <c r="J60" s="329"/>
      <c r="K60" s="329"/>
      <c r="L60" s="329"/>
      <c r="M60" s="329"/>
      <c r="N60" s="328">
        <f t="shared" si="3"/>
        <v>23666.666666666668</v>
      </c>
    </row>
    <row r="61" spans="1:14" x14ac:dyDescent="0.25">
      <c r="A61" s="390" t="s">
        <v>351</v>
      </c>
      <c r="B61" s="391" t="s">
        <v>349</v>
      </c>
      <c r="C61" s="391" t="s">
        <v>349</v>
      </c>
      <c r="D61" s="391" t="s">
        <v>349</v>
      </c>
      <c r="E61" s="391" t="s">
        <v>349</v>
      </c>
      <c r="F61" s="391" t="s">
        <v>349</v>
      </c>
      <c r="G61" s="391" t="s">
        <v>349</v>
      </c>
      <c r="H61" s="391" t="s">
        <v>349</v>
      </c>
      <c r="I61" s="391" t="s">
        <v>349</v>
      </c>
      <c r="J61" s="391" t="s">
        <v>349</v>
      </c>
      <c r="K61" s="391" t="s">
        <v>349</v>
      </c>
      <c r="L61" s="391" t="s">
        <v>349</v>
      </c>
      <c r="M61" s="391" t="s">
        <v>349</v>
      </c>
      <c r="N61" s="391" t="s">
        <v>349</v>
      </c>
    </row>
  </sheetData>
  <mergeCells count="17">
    <mergeCell ref="A37:N37"/>
    <mergeCell ref="A1:N1"/>
    <mergeCell ref="A2:N2"/>
    <mergeCell ref="A3:N3"/>
    <mergeCell ref="A10:N10"/>
    <mergeCell ref="A18:N18"/>
    <mergeCell ref="A19:N19"/>
    <mergeCell ref="A20:N20"/>
    <mergeCell ref="A27:N27"/>
    <mergeCell ref="A34:N34"/>
    <mergeCell ref="A35:N35"/>
    <mergeCell ref="A36:N36"/>
    <mergeCell ref="A44:N44"/>
    <mergeCell ref="A52:N52"/>
    <mergeCell ref="A53:N53"/>
    <mergeCell ref="A54:N54"/>
    <mergeCell ref="A61:N61"/>
  </mergeCells>
  <pageMargins left="0.7" right="0.7" top="0.75" bottom="0.75" header="0.3" footer="0.3"/>
  <pageSetup orientation="landscape" r:id="rId1"/>
  <ignoredErrors>
    <ignoredError sqref="N22 N5:N9 N23:N26 N39:N43 N56:N6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0AAC-47AD-4463-8D5D-9A40FBD9E6B7}">
  <sheetPr>
    <pageSetUpPr fitToPage="1"/>
  </sheetPr>
  <dimension ref="A1:AH20"/>
  <sheetViews>
    <sheetView tabSelected="1" showRuler="0" zoomScaleNormal="100" zoomScalePageLayoutView="80" workbookViewId="0"/>
  </sheetViews>
  <sheetFormatPr baseColWidth="10" defaultRowHeight="15" x14ac:dyDescent="0.25"/>
  <cols>
    <col min="1" max="1" width="18.28515625" customWidth="1"/>
    <col min="9" max="19" width="11.42578125" style="249"/>
  </cols>
  <sheetData>
    <row r="1" spans="1:34" s="249" customFormat="1" x14ac:dyDescent="0.25">
      <c r="A1"/>
      <c r="B1"/>
      <c r="C1"/>
      <c r="D1"/>
      <c r="E1"/>
      <c r="F1"/>
      <c r="G1"/>
      <c r="V1" s="383" t="s">
        <v>330</v>
      </c>
      <c r="W1" s="384"/>
      <c r="X1" s="384"/>
      <c r="Y1" s="384" t="s">
        <v>500</v>
      </c>
      <c r="Z1" s="384"/>
      <c r="AA1" s="385"/>
      <c r="AB1" s="383" t="s">
        <v>331</v>
      </c>
      <c r="AC1" s="384"/>
      <c r="AD1" s="384"/>
      <c r="AF1" s="249" t="s">
        <v>330</v>
      </c>
      <c r="AG1" s="249" t="s">
        <v>452</v>
      </c>
      <c r="AH1" s="249" t="s">
        <v>453</v>
      </c>
    </row>
    <row r="2" spans="1:34" x14ac:dyDescent="0.25">
      <c r="Y2" s="249">
        <v>22042994</v>
      </c>
    </row>
    <row r="3" spans="1:34" x14ac:dyDescent="0.25">
      <c r="V3" t="s">
        <v>451</v>
      </c>
      <c r="W3" s="317" t="s">
        <v>187</v>
      </c>
      <c r="X3" s="317" t="s">
        <v>328</v>
      </c>
      <c r="Y3" s="249" t="s">
        <v>451</v>
      </c>
      <c r="Z3" s="317" t="s">
        <v>187</v>
      </c>
      <c r="AA3" s="317" t="s">
        <v>328</v>
      </c>
      <c r="AB3" s="249" t="s">
        <v>451</v>
      </c>
      <c r="AC3" s="317" t="s">
        <v>187</v>
      </c>
      <c r="AD3" s="317" t="s">
        <v>328</v>
      </c>
      <c r="AE3" s="33" t="s">
        <v>329</v>
      </c>
      <c r="AF3" s="317"/>
      <c r="AG3" s="317"/>
    </row>
    <row r="4" spans="1:34" x14ac:dyDescent="0.25">
      <c r="U4" s="321">
        <v>44197</v>
      </c>
      <c r="V4" s="320">
        <v>4845465.03</v>
      </c>
      <c r="W4" s="319">
        <v>6670745</v>
      </c>
      <c r="X4" s="315">
        <f>V4/W4</f>
        <v>0.72637539435250487</v>
      </c>
      <c r="Y4" s="314">
        <v>11355662.840000005</v>
      </c>
      <c r="Z4" s="319">
        <v>16653056</v>
      </c>
      <c r="AA4" s="315">
        <f>Y4/Z4</f>
        <v>0.68189663446757187</v>
      </c>
      <c r="AB4" s="314">
        <v>186689.38</v>
      </c>
      <c r="AC4" s="314">
        <v>240000</v>
      </c>
      <c r="AD4" s="318">
        <f>AB4/AC4</f>
        <v>0.77787241666666673</v>
      </c>
      <c r="AE4" s="315">
        <v>723.56</v>
      </c>
      <c r="AF4" s="346">
        <f>AE4*X4</f>
        <v>525.57618033769836</v>
      </c>
      <c r="AG4" s="346">
        <f>AA4*AE4</f>
        <v>493.39312883535626</v>
      </c>
      <c r="AH4" s="96">
        <f>AD4*AE4</f>
        <v>562.83736580333334</v>
      </c>
    </row>
    <row r="5" spans="1:34" x14ac:dyDescent="0.25">
      <c r="U5" s="321">
        <v>44228</v>
      </c>
      <c r="V5" s="110">
        <v>5883360.6499999892</v>
      </c>
      <c r="W5" s="110">
        <v>7803750</v>
      </c>
      <c r="X5" s="315">
        <f t="shared" ref="X5:X19" si="0">V5/W5</f>
        <v>0.75391454749319098</v>
      </c>
      <c r="Y5" s="314">
        <v>10450716.030000012</v>
      </c>
      <c r="Z5" s="319">
        <v>14502507</v>
      </c>
      <c r="AA5" s="315">
        <f t="shared" ref="AA5:AA20" si="1">Y5/Z5</f>
        <v>0.72061444479909664</v>
      </c>
      <c r="AB5" s="314">
        <v>320252.74</v>
      </c>
      <c r="AC5" s="314">
        <v>345952</v>
      </c>
      <c r="AD5" s="318">
        <f t="shared" ref="AD5:AD19" si="2">AB5/AC5</f>
        <v>0.92571437656091016</v>
      </c>
      <c r="AE5" s="315">
        <v>722.63</v>
      </c>
      <c r="AF5" s="346">
        <f t="shared" ref="AF5:AF18" si="3">AE5*X5</f>
        <v>544.80126945500456</v>
      </c>
      <c r="AG5" s="346">
        <f t="shared" ref="AG5:AG18" si="4">AA5*AE5</f>
        <v>520.73761624517124</v>
      </c>
      <c r="AH5" s="96">
        <f t="shared" ref="AH5:AH18" si="5">AD5*AE5</f>
        <v>668.94897993421046</v>
      </c>
    </row>
    <row r="6" spans="1:34" x14ac:dyDescent="0.25">
      <c r="U6" s="321">
        <v>44256</v>
      </c>
      <c r="V6" s="110">
        <v>4079387.1099999989</v>
      </c>
      <c r="W6" s="314">
        <v>5597024</v>
      </c>
      <c r="X6" s="315">
        <f t="shared" si="0"/>
        <v>0.72884931527897667</v>
      </c>
      <c r="Y6" s="314">
        <v>12714786.770000007</v>
      </c>
      <c r="Z6" s="314">
        <v>17690215</v>
      </c>
      <c r="AA6" s="315">
        <f t="shared" si="1"/>
        <v>0.71874687616854893</v>
      </c>
      <c r="AB6" s="314">
        <v>177600</v>
      </c>
      <c r="AC6" s="314">
        <v>240000</v>
      </c>
      <c r="AD6" s="318">
        <f t="shared" si="2"/>
        <v>0.74</v>
      </c>
      <c r="AE6" s="315">
        <v>726.37</v>
      </c>
      <c r="AF6" s="346">
        <f t="shared" si="3"/>
        <v>529.41427713919029</v>
      </c>
      <c r="AG6" s="346">
        <f t="shared" si="4"/>
        <v>522.07616844254892</v>
      </c>
      <c r="AH6" s="96">
        <f t="shared" si="5"/>
        <v>537.51379999999995</v>
      </c>
    </row>
    <row r="7" spans="1:34" x14ac:dyDescent="0.25">
      <c r="U7" s="321">
        <v>44287</v>
      </c>
      <c r="V7" s="110">
        <v>4565724.1799999969</v>
      </c>
      <c r="W7" s="314">
        <v>6016990</v>
      </c>
      <c r="X7" s="315">
        <f t="shared" si="0"/>
        <v>0.75880534619469153</v>
      </c>
      <c r="Y7" s="110">
        <v>9941650.8199999966</v>
      </c>
      <c r="Z7" s="110">
        <v>14465103</v>
      </c>
      <c r="AA7" s="315">
        <f t="shared" si="1"/>
        <v>0.68728517315085802</v>
      </c>
      <c r="AB7" s="110">
        <v>66960</v>
      </c>
      <c r="AC7" s="110">
        <v>96000</v>
      </c>
      <c r="AD7" s="318">
        <f t="shared" si="2"/>
        <v>0.69750000000000001</v>
      </c>
      <c r="AE7" s="315">
        <v>707.85</v>
      </c>
      <c r="AF7" s="346">
        <f t="shared" si="3"/>
        <v>537.12036430391242</v>
      </c>
      <c r="AG7" s="346">
        <f t="shared" si="4"/>
        <v>486.49480981483487</v>
      </c>
      <c r="AH7" s="96">
        <f t="shared" si="5"/>
        <v>493.72537500000004</v>
      </c>
    </row>
    <row r="8" spans="1:34" x14ac:dyDescent="0.25">
      <c r="U8" s="321">
        <v>44317</v>
      </c>
      <c r="V8" s="110">
        <v>4225105.4499999993</v>
      </c>
      <c r="W8" s="314">
        <v>5595424</v>
      </c>
      <c r="X8" s="315">
        <f t="shared" si="0"/>
        <v>0.75510014075787635</v>
      </c>
      <c r="Y8" s="110">
        <v>9936826.2400000021</v>
      </c>
      <c r="Z8" s="110">
        <v>13621159</v>
      </c>
      <c r="AA8" s="315">
        <f t="shared" si="1"/>
        <v>0.72951400391112109</v>
      </c>
      <c r="AB8" s="320">
        <v>598491</v>
      </c>
      <c r="AC8" s="320">
        <v>855900</v>
      </c>
      <c r="AD8" s="318">
        <f t="shared" si="2"/>
        <v>0.69925341745531022</v>
      </c>
      <c r="AE8" s="315">
        <v>712.26</v>
      </c>
      <c r="AF8" s="346">
        <f t="shared" si="3"/>
        <v>537.82762625620501</v>
      </c>
      <c r="AG8" s="346">
        <f t="shared" si="4"/>
        <v>519.60364442573507</v>
      </c>
      <c r="AH8" s="96">
        <f t="shared" si="5"/>
        <v>498.05023911671924</v>
      </c>
    </row>
    <row r="9" spans="1:34" x14ac:dyDescent="0.25">
      <c r="U9" s="321">
        <v>44348</v>
      </c>
      <c r="V9" s="110">
        <v>4695440.7399999965</v>
      </c>
      <c r="W9" s="314">
        <v>5944275</v>
      </c>
      <c r="X9" s="315">
        <f t="shared" si="0"/>
        <v>0.78990974340857323</v>
      </c>
      <c r="Y9" s="110">
        <v>12829087.619999986</v>
      </c>
      <c r="Z9" s="110">
        <v>17109249</v>
      </c>
      <c r="AA9" s="315">
        <f t="shared" si="1"/>
        <v>0.74983347428048919</v>
      </c>
      <c r="AB9" s="110">
        <v>343200</v>
      </c>
      <c r="AC9" s="110">
        <v>528000</v>
      </c>
      <c r="AD9" s="318">
        <f t="shared" si="2"/>
        <v>0.65</v>
      </c>
      <c r="AE9" s="315">
        <v>726.54</v>
      </c>
      <c r="AF9" s="346">
        <f t="shared" si="3"/>
        <v>573.90102497606472</v>
      </c>
      <c r="AG9" s="346">
        <f t="shared" si="4"/>
        <v>544.7840124037466</v>
      </c>
      <c r="AH9" s="96">
        <f t="shared" si="5"/>
        <v>472.25099999999998</v>
      </c>
    </row>
    <row r="10" spans="1:34" x14ac:dyDescent="0.25">
      <c r="U10" s="321">
        <v>44378</v>
      </c>
      <c r="V10" s="110">
        <v>4888243.7699999977</v>
      </c>
      <c r="W10" s="110">
        <v>6084547</v>
      </c>
      <c r="X10" s="315">
        <f t="shared" si="0"/>
        <v>0.80338663995857007</v>
      </c>
      <c r="Y10" s="110">
        <v>9079823.4499999974</v>
      </c>
      <c r="Z10" s="110">
        <v>14056899</v>
      </c>
      <c r="AA10" s="315">
        <f t="shared" si="1"/>
        <v>0.64593360527097743</v>
      </c>
      <c r="AB10" s="110">
        <v>198240</v>
      </c>
      <c r="AC10" s="110">
        <v>288000</v>
      </c>
      <c r="AD10" s="318">
        <f t="shared" si="2"/>
        <v>0.68833333333333335</v>
      </c>
      <c r="AE10" s="315">
        <v>750.44</v>
      </c>
      <c r="AF10" s="346">
        <f t="shared" si="3"/>
        <v>602.89347009050937</v>
      </c>
      <c r="AG10" s="346">
        <f t="shared" si="4"/>
        <v>484.73441473955234</v>
      </c>
      <c r="AH10" s="96">
        <f t="shared" si="5"/>
        <v>516.55286666666677</v>
      </c>
    </row>
    <row r="11" spans="1:34" x14ac:dyDescent="0.25">
      <c r="U11" s="321">
        <v>44409</v>
      </c>
      <c r="V11" s="110">
        <v>6603232.3299999908</v>
      </c>
      <c r="W11" s="110">
        <v>8637933</v>
      </c>
      <c r="X11" s="315">
        <f t="shared" si="0"/>
        <v>0.76444588421790149</v>
      </c>
      <c r="Y11" s="110">
        <v>9852495.3600000031</v>
      </c>
      <c r="Z11" s="110">
        <v>14674113</v>
      </c>
      <c r="AA11" s="315">
        <f t="shared" si="1"/>
        <v>0.67142016420345152</v>
      </c>
      <c r="AB11" s="110">
        <v>733200</v>
      </c>
      <c r="AC11" s="110">
        <v>1128000</v>
      </c>
      <c r="AD11" s="318">
        <f t="shared" si="2"/>
        <v>0.65</v>
      </c>
      <c r="AE11" s="315">
        <v>779.83</v>
      </c>
      <c r="AF11" s="346">
        <f t="shared" si="3"/>
        <v>596.13783388964612</v>
      </c>
      <c r="AG11" s="346">
        <f t="shared" si="4"/>
        <v>523.59358665077764</v>
      </c>
      <c r="AH11" s="96">
        <f t="shared" si="5"/>
        <v>506.88950000000006</v>
      </c>
    </row>
    <row r="12" spans="1:34" x14ac:dyDescent="0.25">
      <c r="U12" s="321">
        <v>44440</v>
      </c>
      <c r="V12" s="110">
        <v>10296815.880000016</v>
      </c>
      <c r="W12" s="110">
        <v>12789568</v>
      </c>
      <c r="X12" s="315">
        <f t="shared" si="0"/>
        <v>0.80509489296276593</v>
      </c>
      <c r="Y12" s="110">
        <v>7866796.4800000004</v>
      </c>
      <c r="Z12" s="110">
        <v>11189492</v>
      </c>
      <c r="AA12" s="315">
        <f t="shared" si="1"/>
        <v>0.70305215643391139</v>
      </c>
      <c r="AB12" s="110">
        <v>333117.45999999996</v>
      </c>
      <c r="AC12" s="110">
        <v>452000</v>
      </c>
      <c r="AD12" s="318">
        <f t="shared" si="2"/>
        <v>0.73698553097345121</v>
      </c>
      <c r="AE12" s="315">
        <v>783.63</v>
      </c>
      <c r="AF12" s="346">
        <f t="shared" si="3"/>
        <v>630.89651097241222</v>
      </c>
      <c r="AG12" s="346">
        <f t="shared" si="4"/>
        <v>550.93276134630594</v>
      </c>
      <c r="AH12" s="96">
        <f t="shared" si="5"/>
        <v>577.52397163672561</v>
      </c>
    </row>
    <row r="13" spans="1:34" x14ac:dyDescent="0.25">
      <c r="U13" s="321">
        <v>44470</v>
      </c>
      <c r="V13" s="110">
        <v>6138665.4699999932</v>
      </c>
      <c r="W13" s="110">
        <v>7909470</v>
      </c>
      <c r="X13" s="315">
        <f t="shared" si="0"/>
        <v>0.77611590536407538</v>
      </c>
      <c r="Y13" s="110">
        <v>12774771.529999999</v>
      </c>
      <c r="Z13" s="110">
        <v>18031909</v>
      </c>
      <c r="AA13" s="315">
        <f t="shared" si="1"/>
        <v>0.70845363793705918</v>
      </c>
      <c r="AB13" s="110">
        <v>614635.31999999995</v>
      </c>
      <c r="AC13" s="110">
        <v>864000</v>
      </c>
      <c r="AD13" s="318">
        <f t="shared" si="2"/>
        <v>0.7113834722222222</v>
      </c>
      <c r="AE13" s="315">
        <v>813.95</v>
      </c>
      <c r="AF13" s="346">
        <f t="shared" si="3"/>
        <v>631.71954117108919</v>
      </c>
      <c r="AG13" s="346">
        <f t="shared" si="4"/>
        <v>576.64583859886932</v>
      </c>
      <c r="AH13" s="96">
        <f t="shared" si="5"/>
        <v>579.03057721527784</v>
      </c>
    </row>
    <row r="14" spans="1:34" x14ac:dyDescent="0.25">
      <c r="U14" s="321">
        <v>44501</v>
      </c>
      <c r="V14" s="110">
        <v>5930259.8199999975</v>
      </c>
      <c r="W14" s="110">
        <v>7314970.5</v>
      </c>
      <c r="X14" s="315">
        <f t="shared" si="0"/>
        <v>0.81070180939212233</v>
      </c>
      <c r="Y14" s="110">
        <v>9400170.049999997</v>
      </c>
      <c r="Z14" s="110">
        <v>13520298</v>
      </c>
      <c r="AA14" s="315">
        <f t="shared" si="1"/>
        <v>0.69526352525661761</v>
      </c>
      <c r="AB14" s="320">
        <v>398208.49000000005</v>
      </c>
      <c r="AC14" s="320">
        <v>569833</v>
      </c>
      <c r="AD14" s="318">
        <f t="shared" si="2"/>
        <v>0.69881612683014149</v>
      </c>
      <c r="AE14" s="315">
        <v>812.62</v>
      </c>
      <c r="AF14" s="346">
        <f t="shared" si="3"/>
        <v>658.79250434822643</v>
      </c>
      <c r="AG14" s="346">
        <f t="shared" si="4"/>
        <v>564.98504589403262</v>
      </c>
      <c r="AH14" s="96">
        <f t="shared" si="5"/>
        <v>567.87196098470963</v>
      </c>
    </row>
    <row r="15" spans="1:34" x14ac:dyDescent="0.25">
      <c r="U15" s="321">
        <v>44531</v>
      </c>
      <c r="V15" s="110">
        <v>5989602.9699999932</v>
      </c>
      <c r="W15" s="110">
        <v>6902856.5</v>
      </c>
      <c r="X15" s="315">
        <f t="shared" si="0"/>
        <v>0.86769918656138845</v>
      </c>
      <c r="Y15" s="110">
        <v>14591720.699999992</v>
      </c>
      <c r="Z15" s="110">
        <v>21353120</v>
      </c>
      <c r="AA15" s="315">
        <f t="shared" si="1"/>
        <v>0.68335309781427689</v>
      </c>
      <c r="AB15" s="314">
        <v>285120</v>
      </c>
      <c r="AC15" s="314">
        <v>360000</v>
      </c>
      <c r="AD15" s="318">
        <f t="shared" si="2"/>
        <v>0.79200000000000004</v>
      </c>
      <c r="AE15" s="315">
        <v>849.12</v>
      </c>
      <c r="AF15" s="346">
        <f t="shared" si="3"/>
        <v>736.78073329300616</v>
      </c>
      <c r="AG15" s="346">
        <f t="shared" si="4"/>
        <v>580.24878241605882</v>
      </c>
      <c r="AH15" s="96">
        <f t="shared" si="5"/>
        <v>672.50304000000006</v>
      </c>
    </row>
    <row r="16" spans="1:34" x14ac:dyDescent="0.25">
      <c r="U16" s="321">
        <v>44562</v>
      </c>
      <c r="V16" s="314">
        <v>7511394.7500000019</v>
      </c>
      <c r="W16" s="314">
        <v>8822877</v>
      </c>
      <c r="X16" s="315">
        <f>V16/W16</f>
        <v>0.8513543541409454</v>
      </c>
      <c r="Y16" s="316">
        <v>10539186.779999994</v>
      </c>
      <c r="Z16" s="316">
        <v>15286602</v>
      </c>
      <c r="AA16" s="315">
        <f t="shared" si="1"/>
        <v>0.68943946993582972</v>
      </c>
      <c r="AB16" s="316">
        <v>688434</v>
      </c>
      <c r="AC16" s="316">
        <v>1047900</v>
      </c>
      <c r="AD16" s="318">
        <f t="shared" si="2"/>
        <v>0.65696535929000854</v>
      </c>
      <c r="AE16" s="315">
        <v>822.05</v>
      </c>
      <c r="AF16" s="346">
        <f t="shared" si="3"/>
        <v>699.85584682156411</v>
      </c>
      <c r="AG16" s="346">
        <f t="shared" si="4"/>
        <v>566.75371626074877</v>
      </c>
      <c r="AH16" s="96">
        <f t="shared" si="5"/>
        <v>540.05837360435146</v>
      </c>
    </row>
    <row r="17" spans="21:34" x14ac:dyDescent="0.25">
      <c r="U17" s="321">
        <v>44593</v>
      </c>
      <c r="V17" s="314">
        <v>6359556.1099999994</v>
      </c>
      <c r="W17" s="314">
        <v>7680550</v>
      </c>
      <c r="X17" s="315">
        <f t="shared" si="0"/>
        <v>0.82800790438184757</v>
      </c>
      <c r="Y17" s="314">
        <v>9519800.1999999918</v>
      </c>
      <c r="Z17" s="314">
        <v>13761223</v>
      </c>
      <c r="AA17" s="315">
        <f t="shared" si="1"/>
        <v>0.69178445840169811</v>
      </c>
      <c r="AB17" s="316">
        <v>240459.14</v>
      </c>
      <c r="AC17" s="316">
        <v>336000</v>
      </c>
      <c r="AD17" s="318">
        <f t="shared" si="2"/>
        <v>0.7156522023809524</v>
      </c>
      <c r="AE17" s="315">
        <v>807.07</v>
      </c>
      <c r="AF17" s="346">
        <f t="shared" si="3"/>
        <v>668.26033938945773</v>
      </c>
      <c r="AG17" s="346">
        <f t="shared" si="4"/>
        <v>558.3184828422585</v>
      </c>
      <c r="AH17" s="96">
        <f t="shared" si="5"/>
        <v>577.58142297559527</v>
      </c>
    </row>
    <row r="18" spans="21:34" x14ac:dyDescent="0.25">
      <c r="U18" s="321">
        <v>44621</v>
      </c>
      <c r="V18" s="314">
        <v>7566842.7299999958</v>
      </c>
      <c r="W18" s="314">
        <v>8724754</v>
      </c>
      <c r="X18" s="315">
        <f t="shared" si="0"/>
        <v>0.86728436469383496</v>
      </c>
      <c r="Y18" s="316">
        <v>11679882.429999994</v>
      </c>
      <c r="Z18" s="316">
        <v>15125034</v>
      </c>
      <c r="AA18" s="315">
        <f t="shared" si="1"/>
        <v>0.77222189583177092</v>
      </c>
      <c r="AB18" s="316">
        <v>345250.72</v>
      </c>
      <c r="AC18" s="316">
        <v>552000</v>
      </c>
      <c r="AD18" s="318">
        <f t="shared" si="2"/>
        <v>0.62545420289855069</v>
      </c>
      <c r="AE18" s="315">
        <v>799.19</v>
      </c>
      <c r="AF18" s="346">
        <f t="shared" si="3"/>
        <v>693.124991419666</v>
      </c>
      <c r="AG18" s="346">
        <f t="shared" si="4"/>
        <v>617.15201692979304</v>
      </c>
      <c r="AH18" s="96">
        <f t="shared" si="5"/>
        <v>499.85674441449277</v>
      </c>
    </row>
    <row r="19" spans="21:34" x14ac:dyDescent="0.25">
      <c r="U19" s="321">
        <v>44652</v>
      </c>
      <c r="V19" s="320">
        <v>4909030.28</v>
      </c>
      <c r="W19" s="320">
        <v>5499396</v>
      </c>
      <c r="X19" s="315">
        <f t="shared" si="0"/>
        <v>0.8926489890889836</v>
      </c>
      <c r="Y19" s="320">
        <v>11085992.459999997</v>
      </c>
      <c r="Z19" s="320">
        <v>15085978</v>
      </c>
      <c r="AA19" s="315">
        <f t="shared" si="1"/>
        <v>0.73485407840313677</v>
      </c>
      <c r="AB19" s="319">
        <v>472928.12</v>
      </c>
      <c r="AC19" s="319">
        <v>407905</v>
      </c>
      <c r="AD19" s="318">
        <f>AB19/AC19</f>
        <v>1.1594075091013838</v>
      </c>
      <c r="AE19" s="317">
        <v>815.12</v>
      </c>
      <c r="AF19" s="346">
        <f t="shared" ref="AF19" si="6">AE19*X19</f>
        <v>727.61604398621228</v>
      </c>
      <c r="AG19" s="346">
        <f t="shared" ref="AG19" si="7">AA19*AE19</f>
        <v>598.99425638796481</v>
      </c>
      <c r="AH19" s="96">
        <f t="shared" ref="AH19" si="8">AD19*AE19</f>
        <v>945.05624881871995</v>
      </c>
    </row>
    <row r="20" spans="21:34" x14ac:dyDescent="0.25">
      <c r="U20" s="321">
        <v>44682</v>
      </c>
      <c r="V20" s="33"/>
      <c r="W20" s="33"/>
      <c r="X20" s="315"/>
      <c r="Y20" s="33"/>
      <c r="Z20" s="33"/>
      <c r="AA20" s="315" t="e">
        <f t="shared" si="1"/>
        <v>#DIV/0!</v>
      </c>
      <c r="AB20" s="33"/>
      <c r="AC20" s="33"/>
      <c r="AD20" s="33"/>
      <c r="AE20" s="33"/>
      <c r="AF20" s="33"/>
      <c r="AG20" s="33"/>
    </row>
  </sheetData>
  <mergeCells count="3">
    <mergeCell ref="V1:X1"/>
    <mergeCell ref="Y1:AA1"/>
    <mergeCell ref="AB1:AD1"/>
  </mergeCells>
  <phoneticPr fontId="59" type="noConversion"/>
  <pageMargins left="0.7" right="0.7" top="0.75" bottom="0.75" header="0.3" footer="0.3"/>
  <pageSetup scale="8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13740348-7E20-42AE-AD34-1C73E28B0282}">
  <ds:schemaRefs>
    <ds:schemaRef ds:uri="a2fa22f6-2e3f-4899-82d0-e885652e675f"/>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54f587f2-d138-4ad9-a5b0-ff0a55a5348f"/>
  </ds:schemaRefs>
</ds:datastoreItem>
</file>

<file path=customXml/itemProps3.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19</vt:i4>
      </vt:variant>
    </vt:vector>
  </HeadingPairs>
  <TitlesOfParts>
    <vt:vector size="44" baseType="lpstr">
      <vt:lpstr>Portada</vt:lpstr>
      <vt:lpstr>Colofón</vt:lpstr>
      <vt:lpstr>Tabla de contenidos</vt:lpstr>
      <vt:lpstr>Comentarios</vt:lpstr>
      <vt:lpstr>Exportaciones</vt:lpstr>
      <vt:lpstr>Evol export</vt:lpstr>
      <vt:lpstr>expo anual rango precios</vt:lpstr>
      <vt:lpstr>Precio vino Nac.</vt:lpstr>
      <vt:lpstr>Valor granel exp</vt:lpstr>
      <vt:lpstr>Precio uva</vt:lpstr>
      <vt:lpstr>Expo var DO</vt:lpstr>
      <vt:lpstr>Expo vinos por mercado</vt:lpstr>
      <vt:lpstr>Graficos vinos DO</vt:lpstr>
      <vt:lpstr>Gráficos vino granel</vt:lpstr>
      <vt:lpstr>Gráfico vino entre 2 y 10 lts</vt:lpstr>
      <vt:lpstr>Gráficos vino espumoso</vt:lpstr>
      <vt:lpstr>Estadisticas</vt:lpstr>
      <vt:lpstr>Pisco x mercado</vt:lpstr>
      <vt:lpstr>Existencias</vt:lpstr>
      <vt:lpstr>Prod vino </vt:lpstr>
      <vt:lpstr>Evol. prod. vino DO por cepa</vt:lpstr>
      <vt:lpstr>Prod vino graf</vt:lpstr>
      <vt:lpstr>Sup plantada vides</vt:lpstr>
      <vt:lpstr>Sup plantada vides (2)</vt:lpstr>
      <vt:lpstr>Precios comparativos</vt:lpstr>
      <vt:lpstr>Comentarios!Área_de_impresión</vt:lpstr>
      <vt:lpstr>'Evol export'!Área_de_impresión</vt:lpstr>
      <vt:lpstr>Existencias!Área_de_impresión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lpstr>'Valor granel exp'!Área_de_impresión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2022-05-18T14:46:54Z</cp:lastPrinted>
  <dcterms:created xsi:type="dcterms:W3CDTF">2020-01-07T17:53:19Z</dcterms:created>
  <dcterms:modified xsi:type="dcterms:W3CDTF">2022-05-18T15:07:04Z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