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codeName="ThisWorkbook"/>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04A0C0EA-712B-4736-B12E-0E110262A73B}" xr6:coauthVersionLast="47" xr6:coauthVersionMax="47" xr10:uidLastSave="{00000000-0000-0000-0000-000000000000}"/>
  <bookViews>
    <workbookView xWindow="-108" yWindow="-108" windowWidth="23256" windowHeight="12576" tabRatio="898"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 20-C9" sheetId="180" r:id="rId19"/>
    <sheet name="Pág 21-C10" sheetId="181" r:id="rId20"/>
    <sheet name="Pág.22-C11 " sheetId="154" r:id="rId21"/>
    <sheet name="Pág.23-C12" sheetId="155" r:id="rId22"/>
    <sheet name="Pág.24-C13" sheetId="112" r:id="rId23"/>
    <sheet name="Pág.25-C14 " sheetId="157" r:id="rId24"/>
    <sheet name="Pág 26-C15" sheetId="183" r:id="rId25"/>
    <sheet name="Pág 27-C16" sheetId="184" r:id="rId26"/>
    <sheet name="Pág.28-C17 " sheetId="159" r:id="rId27"/>
    <sheet name="Pág.29-C18 " sheetId="158" r:id="rId28"/>
    <sheet name="Pág.30-C19 " sheetId="151" r:id="rId29"/>
    <sheet name="Pág.31-G8 " sheetId="178" r:id="rId30"/>
    <sheet name="Pág.32-C20  " sheetId="179" r:id="rId31"/>
    <sheet name="Pág.33-G9  " sheetId="173" r:id="rId32"/>
    <sheet name="Pág.34-C21" sheetId="175" r:id="rId33"/>
    <sheet name="Pág.35-C22" sheetId="176" r:id="rId34"/>
    <sheet name="Hoja1" sheetId="119" state="hidden" r:id="rId35"/>
  </sheets>
  <definedNames>
    <definedName name="_xlnm.Print_Area" localSheetId="2">Indice!$A$1:$C$47</definedName>
    <definedName name="_xlnm.Print_Area" localSheetId="17">'Pág 19-C8'!$A$1:$I$48</definedName>
    <definedName name="_xlnm.Print_Area" localSheetId="18">'Pág 20-C9'!$A$1:$I$41</definedName>
    <definedName name="_xlnm.Print_Area" localSheetId="19">'Pág 21-C10'!$A$1:$I$45</definedName>
    <definedName name="_xlnm.Print_Area" localSheetId="24">'Pág 26-C15'!$A$1:$I$45</definedName>
    <definedName name="_xlnm.Print_Area" localSheetId="25">'Pág 27-C16'!$A$1:$I$44</definedName>
    <definedName name="_xlnm.Print_Area" localSheetId="8">'Pag.10-G3 '!$A$1:$B$29</definedName>
    <definedName name="_xlnm.Print_Area" localSheetId="9">'Pág.11-C4 '!$A$1:$G$61</definedName>
    <definedName name="_xlnm.Print_Area" localSheetId="10">'Pág.12-C5 '!$A$1:$J$45</definedName>
    <definedName name="_xlnm.Print_Area" localSheetId="11">'Pág.13-C6 '!$A$1:$J$46</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20">'Pág.22-C11 '!$A$1:$I$25</definedName>
    <definedName name="_xlnm.Print_Area" localSheetId="21">'Pág.23-C12'!$A$1:$I$43</definedName>
    <definedName name="_xlnm.Print_Area" localSheetId="22">'Pág.24-C13'!$A$1:$M$17</definedName>
    <definedName name="_xlnm.Print_Area" localSheetId="23">'Pág.25-C14 '!$A$1:$I$34</definedName>
    <definedName name="_xlnm.Print_Area" localSheetId="26">'Pág.28-C17 '!$A$1:$I$32</definedName>
    <definedName name="_xlnm.Print_Area" localSheetId="27">'Pág.29-C18 '!$A$1:$I$17</definedName>
    <definedName name="_xlnm.Print_Area" localSheetId="28">'Pág.30-C19 '!$A$1:$K$12</definedName>
    <definedName name="_xlnm.Print_Area" localSheetId="29">'Pág.31-G8 '!$A$1:$A$26</definedName>
    <definedName name="_xlnm.Print_Area" localSheetId="30">'Pág.32-C20  '!$A$1:$H$60</definedName>
    <definedName name="_xlnm.Print_Area" localSheetId="31">'Pág.33-G9  '!$A$1:$A$30</definedName>
    <definedName name="_xlnm.Print_Area" localSheetId="32">'Pág.34-C21'!$A$1:$K$46</definedName>
    <definedName name="_xlnm.Print_Area" localSheetId="33">'Pág.35-C22'!$A$1:$K$46</definedName>
    <definedName name="_xlnm.Print_Area" localSheetId="3">'Pág.5-C1'!$A$1:$E$38</definedName>
    <definedName name="_xlnm.Print_Area" localSheetId="4">'Pág.6-C2'!$A$1:$K$60</definedName>
    <definedName name="_xlnm.Print_Area" localSheetId="5">'Pág.7-C3'!$A$1:$K$60</definedName>
    <definedName name="_xlnm.Print_Area" localSheetId="6">'Pág.8-G1'!$A$1:$B$28</definedName>
    <definedName name="_xlnm.Print_Area" localSheetId="7">'Pág.9-G2'!$A$1:$A$27</definedName>
    <definedName name="Print_Area" localSheetId="2">Indice!$A$1:$C$47</definedName>
    <definedName name="Print_Area" localSheetId="1">'Introducción '!$A$1:$H$50</definedName>
    <definedName name="Print_Area" localSheetId="17">'Pág 19-C8'!$A$1:$I$47</definedName>
    <definedName name="Print_Area" localSheetId="18">'Pág 20-C9'!$A$1:$I$40</definedName>
    <definedName name="Print_Area" localSheetId="19">'Pág 21-C10'!$A$1:$I$44</definedName>
    <definedName name="Print_Area" localSheetId="24">'Pág 26-C15'!$A$1:$I$44</definedName>
    <definedName name="Print_Area" localSheetId="25">'Pág 27-C16'!$A$1:$I$43</definedName>
    <definedName name="Print_Area" localSheetId="8">'Pag.10-G3 '!$A$1:$B$29</definedName>
    <definedName name="Print_Area" localSheetId="9">'Pág.11-C4 '!$A$1:$G$61</definedName>
    <definedName name="Print_Area" localSheetId="10">'Pág.12-C5 '!$A$1:$J$45</definedName>
    <definedName name="Print_Area" localSheetId="11">'Pág.13-C6 '!$A$1:$J$46</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20">'Pág.22-C11 '!$A$1:$I$25</definedName>
    <definedName name="Print_Area" localSheetId="21">'Pág.23-C12'!$A$1:$I$43</definedName>
    <definedName name="Print_Area" localSheetId="22">'Pág.24-C13'!$A$1:$M$17</definedName>
    <definedName name="Print_Area" localSheetId="23">'Pág.25-C14 '!$A$1:$I$34</definedName>
    <definedName name="Print_Area" localSheetId="26">'Pág.28-C17 '!$A$1:$I$32</definedName>
    <definedName name="Print_Area" localSheetId="27">'Pág.29-C18 '!$A$1:$I$17</definedName>
    <definedName name="Print_Area" localSheetId="28">'Pág.30-C19 '!$A$1:$K$12</definedName>
    <definedName name="Print_Area" localSheetId="31">'Pág.33-G9  '!$A$1:$A$30</definedName>
    <definedName name="Print_Area" localSheetId="3">'Pág.5-C1'!$A$1:$E$38</definedName>
    <definedName name="Print_Area" localSheetId="4">'Pág.6-C2'!$A$1:$K$60</definedName>
    <definedName name="Print_Area" localSheetId="5">'Pág.7-C3'!$A$1:$K$60</definedName>
    <definedName name="Print_Area" localSheetId="6">'Pág.8-G1'!$A$1:$B$29</definedName>
    <definedName name="Print_Area" localSheetId="7">'Pág.9-G2'!$A$1:$A$27</definedName>
    <definedName name="Print_Area" localSheetId="0">Portada!$A$1:$H$80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12" l="1"/>
  <c r="C57" i="64" l="1"/>
  <c r="D8" i="9"/>
  <c r="D56" i="65"/>
  <c r="K6" i="112"/>
  <c r="G58" i="179"/>
  <c r="C58" i="179"/>
  <c r="D58" i="179"/>
  <c r="E58" i="179"/>
  <c r="F58" i="179"/>
  <c r="B58" i="179"/>
  <c r="H16" i="179"/>
  <c r="H17" i="179"/>
  <c r="H18" i="179"/>
  <c r="H19" i="179"/>
  <c r="H20" i="179"/>
  <c r="H21" i="179"/>
  <c r="D41" i="183"/>
  <c r="I40" i="184"/>
  <c r="H40" i="184"/>
  <c r="G40" i="184"/>
  <c r="F40" i="184"/>
  <c r="E40" i="184"/>
  <c r="D40" i="184"/>
  <c r="I33" i="184"/>
  <c r="H33" i="184"/>
  <c r="G33" i="184"/>
  <c r="F33" i="184"/>
  <c r="E33" i="184"/>
  <c r="D33" i="184"/>
  <c r="I26" i="184"/>
  <c r="H26" i="184"/>
  <c r="G26" i="184"/>
  <c r="F26" i="184"/>
  <c r="E26" i="184"/>
  <c r="D26" i="184"/>
  <c r="I20" i="184"/>
  <c r="H20" i="184"/>
  <c r="G20" i="184"/>
  <c r="F20" i="184"/>
  <c r="E20" i="184"/>
  <c r="D20" i="184"/>
  <c r="I12" i="184"/>
  <c r="H12" i="184"/>
  <c r="G12" i="184"/>
  <c r="F12" i="184"/>
  <c r="E12" i="184"/>
  <c r="D12" i="184"/>
  <c r="H4" i="184"/>
  <c r="A3" i="184"/>
  <c r="I41" i="183"/>
  <c r="H41" i="183"/>
  <c r="G41" i="183"/>
  <c r="F41" i="183"/>
  <c r="E41" i="183"/>
  <c r="I34" i="183"/>
  <c r="H34" i="183"/>
  <c r="G34" i="183"/>
  <c r="F34" i="183"/>
  <c r="E34" i="183"/>
  <c r="D34" i="183"/>
  <c r="I27" i="183"/>
  <c r="H27" i="183"/>
  <c r="G27" i="183"/>
  <c r="F27" i="183"/>
  <c r="E27" i="183"/>
  <c r="D27" i="183"/>
  <c r="I20" i="183"/>
  <c r="H20" i="183"/>
  <c r="G20" i="183"/>
  <c r="F20" i="183"/>
  <c r="E20" i="183"/>
  <c r="D20" i="183"/>
  <c r="I12" i="183"/>
  <c r="H12" i="183"/>
  <c r="G12" i="183"/>
  <c r="F12" i="183"/>
  <c r="E12" i="183"/>
  <c r="D12" i="183"/>
  <c r="H4" i="183"/>
  <c r="A3" i="183"/>
  <c r="D31" i="157"/>
  <c r="D32" i="157" s="1"/>
  <c r="D9" i="154"/>
  <c r="D42" i="181"/>
  <c r="D41" i="181"/>
  <c r="E11" i="181"/>
  <c r="F11" i="181"/>
  <c r="G11" i="181"/>
  <c r="H11" i="181"/>
  <c r="I11" i="181"/>
  <c r="D11" i="181"/>
  <c r="E38" i="180"/>
  <c r="F38" i="180"/>
  <c r="G38" i="180"/>
  <c r="H38" i="180"/>
  <c r="I38" i="180"/>
  <c r="D38" i="180"/>
  <c r="E12" i="180"/>
  <c r="F12" i="180"/>
  <c r="G12" i="180"/>
  <c r="H12" i="180"/>
  <c r="I12" i="180"/>
  <c r="D12" i="180"/>
  <c r="I41" i="181"/>
  <c r="H41" i="181"/>
  <c r="G41" i="181"/>
  <c r="F41" i="181"/>
  <c r="E41" i="181"/>
  <c r="I32" i="181"/>
  <c r="H32" i="181"/>
  <c r="G32" i="181"/>
  <c r="F32" i="181"/>
  <c r="E32" i="181"/>
  <c r="D32" i="181"/>
  <c r="I26" i="181"/>
  <c r="H26" i="181"/>
  <c r="G26" i="181"/>
  <c r="F26" i="181"/>
  <c r="E26" i="181"/>
  <c r="D26" i="181"/>
  <c r="I20" i="181"/>
  <c r="H20" i="181"/>
  <c r="G20" i="181"/>
  <c r="F20" i="181"/>
  <c r="E20" i="181"/>
  <c r="D20" i="181"/>
  <c r="H4" i="181"/>
  <c r="A3" i="181"/>
  <c r="I37" i="180"/>
  <c r="H37" i="180"/>
  <c r="G37" i="180"/>
  <c r="F37" i="180"/>
  <c r="E37" i="180"/>
  <c r="D37" i="180"/>
  <c r="I32" i="180"/>
  <c r="H32" i="180"/>
  <c r="G32" i="180"/>
  <c r="F32" i="180"/>
  <c r="E32" i="180"/>
  <c r="D32" i="180"/>
  <c r="I28" i="180"/>
  <c r="H28" i="180"/>
  <c r="G28" i="180"/>
  <c r="F28" i="180"/>
  <c r="E28" i="180"/>
  <c r="D28" i="180"/>
  <c r="I22" i="180"/>
  <c r="H22" i="180"/>
  <c r="G22" i="180"/>
  <c r="F22" i="180"/>
  <c r="E22" i="180"/>
  <c r="D22" i="180"/>
  <c r="H4" i="180"/>
  <c r="A3" i="180"/>
  <c r="D45" i="161"/>
  <c r="D44" i="161"/>
  <c r="D58" i="65"/>
  <c r="E58" i="65"/>
  <c r="F58" i="65"/>
  <c r="G58" i="65"/>
  <c r="H58" i="65"/>
  <c r="I58" i="65"/>
  <c r="J58" i="65"/>
  <c r="K58" i="65"/>
  <c r="C58" i="65"/>
  <c r="D57" i="65"/>
  <c r="E57" i="65"/>
  <c r="F57" i="65"/>
  <c r="G57" i="65"/>
  <c r="H57" i="65"/>
  <c r="I57" i="65"/>
  <c r="J57" i="65"/>
  <c r="K57" i="65"/>
  <c r="C57" i="65"/>
  <c r="C56" i="65"/>
  <c r="K31" i="176"/>
  <c r="K32" i="176"/>
  <c r="K33" i="176"/>
  <c r="K34" i="176"/>
  <c r="K35" i="176"/>
  <c r="K37" i="176"/>
  <c r="K38" i="176"/>
  <c r="K39" i="176"/>
  <c r="J44" i="176"/>
  <c r="I44" i="176"/>
  <c r="J43" i="176"/>
  <c r="I43" i="176"/>
  <c r="I41" i="176"/>
  <c r="J40" i="176"/>
  <c r="I40" i="176"/>
  <c r="H32" i="176"/>
  <c r="H33" i="176"/>
  <c r="H34" i="176"/>
  <c r="H35" i="176"/>
  <c r="H37" i="176"/>
  <c r="H38" i="176"/>
  <c r="H39" i="176"/>
  <c r="G44" i="176"/>
  <c r="F44" i="176"/>
  <c r="G43" i="176"/>
  <c r="F43" i="176"/>
  <c r="F42" i="176"/>
  <c r="F41" i="176"/>
  <c r="G40" i="176"/>
  <c r="F40" i="176"/>
  <c r="E31" i="176"/>
  <c r="E32" i="176"/>
  <c r="E33" i="176"/>
  <c r="E34" i="176"/>
  <c r="E35" i="176"/>
  <c r="E37" i="176"/>
  <c r="E38" i="176"/>
  <c r="E39" i="176"/>
  <c r="D44" i="176"/>
  <c r="C44" i="176"/>
  <c r="D43" i="176"/>
  <c r="C43" i="176"/>
  <c r="D40" i="176"/>
  <c r="D42" i="176" s="1"/>
  <c r="C42" i="176"/>
  <c r="C41" i="176"/>
  <c r="C40" i="176"/>
  <c r="J44" i="175"/>
  <c r="I44" i="175"/>
  <c r="J43" i="175"/>
  <c r="I43" i="175"/>
  <c r="I42" i="175"/>
  <c r="I41" i="175"/>
  <c r="J40" i="175"/>
  <c r="I40" i="175"/>
  <c r="E40" i="175"/>
  <c r="E38" i="175"/>
  <c r="E39" i="175"/>
  <c r="G44" i="175"/>
  <c r="F44" i="175"/>
  <c r="G43" i="175"/>
  <c r="F43" i="175"/>
  <c r="F42" i="175"/>
  <c r="F41" i="175"/>
  <c r="G40" i="175"/>
  <c r="F40" i="175"/>
  <c r="D44" i="175"/>
  <c r="C44" i="175"/>
  <c r="D43" i="175"/>
  <c r="C43" i="175"/>
  <c r="C42" i="175"/>
  <c r="C41" i="175"/>
  <c r="D40" i="175"/>
  <c r="C40" i="175"/>
  <c r="D44" i="162"/>
  <c r="E44" i="162"/>
  <c r="F44" i="162"/>
  <c r="G44" i="162"/>
  <c r="H44" i="162"/>
  <c r="I44" i="162"/>
  <c r="J44" i="162"/>
  <c r="C44" i="162"/>
  <c r="D43" i="162"/>
  <c r="E43" i="162"/>
  <c r="F43" i="162"/>
  <c r="G43" i="162"/>
  <c r="H43" i="162"/>
  <c r="I43" i="162"/>
  <c r="J43" i="162"/>
  <c r="C43" i="162"/>
  <c r="C42" i="162"/>
  <c r="C58" i="125"/>
  <c r="F57" i="125"/>
  <c r="D57" i="125"/>
  <c r="C57" i="125"/>
  <c r="F56" i="125"/>
  <c r="D56" i="125"/>
  <c r="C56" i="125"/>
  <c r="G54" i="125"/>
  <c r="G55" i="125"/>
  <c r="E54" i="125"/>
  <c r="E55" i="125"/>
  <c r="AE77" i="136"/>
  <c r="I41" i="184" l="1"/>
  <c r="E41" i="184"/>
  <c r="D41" i="184"/>
  <c r="H41" i="184"/>
  <c r="G41" i="184"/>
  <c r="F41" i="184"/>
  <c r="H42" i="183"/>
  <c r="D42" i="183"/>
  <c r="G42" i="183"/>
  <c r="E42" i="183"/>
  <c r="F42" i="183"/>
  <c r="I42" i="183"/>
  <c r="F42" i="181"/>
  <c r="G42" i="181"/>
  <c r="H42" i="181"/>
  <c r="E42" i="181"/>
  <c r="I42" i="181"/>
  <c r="D58" i="64"/>
  <c r="E58" i="64"/>
  <c r="F58" i="64"/>
  <c r="G58" i="64"/>
  <c r="H58" i="64"/>
  <c r="I58" i="64"/>
  <c r="J58" i="64"/>
  <c r="K58" i="64"/>
  <c r="C58" i="64"/>
  <c r="D57" i="64"/>
  <c r="E57" i="64"/>
  <c r="F57" i="64"/>
  <c r="G57" i="64"/>
  <c r="H57" i="64"/>
  <c r="I57" i="64"/>
  <c r="J57" i="64"/>
  <c r="K57" i="64"/>
  <c r="L57" i="64"/>
  <c r="M57" i="64"/>
  <c r="C56" i="64"/>
  <c r="H12" i="179"/>
  <c r="H13" i="179"/>
  <c r="H14" i="179"/>
  <c r="H15" i="179"/>
  <c r="I42" i="176"/>
  <c r="J41" i="176"/>
  <c r="K40" i="176"/>
  <c r="G41" i="176"/>
  <c r="D41" i="176"/>
  <c r="J41" i="175"/>
  <c r="H40" i="175"/>
  <c r="G41" i="175"/>
  <c r="G42" i="175" s="1"/>
  <c r="D41" i="175"/>
  <c r="K35" i="175"/>
  <c r="K37" i="175"/>
  <c r="K39" i="175"/>
  <c r="H32" i="175"/>
  <c r="H33" i="175"/>
  <c r="H34" i="175"/>
  <c r="H35" i="175"/>
  <c r="H37" i="175"/>
  <c r="H39" i="175"/>
  <c r="E32" i="175"/>
  <c r="E33" i="175"/>
  <c r="E34" i="175"/>
  <c r="E35" i="175"/>
  <c r="E37" i="175"/>
  <c r="C44" i="164"/>
  <c r="C43" i="164"/>
  <c r="C42" i="164"/>
  <c r="D44" i="164"/>
  <c r="E44" i="164"/>
  <c r="F44" i="164"/>
  <c r="G44" i="164"/>
  <c r="H44" i="164"/>
  <c r="I44" i="164"/>
  <c r="D43" i="164"/>
  <c r="E43" i="164"/>
  <c r="F43" i="164"/>
  <c r="G43" i="164"/>
  <c r="H43" i="164"/>
  <c r="I43" i="164"/>
  <c r="E11" i="158"/>
  <c r="F11" i="158"/>
  <c r="G11" i="158"/>
  <c r="H11" i="158"/>
  <c r="I11" i="158"/>
  <c r="D11" i="158"/>
  <c r="D29" i="159"/>
  <c r="D13" i="159"/>
  <c r="D8" i="159"/>
  <c r="K15" i="112"/>
  <c r="K12" i="112"/>
  <c r="D30" i="159" l="1"/>
  <c r="G51" i="125"/>
  <c r="G52" i="125"/>
  <c r="E51" i="125"/>
  <c r="E52" i="125"/>
  <c r="G9" i="125"/>
  <c r="E9" i="125"/>
  <c r="AE76" i="136"/>
  <c r="H7" i="179" l="1"/>
  <c r="AP3" i="178"/>
  <c r="K11" i="151"/>
  <c r="H11" i="151"/>
  <c r="I11" i="151"/>
  <c r="G11" i="151"/>
  <c r="C11" i="151"/>
  <c r="D11" i="151"/>
  <c r="F11" i="151"/>
  <c r="B11" i="151"/>
  <c r="H42" i="162"/>
  <c r="E42" i="162"/>
  <c r="D42" i="162"/>
  <c r="J42" i="175"/>
  <c r="K40" i="175"/>
  <c r="D42" i="175"/>
  <c r="AE75" i="136" l="1"/>
  <c r="L15" i="112"/>
  <c r="M15" i="112"/>
  <c r="E29" i="159"/>
  <c r="B31" i="9" s="1"/>
  <c r="F29" i="159"/>
  <c r="C31" i="9" s="1"/>
  <c r="G29" i="159"/>
  <c r="H29" i="159"/>
  <c r="I29" i="159"/>
  <c r="D22" i="155"/>
  <c r="K33" i="175"/>
  <c r="K34" i="175"/>
  <c r="K15" i="27"/>
  <c r="L12" i="27"/>
  <c r="K12" i="27"/>
  <c r="L13" i="27"/>
  <c r="L14" i="27"/>
  <c r="L7" i="27"/>
  <c r="K7" i="27"/>
  <c r="L8" i="27"/>
  <c r="K8" i="27"/>
  <c r="L9" i="27"/>
  <c r="L10" i="27"/>
  <c r="M10" i="27" s="1"/>
  <c r="K10" i="27"/>
  <c r="L11" i="27"/>
  <c r="G50" i="125"/>
  <c r="E50" i="125"/>
  <c r="AE74" i="136"/>
  <c r="E24" i="27"/>
  <c r="I42" i="162"/>
  <c r="E14" i="158"/>
  <c r="E15" i="158" s="1"/>
  <c r="F14" i="158"/>
  <c r="F15" i="158" s="1"/>
  <c r="G14" i="158"/>
  <c r="G15" i="158" s="1"/>
  <c r="H14" i="158"/>
  <c r="H15" i="158" s="1"/>
  <c r="I14" i="158"/>
  <c r="I15" i="158" s="1"/>
  <c r="D14" i="158"/>
  <c r="D15" i="158" s="1"/>
  <c r="E8" i="157"/>
  <c r="E16" i="157"/>
  <c r="E21" i="157"/>
  <c r="E31" i="157"/>
  <c r="D8" i="157"/>
  <c r="D16" i="157"/>
  <c r="D21" i="157"/>
  <c r="E34" i="155"/>
  <c r="F34" i="155"/>
  <c r="G34" i="155"/>
  <c r="H34" i="155"/>
  <c r="I34" i="155"/>
  <c r="D34" i="155"/>
  <c r="D22" i="154"/>
  <c r="D16" i="154"/>
  <c r="E22" i="154"/>
  <c r="B36" i="9" s="1"/>
  <c r="F22" i="154"/>
  <c r="C36" i="9" s="1"/>
  <c r="D36" i="9" s="1"/>
  <c r="E36" i="9" s="1"/>
  <c r="G22" i="154"/>
  <c r="H22" i="154"/>
  <c r="I22" i="154"/>
  <c r="E16" i="154"/>
  <c r="F16" i="154"/>
  <c r="G16" i="154"/>
  <c r="H16" i="154"/>
  <c r="I16" i="154"/>
  <c r="E9" i="154"/>
  <c r="F9" i="154"/>
  <c r="G9" i="154"/>
  <c r="H9" i="154"/>
  <c r="I9" i="154"/>
  <c r="I23" i="154" s="1"/>
  <c r="D11" i="161"/>
  <c r="D22" i="161"/>
  <c r="D30" i="161"/>
  <c r="E44" i="161"/>
  <c r="F44" i="161"/>
  <c r="G44" i="161"/>
  <c r="H44" i="161"/>
  <c r="I44" i="161"/>
  <c r="E30" i="161"/>
  <c r="F30" i="161"/>
  <c r="G30" i="161"/>
  <c r="H30" i="161"/>
  <c r="I30" i="161"/>
  <c r="E22" i="161"/>
  <c r="F22" i="161"/>
  <c r="G22" i="161"/>
  <c r="H22" i="161"/>
  <c r="I22" i="161"/>
  <c r="E11" i="161"/>
  <c r="F11" i="161"/>
  <c r="G11" i="161"/>
  <c r="H11" i="161"/>
  <c r="I11" i="161"/>
  <c r="K32" i="175"/>
  <c r="C12" i="125"/>
  <c r="C11" i="125"/>
  <c r="F55" i="125"/>
  <c r="D55" i="125"/>
  <c r="G49" i="125"/>
  <c r="E49" i="125"/>
  <c r="AE73" i="136"/>
  <c r="K31" i="175"/>
  <c r="E47" i="125"/>
  <c r="E48" i="125"/>
  <c r="G47" i="125"/>
  <c r="G48" i="125"/>
  <c r="AE72" i="136"/>
  <c r="AP18" i="178"/>
  <c r="AR11" i="178"/>
  <c r="H31" i="176"/>
  <c r="K30" i="175"/>
  <c r="H30" i="175"/>
  <c r="H31" i="175"/>
  <c r="E31" i="175"/>
  <c r="AE71" i="136"/>
  <c r="AR10" i="178"/>
  <c r="E28" i="176"/>
  <c r="E29" i="176"/>
  <c r="E30" i="176"/>
  <c r="H29" i="176"/>
  <c r="H30" i="176"/>
  <c r="K29" i="176"/>
  <c r="K30" i="176"/>
  <c r="H29" i="175"/>
  <c r="H28" i="175"/>
  <c r="E30" i="175"/>
  <c r="G46" i="125"/>
  <c r="E46" i="125"/>
  <c r="AE70" i="136"/>
  <c r="K25" i="176"/>
  <c r="K26" i="176"/>
  <c r="K27" i="176"/>
  <c r="K28" i="176"/>
  <c r="H25" i="176"/>
  <c r="H26" i="176"/>
  <c r="H27" i="176"/>
  <c r="H28" i="176"/>
  <c r="E25" i="176"/>
  <c r="E26" i="176"/>
  <c r="E27" i="176"/>
  <c r="K25" i="175"/>
  <c r="K26" i="175"/>
  <c r="K27" i="175"/>
  <c r="K28" i="175"/>
  <c r="K29" i="175"/>
  <c r="H25" i="175"/>
  <c r="H26" i="175"/>
  <c r="H27" i="175"/>
  <c r="E25" i="175"/>
  <c r="E26" i="175"/>
  <c r="E27" i="175"/>
  <c r="E28" i="175"/>
  <c r="E29" i="175"/>
  <c r="G45" i="125"/>
  <c r="E42" i="125"/>
  <c r="E43" i="125"/>
  <c r="E44" i="125"/>
  <c r="E45" i="125"/>
  <c r="AE12" i="135"/>
  <c r="AE69" i="136"/>
  <c r="L58" i="64"/>
  <c r="M58" i="64"/>
  <c r="K41" i="175"/>
  <c r="F31" i="157"/>
  <c r="G31" i="157"/>
  <c r="H31" i="157"/>
  <c r="I31" i="157"/>
  <c r="G44" i="125"/>
  <c r="AE68" i="136"/>
  <c r="H8" i="179"/>
  <c r="H9" i="179"/>
  <c r="H10" i="179"/>
  <c r="H11" i="179"/>
  <c r="H42" i="164"/>
  <c r="D42" i="164"/>
  <c r="G42" i="162"/>
  <c r="F42" i="162"/>
  <c r="E24" i="176"/>
  <c r="E13" i="159"/>
  <c r="F13" i="159"/>
  <c r="G13" i="159"/>
  <c r="H13" i="159"/>
  <c r="I13" i="159"/>
  <c r="E8" i="159"/>
  <c r="F8" i="159"/>
  <c r="F30" i="159" s="1"/>
  <c r="G8" i="159"/>
  <c r="H8" i="159"/>
  <c r="I8" i="159"/>
  <c r="F21" i="157"/>
  <c r="G21" i="157"/>
  <c r="H21" i="157"/>
  <c r="I21" i="157"/>
  <c r="I8" i="157"/>
  <c r="I16" i="157"/>
  <c r="F16" i="157"/>
  <c r="G16" i="157"/>
  <c r="H16" i="157"/>
  <c r="F8" i="157"/>
  <c r="G8" i="157"/>
  <c r="H8" i="157"/>
  <c r="J22" i="154"/>
  <c r="E40" i="155"/>
  <c r="F40" i="155"/>
  <c r="G40" i="155"/>
  <c r="H40" i="155"/>
  <c r="I40" i="155"/>
  <c r="E22" i="155"/>
  <c r="F22" i="155"/>
  <c r="G22" i="155"/>
  <c r="H22" i="155"/>
  <c r="I22" i="155"/>
  <c r="G42" i="125"/>
  <c r="G43" i="125"/>
  <c r="AE67" i="136"/>
  <c r="E42" i="164"/>
  <c r="F42" i="164"/>
  <c r="G42" i="164"/>
  <c r="I42" i="164"/>
  <c r="K22" i="176"/>
  <c r="K20" i="176"/>
  <c r="K21" i="176"/>
  <c r="K24" i="176"/>
  <c r="AE66" i="136"/>
  <c r="K16" i="27"/>
  <c r="K17" i="27"/>
  <c r="K18" i="27"/>
  <c r="H21" i="176"/>
  <c r="H22" i="176"/>
  <c r="H24" i="176"/>
  <c r="K21" i="175"/>
  <c r="K22" i="175"/>
  <c r="K24" i="175"/>
  <c r="H19" i="175"/>
  <c r="H20" i="175"/>
  <c r="H21" i="175"/>
  <c r="H22" i="175"/>
  <c r="H24" i="175"/>
  <c r="E22" i="175"/>
  <c r="E24" i="175"/>
  <c r="F41" i="125"/>
  <c r="D41" i="125"/>
  <c r="C41" i="125"/>
  <c r="AE65" i="136"/>
  <c r="D40" i="155"/>
  <c r="E21" i="176"/>
  <c r="E22" i="176"/>
  <c r="E21" i="175"/>
  <c r="L17" i="27"/>
  <c r="L18" i="27"/>
  <c r="G39" i="125"/>
  <c r="E38" i="125"/>
  <c r="E39" i="125"/>
  <c r="G6" i="125"/>
  <c r="G7" i="125"/>
  <c r="G8" i="125"/>
  <c r="E7" i="125"/>
  <c r="E8" i="125"/>
  <c r="AE64" i="136"/>
  <c r="AB12" i="135"/>
  <c r="J9" i="175"/>
  <c r="I9" i="175"/>
  <c r="G9" i="175"/>
  <c r="F9" i="175"/>
  <c r="D9" i="175"/>
  <c r="C9" i="175"/>
  <c r="J9" i="176"/>
  <c r="I9" i="176"/>
  <c r="G9" i="176"/>
  <c r="F9" i="176"/>
  <c r="D9" i="176"/>
  <c r="C9" i="176"/>
  <c r="AP15" i="178"/>
  <c r="AO15" i="178"/>
  <c r="K20" i="175"/>
  <c r="E20" i="175"/>
  <c r="AN15" i="178"/>
  <c r="AM15" i="178"/>
  <c r="AL15" i="178"/>
  <c r="AK15" i="178"/>
  <c r="AI15" i="178"/>
  <c r="AH15" i="178"/>
  <c r="AG15" i="178"/>
  <c r="AF15" i="178"/>
  <c r="AE15" i="178"/>
  <c r="AD15" i="178"/>
  <c r="AC15" i="178"/>
  <c r="AB15" i="178"/>
  <c r="AR14" i="178"/>
  <c r="AR13" i="178"/>
  <c r="AR12" i="178"/>
  <c r="AR9" i="178"/>
  <c r="AR8" i="178"/>
  <c r="AR7" i="178"/>
  <c r="AR6" i="178"/>
  <c r="AR5" i="178"/>
  <c r="AR4" i="178"/>
  <c r="AR3" i="178"/>
  <c r="AR15" i="178"/>
  <c r="G38" i="125"/>
  <c r="G56" i="64"/>
  <c r="K9" i="112"/>
  <c r="L9" i="112"/>
  <c r="M9" i="112" s="1"/>
  <c r="L10" i="112"/>
  <c r="E8" i="176"/>
  <c r="G36" i="125"/>
  <c r="G37" i="125"/>
  <c r="E36" i="125"/>
  <c r="E37" i="125"/>
  <c r="K11" i="176"/>
  <c r="K12" i="176"/>
  <c r="K13" i="176"/>
  <c r="K14" i="176"/>
  <c r="K15" i="176"/>
  <c r="K16" i="176"/>
  <c r="K17" i="176"/>
  <c r="K18" i="176"/>
  <c r="K19" i="176"/>
  <c r="H11" i="176"/>
  <c r="H12" i="176"/>
  <c r="H13" i="176"/>
  <c r="H14" i="176"/>
  <c r="H15" i="176"/>
  <c r="H16" i="176"/>
  <c r="H17" i="176"/>
  <c r="H18" i="176"/>
  <c r="H19" i="176"/>
  <c r="H20" i="176"/>
  <c r="E11" i="176"/>
  <c r="E12" i="176"/>
  <c r="E13" i="176"/>
  <c r="E14" i="176"/>
  <c r="E15" i="176"/>
  <c r="E16" i="176"/>
  <c r="E17" i="176"/>
  <c r="E18" i="176"/>
  <c r="E19" i="176"/>
  <c r="E20" i="176"/>
  <c r="E7" i="176"/>
  <c r="K8" i="175"/>
  <c r="K11" i="175"/>
  <c r="K12" i="175"/>
  <c r="K13" i="175"/>
  <c r="K14" i="175"/>
  <c r="K15" i="175"/>
  <c r="K16" i="175"/>
  <c r="K17" i="175"/>
  <c r="K18" i="175"/>
  <c r="K19" i="175"/>
  <c r="K7" i="175"/>
  <c r="H8" i="175"/>
  <c r="H11" i="175"/>
  <c r="H12" i="175"/>
  <c r="H13" i="175"/>
  <c r="H14" i="175"/>
  <c r="H15" i="175"/>
  <c r="H16" i="175"/>
  <c r="H17" i="175"/>
  <c r="H18" i="175"/>
  <c r="H7" i="175"/>
  <c r="E8" i="175"/>
  <c r="E11" i="175"/>
  <c r="E12" i="175"/>
  <c r="E13" i="175"/>
  <c r="E14" i="175"/>
  <c r="E15" i="175"/>
  <c r="E16" i="175"/>
  <c r="E17" i="175"/>
  <c r="E18" i="175"/>
  <c r="E19" i="175"/>
  <c r="E7" i="175"/>
  <c r="J9" i="154"/>
  <c r="G35" i="125"/>
  <c r="E35" i="125"/>
  <c r="K8" i="176"/>
  <c r="K7" i="176"/>
  <c r="H8" i="176"/>
  <c r="H7" i="176"/>
  <c r="G28" i="125"/>
  <c r="G29" i="125"/>
  <c r="G30" i="125"/>
  <c r="G31" i="125"/>
  <c r="G32" i="125"/>
  <c r="G33" i="125"/>
  <c r="G34" i="125"/>
  <c r="E28" i="125"/>
  <c r="E29" i="125"/>
  <c r="E30" i="125"/>
  <c r="E31" i="125"/>
  <c r="E32" i="125"/>
  <c r="E33" i="125"/>
  <c r="E34" i="125"/>
  <c r="D34" i="9"/>
  <c r="E34" i="9" s="1"/>
  <c r="B12" i="125"/>
  <c r="F12" i="125"/>
  <c r="F11" i="125"/>
  <c r="D12" i="125"/>
  <c r="D11" i="125"/>
  <c r="D7" i="9"/>
  <c r="E7" i="9" s="1"/>
  <c r="B11" i="162"/>
  <c r="G26" i="125"/>
  <c r="E26" i="125"/>
  <c r="G25" i="125"/>
  <c r="E25" i="125"/>
  <c r="G24" i="125"/>
  <c r="E24" i="125"/>
  <c r="G23" i="125"/>
  <c r="E23" i="125"/>
  <c r="G22" i="125"/>
  <c r="E22" i="125"/>
  <c r="G21" i="125"/>
  <c r="E21" i="125"/>
  <c r="G20" i="125"/>
  <c r="E20" i="125"/>
  <c r="G19" i="125"/>
  <c r="E19" i="125"/>
  <c r="G18" i="125"/>
  <c r="E18" i="125"/>
  <c r="G17" i="125"/>
  <c r="E17" i="125"/>
  <c r="G16" i="125"/>
  <c r="E16" i="125"/>
  <c r="G15" i="125"/>
  <c r="E15" i="125"/>
  <c r="E6" i="125"/>
  <c r="G5" i="125"/>
  <c r="E5" i="125"/>
  <c r="AE52" i="136"/>
  <c r="AE53" i="136"/>
  <c r="AE54" i="136"/>
  <c r="AE55" i="136"/>
  <c r="AE56" i="136"/>
  <c r="AE57" i="136"/>
  <c r="AE58" i="136"/>
  <c r="AE59" i="136"/>
  <c r="AE60" i="136"/>
  <c r="AE61" i="136"/>
  <c r="AE62" i="136"/>
  <c r="AE63" i="136"/>
  <c r="AE51" i="136"/>
  <c r="L12" i="64"/>
  <c r="M12" i="64"/>
  <c r="K7" i="112"/>
  <c r="K8" i="112"/>
  <c r="D56" i="64"/>
  <c r="C33" i="9"/>
  <c r="B33" i="9"/>
  <c r="D33" i="9" s="1"/>
  <c r="E33" i="9" s="1"/>
  <c r="D6" i="9"/>
  <c r="E6" i="9" s="1"/>
  <c r="L8" i="112"/>
  <c r="L6"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K56" i="64"/>
  <c r="L7" i="112"/>
  <c r="AH13" i="135"/>
  <c r="L6" i="27"/>
  <c r="AE13" i="135"/>
  <c r="AF13" i="135"/>
  <c r="AG13" i="135"/>
  <c r="G56" i="65"/>
  <c r="F56" i="65"/>
  <c r="E56" i="65"/>
  <c r="H56" i="65"/>
  <c r="I56" i="65"/>
  <c r="J56" i="65"/>
  <c r="K56" i="65"/>
  <c r="J42" i="162"/>
  <c r="AH12" i="135"/>
  <c r="AC13" i="135"/>
  <c r="AB13" i="135"/>
  <c r="J56" i="64"/>
  <c r="D10" i="9"/>
  <c r="E10" i="9" s="1"/>
  <c r="F56" i="64"/>
  <c r="G4" i="112"/>
  <c r="D9" i="9"/>
  <c r="E9" i="9" s="1"/>
  <c r="D12" i="9"/>
  <c r="E12" i="9" s="1"/>
  <c r="D11" i="9"/>
  <c r="E11" i="9"/>
  <c r="D15" i="9"/>
  <c r="E15" i="9" s="1"/>
  <c r="E56" i="64"/>
  <c r="H56" i="64"/>
  <c r="I56" i="64"/>
  <c r="K6" i="27"/>
  <c r="AA5" i="135"/>
  <c r="AA6" i="135" s="1"/>
  <c r="AA7" i="135" s="1"/>
  <c r="AA8" i="135" s="1"/>
  <c r="AA9" i="135" s="1"/>
  <c r="AA10" i="135" s="1"/>
  <c r="AA11" i="135" s="1"/>
  <c r="AA12" i="135" s="1"/>
  <c r="AA13" i="135" s="1"/>
  <c r="L16" i="27"/>
  <c r="D18" i="9"/>
  <c r="E18" i="9" s="1"/>
  <c r="D17" i="9"/>
  <c r="E17" i="9" s="1"/>
  <c r="D16" i="9"/>
  <c r="E16" i="9" s="1"/>
  <c r="B11" i="164"/>
  <c r="J121" i="162"/>
  <c r="I121" i="162"/>
  <c r="H121" i="162"/>
  <c r="G121" i="162"/>
  <c r="F121" i="162"/>
  <c r="E121" i="162"/>
  <c r="C121" i="162"/>
  <c r="J120" i="162"/>
  <c r="I120" i="162"/>
  <c r="H120" i="162"/>
  <c r="G120" i="162"/>
  <c r="F120" i="162"/>
  <c r="E120" i="162"/>
  <c r="C120" i="162"/>
  <c r="B12" i="65"/>
  <c r="B12" i="64"/>
  <c r="I5" i="158"/>
  <c r="H4" i="155"/>
  <c r="J6" i="151"/>
  <c r="H4" i="158"/>
  <c r="H4" i="159"/>
  <c r="A3" i="157"/>
  <c r="A3" i="159" s="1"/>
  <c r="A3" i="158" s="1"/>
  <c r="H4" i="157"/>
  <c r="F4" i="112"/>
  <c r="K4" i="112"/>
  <c r="G5" i="112"/>
  <c r="K5" i="112" s="1"/>
  <c r="H5" i="112"/>
  <c r="L5" i="112" s="1"/>
  <c r="I5" i="112"/>
  <c r="M5" i="112"/>
  <c r="A3" i="155"/>
  <c r="H4" i="154"/>
  <c r="A3" i="161"/>
  <c r="H4" i="161"/>
  <c r="G4" i="27"/>
  <c r="K4" i="27" s="1"/>
  <c r="C135" i="125"/>
  <c r="G135" i="125"/>
  <c r="C136" i="125"/>
  <c r="G136" i="125"/>
  <c r="AC12" i="135"/>
  <c r="AD12" i="135"/>
  <c r="AF12" i="135"/>
  <c r="AG12" i="135"/>
  <c r="AD13" i="135"/>
  <c r="C136" i="64"/>
  <c r="D136" i="64"/>
  <c r="F136" i="64"/>
  <c r="G136" i="64"/>
  <c r="H136" i="64"/>
  <c r="I136" i="64"/>
  <c r="J136" i="64"/>
  <c r="K136" i="64"/>
  <c r="C137" i="64"/>
  <c r="D137" i="64"/>
  <c r="F137" i="64"/>
  <c r="G137" i="64"/>
  <c r="H137" i="64"/>
  <c r="I137" i="64"/>
  <c r="J137" i="64"/>
  <c r="K137" i="64"/>
  <c r="D22" i="9"/>
  <c r="E22" i="9" s="1"/>
  <c r="D24" i="9"/>
  <c r="E24" i="9" s="1"/>
  <c r="D29" i="9"/>
  <c r="E29" i="9" s="1"/>
  <c r="D30" i="9"/>
  <c r="E30" i="9" s="1"/>
  <c r="D35" i="9"/>
  <c r="E35" i="9" s="1"/>
  <c r="E8" i="9"/>
  <c r="D28" i="9"/>
  <c r="E28" i="9" s="1"/>
  <c r="E30" i="159" l="1"/>
  <c r="G30" i="159"/>
  <c r="I30" i="159"/>
  <c r="H30" i="159"/>
  <c r="E32" i="157"/>
  <c r="D41" i="155"/>
  <c r="D23" i="154"/>
  <c r="K9" i="176"/>
  <c r="AE14" i="135"/>
  <c r="AH14" i="135"/>
  <c r="AB14" i="135"/>
  <c r="M17" i="27"/>
  <c r="M12" i="27"/>
  <c r="G32" i="157"/>
  <c r="I32" i="157"/>
  <c r="H32" i="157"/>
  <c r="F32" i="157"/>
  <c r="G41" i="155"/>
  <c r="G23" i="154"/>
  <c r="M7" i="112"/>
  <c r="M16" i="27"/>
  <c r="M8" i="27"/>
  <c r="M6" i="27"/>
  <c r="M18" i="27"/>
  <c r="M7" i="27"/>
  <c r="E41" i="125"/>
  <c r="G41" i="125"/>
  <c r="G12" i="125"/>
  <c r="E12" i="125"/>
  <c r="D58" i="125"/>
  <c r="M6" i="112"/>
  <c r="M8" i="112"/>
  <c r="D31" i="9"/>
  <c r="E31" i="9" s="1"/>
  <c r="E41" i="155"/>
  <c r="H41" i="155"/>
  <c r="F41" i="155"/>
  <c r="I41" i="155"/>
  <c r="F23" i="154"/>
  <c r="J23" i="154"/>
  <c r="E23" i="154"/>
  <c r="H23" i="154"/>
  <c r="F45" i="161"/>
  <c r="I45" i="161"/>
  <c r="H45" i="161"/>
  <c r="E45" i="161"/>
  <c r="G45" i="161"/>
  <c r="E40" i="176"/>
  <c r="J42" i="176"/>
  <c r="H9" i="176"/>
  <c r="E9" i="176"/>
  <c r="H41" i="176"/>
  <c r="G42" i="176"/>
  <c r="E41" i="176"/>
  <c r="K41" i="176"/>
  <c r="H40" i="176"/>
  <c r="K9" i="175"/>
  <c r="E9" i="175"/>
  <c r="H9" i="175"/>
  <c r="H41" i="175"/>
  <c r="E41" i="175"/>
  <c r="F58" i="125"/>
  <c r="AD14" i="135"/>
  <c r="AC14" i="135"/>
  <c r="AG14" i="135"/>
  <c r="AF14" i="135"/>
  <c r="G11" i="125"/>
  <c r="E11" i="125"/>
</calcChain>
</file>

<file path=xl/sharedStrings.xml><?xml version="1.0" encoding="utf-8"?>
<sst xmlns="http://schemas.openxmlformats.org/spreadsheetml/2006/main" count="1601" uniqueCount="520">
  <si>
    <t xml:space="preserve">       Boletín de carne bovina</t>
  </si>
  <si>
    <t>Boletín carne bovina: tendencias de producción, precios y comercio exterior</t>
  </si>
  <si>
    <t xml:space="preserve">                              </t>
  </si>
  <si>
    <t>Romina Aguirre Brockway</t>
  </si>
  <si>
    <t>Publicación de la Oficina de Estudios y Políticas Agrarias (Odepa)</t>
  </si>
  <si>
    <t>del Ministerio de Agricultura, Gobierno de Chile</t>
  </si>
  <si>
    <t>Se puede reproducir total o parcialmente citando la fuente</t>
  </si>
  <si>
    <t>Teatinos 40, piso 8. Santiago, Chile</t>
  </si>
  <si>
    <t>Teléfono :(56- 2) 23973000</t>
  </si>
  <si>
    <t>Fax :(56- 2) 23973111</t>
  </si>
  <si>
    <t xml:space="preserve">www.odepa.gob.cl  </t>
  </si>
  <si>
    <t>Febrero 2021</t>
  </si>
  <si>
    <t xml:space="preserve"> Información a enero 2021 para beneficio y producción</t>
  </si>
  <si>
    <t>Información a febrero 2021 para comercio exterior y precios</t>
  </si>
  <si>
    <t>Contenido</t>
  </si>
  <si>
    <t>Cuadro</t>
  </si>
  <si>
    <t>Descripción</t>
  </si>
  <si>
    <t>Página</t>
  </si>
  <si>
    <t>Resumen de indicadores del sector carne</t>
  </si>
  <si>
    <t>Pesos nominales s/iva</t>
  </si>
  <si>
    <t>Exportaciones de carne de bovino por destino</t>
  </si>
  <si>
    <t>Exportaciones de carne de bovino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</si>
  <si>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</si>
  <si>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</si>
  <si>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</si>
  <si>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</si>
  <si>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</si>
  <si>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</si>
  <si>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</si>
  <si>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</si>
  <si>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</si>
  <si>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</si>
  <si>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</si>
  <si>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</si>
  <si>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</si>
  <si>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</si>
  <si>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</si>
  <si>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</si>
  <si>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</si>
  <si>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</si>
  <si>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</si>
  <si>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</si>
  <si>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</si>
  <si>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</si>
  <si>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</si>
  <si>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</si>
  <si>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</si>
  <si>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</si>
  <si>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</si>
  <si>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</si>
  <si>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</si>
  <si>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</si>
  <si>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</si>
  <si>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</si>
  <si>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</si>
  <si>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</si>
  <si>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Poroto de soja Yellow N° 2, FOB Chicago, USA - Futuro</t>
  </si>
  <si>
    <t>Precio internacional (USD/ton)</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</si>
  <si>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</si>
  <si>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</si>
  <si>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</si>
  <si>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</si>
  <si>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</si>
  <si>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</si>
  <si>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</si>
  <si>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</si>
  <si>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</si>
  <si>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</si>
  <si>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</si>
  <si>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</si>
  <si>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</si>
  <si>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Año</t>
  </si>
  <si>
    <t>Mes</t>
  </si>
  <si>
    <t>Total</t>
  </si>
  <si>
    <t>Novillos</t>
  </si>
  <si>
    <t>Total vacas</t>
  </si>
  <si>
    <t>Vacas gordas</t>
  </si>
  <si>
    <t>Vacas carnaza</t>
  </si>
  <si>
    <t>Bueyes</t>
  </si>
  <si>
    <t>Toros y torunos</t>
  </si>
  <si>
    <t>Vaquillas</t>
  </si>
  <si>
    <t>Terneros y terneras</t>
  </si>
  <si>
    <t>2021 (p)</t>
  </si>
  <si>
    <t>Enero</t>
  </si>
  <si>
    <t>Febrero</t>
  </si>
  <si>
    <t>Marzo</t>
  </si>
  <si>
    <t>Abril</t>
  </si>
  <si>
    <t>Mayo</t>
  </si>
  <si>
    <t>Junio</t>
  </si>
  <si>
    <t>Julio</t>
  </si>
  <si>
    <t>Agosto</t>
  </si>
  <si>
    <t>Septiembre</t>
  </si>
  <si>
    <t>Octubre</t>
  </si>
  <si>
    <t>Noviembre</t>
  </si>
  <si>
    <t>Diciembre</t>
  </si>
  <si>
    <t>Variación mensual (%)</t>
  </si>
  <si>
    <t>Fuente: elaborado por Odepa con información INE.</t>
  </si>
  <si>
    <t>Nota: (p) indica cifras provisorias.  * Cifras rectificadas en relación con el boletín anterior</t>
  </si>
  <si>
    <t>Cuadro 3</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</si>
  <si>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</si>
  <si>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</si>
  <si>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</si>
  <si>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</si>
  <si>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</si>
  <si>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</si>
  <si>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</si>
  <si>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</si>
  <si>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</si>
  <si>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</si>
  <si>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</si>
  <si>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</si>
  <si>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</si>
  <si>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</si>
  <si>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</si>
  <si>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</si>
  <si>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</si>
  <si>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</si>
  <si>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</si>
  <si>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</si>
  <si>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</si>
  <si>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</si>
  <si>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</si>
  <si>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</si>
  <si>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</si>
  <si>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</si>
  <si>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</si>
  <si>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</si>
  <si>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</si>
  <si>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</si>
  <si>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</si>
  <si>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</si>
  <si>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</si>
  <si>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</si>
  <si>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</si>
  <si>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</si>
  <si>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</si>
  <si>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</si>
  <si>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</si>
  <si>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</si>
  <si>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</si>
  <si>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</si>
  <si>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</si>
  <si>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</si>
  <si>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</si>
  <si>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</si>
  <si>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</si>
  <si>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</si>
  <si>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</si>
  <si>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</si>
  <si>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</si>
  <si>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</si>
  <si>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</si>
  <si>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</si>
  <si>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</si>
  <si>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</si>
  <si>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</si>
  <si>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</si>
  <si>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</si>
  <si>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</si>
  <si>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</si>
  <si>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</si>
  <si>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</si>
  <si>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</si>
  <si>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</si>
  <si>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</si>
  <si>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</si>
  <si>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</si>
  <si>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</si>
  <si>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</si>
  <si>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</si>
  <si>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</si>
  <si>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Período</t>
  </si>
  <si>
    <r>
      <t xml:space="preserve">Beneficio de ganado bovino </t>
    </r>
    <r>
      <rPr>
        <sz val="10"/>
        <color indexed="56"/>
        <rFont val="Arial"/>
        <family val="2"/>
      </rPr>
      <t>(animales)</t>
    </r>
  </si>
  <si>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</si>
  <si>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</si>
  <si>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</si>
  <si>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</si>
  <si>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</si>
  <si>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</si>
  <si>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</si>
  <si>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</si>
  <si>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</si>
  <si>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</si>
  <si>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</si>
  <si>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</si>
  <si>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</si>
  <si>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</si>
  <si>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</si>
  <si>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</si>
  <si>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r>
      <t>Total vacas</t>
    </r>
    <r>
      <rPr>
        <b/>
        <vertAlign val="superscript"/>
        <sz val="10"/>
        <rFont val="Arial"/>
        <family val="2"/>
      </rPr>
      <t>(1)</t>
    </r>
  </si>
  <si>
    <t>Participación (%)</t>
  </si>
  <si>
    <t xml:space="preserve">Nota: (p) indica cifras provisorias.     (1) Incluye vacas gordas y vacas de carnaza. </t>
  </si>
  <si>
    <t>Cuadro 5</t>
  </si>
  <si>
    <t>(Pesos nominales sin IVA)</t>
  </si>
  <si>
    <t>Nacional</t>
  </si>
  <si>
    <t>Metropolitana</t>
  </si>
  <si>
    <t>Maule</t>
  </si>
  <si>
    <t>Bío Bío</t>
  </si>
  <si>
    <t>La Araucanía</t>
  </si>
  <si>
    <t xml:space="preserve">Los Ríos </t>
  </si>
  <si>
    <t>Los Lagos</t>
  </si>
  <si>
    <t>Aysén</t>
  </si>
  <si>
    <t xml:space="preserve">Enero </t>
  </si>
  <si>
    <t>Fuente: elaborado por Odepa con información Afech A.G.</t>
  </si>
  <si>
    <t>Cuadro 6</t>
  </si>
  <si>
    <r>
      <rPr>
        <i/>
        <sz val="10"/>
        <rFont val="Arial"/>
        <family val="2"/>
      </rPr>
      <t>Fuente</t>
    </r>
    <r>
      <rPr>
        <sz val="10"/>
        <rFont val="Arial"/>
        <family val="2"/>
      </rPr>
      <t>: elaborado por Odepa con información Afech A.G.</t>
    </r>
  </si>
  <si>
    <t>$novillo gordo Osorno</t>
  </si>
  <si>
    <t>Ago  16</t>
  </si>
  <si>
    <t>Ago  17</t>
  </si>
  <si>
    <t>Nov 21</t>
  </si>
  <si>
    <t>Dic 21</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</si>
  <si>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</si>
  <si>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</si>
  <si>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</si>
  <si>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</si>
  <si>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</si>
  <si>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</si>
  <si>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</si>
  <si>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</si>
  <si>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</si>
  <si>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</si>
  <si>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</si>
  <si>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</si>
  <si>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</si>
  <si>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</si>
  <si>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</si>
  <si>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</si>
  <si>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</si>
  <si>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</si>
  <si>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</si>
  <si>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</si>
  <si>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</si>
  <si>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</si>
  <si>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</si>
  <si>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</si>
  <si>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</si>
  <si>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</si>
  <si>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</si>
  <si>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</si>
  <si>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</si>
  <si>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</si>
  <si>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</si>
  <si>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</si>
  <si>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Part. 2021 (%)</t>
  </si>
  <si>
    <t>China</t>
  </si>
  <si>
    <t>Canadá</t>
  </si>
  <si>
    <t>España</t>
  </si>
  <si>
    <t>Estados Unidos</t>
  </si>
  <si>
    <t>Colombia</t>
  </si>
  <si>
    <t>Corea del Sur</t>
  </si>
  <si>
    <t>Holanda</t>
  </si>
  <si>
    <t>Reino Unido</t>
  </si>
  <si>
    <t>Suiza</t>
  </si>
  <si>
    <t>Cuba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</si>
  <si>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</si>
  <si>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</si>
  <si>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</si>
  <si>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</si>
  <si>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</si>
  <si>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</si>
  <si>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</si>
  <si>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</si>
  <si>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</si>
  <si>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</si>
  <si>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</si>
  <si>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Alemania</t>
  </si>
  <si>
    <t>Francia</t>
  </si>
  <si>
    <t>Subtotal</t>
  </si>
  <si>
    <t> 02013000</t>
  </si>
  <si>
    <t>Carne bovina deshuesada fresca o refrigerada (total)</t>
  </si>
  <si>
    <t>Paraguay</t>
  </si>
  <si>
    <t>Hong Kong</t>
  </si>
  <si>
    <t>Costa Rica</t>
  </si>
  <si>
    <t>Perú</t>
  </si>
  <si>
    <t> 02022000</t>
  </si>
  <si>
    <t>Carne bovina los demás cortes (trozos) sin deshuesar, congeladas</t>
  </si>
  <si>
    <t>Japón</t>
  </si>
  <si>
    <t>Uruguay</t>
  </si>
  <si>
    <t> 02023000</t>
  </si>
  <si>
    <t>Carne bovina deshuesada congelada (total)</t>
  </si>
  <si>
    <t>Dinamarca</t>
  </si>
  <si>
    <t>Total general</t>
  </si>
  <si>
    <t>Fuente: elaborado por Odepa con información del Servicio Nacional de Aduanas.</t>
  </si>
  <si>
    <t xml:space="preserve">Nota: cifras sujetas a actualizaciones. </t>
  </si>
  <si>
    <t>Cuadro 9</t>
  </si>
  <si>
    <t> 02062100</t>
  </si>
  <si>
    <t>Despojos comestibles, lenguas de bovinos congeladas</t>
  </si>
  <si>
    <t> 02062900</t>
  </si>
  <si>
    <t>Los demás despojos comestibles de bovinos, congelados</t>
  </si>
  <si>
    <t>México</t>
  </si>
  <si>
    <t> 16025000</t>
  </si>
  <si>
    <t>Las demás preparaciones de bovinos, incluidas las mezclas</t>
  </si>
  <si>
    <t>Ecuador</t>
  </si>
  <si>
    <t>Senegal</t>
  </si>
  <si>
    <t>Cuadro 10</t>
  </si>
  <si>
    <t>Chile. Exportaciones de cuero por productos y destino</t>
  </si>
  <si>
    <t> 41015000</t>
  </si>
  <si>
    <t>Cueros y pieles enteras, en bruto, de bovinos y equinos de peso unitario &gt; a 16 kg</t>
  </si>
  <si>
    <t>Tailandia</t>
  </si>
  <si>
    <t>Italia</t>
  </si>
  <si>
    <t>Turquía</t>
  </si>
  <si>
    <t>Bélgica</t>
  </si>
  <si>
    <t>Croacia</t>
  </si>
  <si>
    <t>Haití</t>
  </si>
  <si>
    <t>Bosnia - Herzegovina</t>
  </si>
  <si>
    <t>Portugal</t>
  </si>
  <si>
    <t>Indonesia</t>
  </si>
  <si>
    <t>Vietnam</t>
  </si>
  <si>
    <t>India</t>
  </si>
  <si>
    <t>Brasil</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</si>
  <si>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</si>
  <si>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</si>
  <si>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Argentina</t>
  </si>
  <si>
    <t>Túnez</t>
  </si>
  <si>
    <t> 41041900</t>
  </si>
  <si>
    <r>
      <t xml:space="preserve">Los demás cueros y pieles curtidos de bovinos o equinos, en estado húmedo (incluido el </t>
    </r>
    <r>
      <rPr>
        <i/>
        <sz val="10"/>
        <rFont val="Arial"/>
        <family val="2"/>
      </rPr>
      <t>wet blue</t>
    </r>
    <r>
      <rPr>
        <sz val="10"/>
        <rFont val="Arial"/>
        <family val="2"/>
      </rPr>
      <t>)</t>
    </r>
  </si>
  <si>
    <t>Taiwán</t>
  </si>
  <si>
    <t>Camerún</t>
  </si>
  <si>
    <t>Cuadro 11</t>
  </si>
  <si>
    <t xml:space="preserve"> Importaciones de carne de bovino por origen</t>
  </si>
  <si>
    <t>País de origen</t>
  </si>
  <si>
    <t>Valor (miles de USD CIF)</t>
  </si>
  <si>
    <t xml:space="preserve"> USD/tonelada</t>
  </si>
  <si>
    <t>Cuadro 12</t>
  </si>
  <si>
    <t>Valor (miles USD CIF)</t>
  </si>
  <si>
    <t>Carne bovina deshuesada, fresca o refrigerada (total)</t>
  </si>
  <si>
    <t>Carne bovina, los demás cortes (trozos) sin deshuesar, congelada</t>
  </si>
  <si>
    <t>Cuadro 13</t>
  </si>
  <si>
    <t xml:space="preserve"> Importaciones de subproductos bovinos por tipo y origen</t>
  </si>
  <si>
    <t> 02062200</t>
  </si>
  <si>
    <t>Despojos comestibles, hígados de bovinos congelados</t>
  </si>
  <si>
    <t>Suecia</t>
  </si>
  <si>
    <t xml:space="preserve">Nota: cifras sujetas a actualización. </t>
  </si>
  <si>
    <t>Cuadro 14</t>
  </si>
  <si>
    <t>Sudáfrica</t>
  </si>
  <si>
    <t>Cuadro 15</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</si>
  <si>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</si>
  <si>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</si>
  <si>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</si>
  <si>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</si>
  <si>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</si>
  <si>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</si>
  <si>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</si>
  <si>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</si>
  <si>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16</t>
  </si>
  <si>
    <t>Semana</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</si>
  <si>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</si>
  <si>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</si>
  <si>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</si>
  <si>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</si>
  <si>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</si>
  <si>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</si>
  <si>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</si>
  <si>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17</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</si>
  <si>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</si>
  <si>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</si>
  <si>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</si>
  <si>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</si>
  <si>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</si>
  <si>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</si>
  <si>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</si>
  <si>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</si>
  <si>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Variación acumulada</t>
  </si>
  <si>
    <t>Fuente: elaborado por Odepa con información de precios mensuales</t>
  </si>
  <si>
    <t>Para mayor información visite el link https://reportes.odepa.gob.cl/#/noticias-mercado/precios-consumidor</t>
  </si>
  <si>
    <t>Cuadro 18</t>
  </si>
  <si>
    <t>Precio a consumidor promedio mensual de Huachalomo, Lomo Liso y Posta Rosada en sector Oriente y Poniente de la Región Metropolitana</t>
  </si>
  <si>
    <t>Oriente</t>
  </si>
  <si>
    <t>Poniente</t>
  </si>
  <si>
    <t>Variación Ori./Pon. (%)</t>
  </si>
  <si>
    <t>Promedio mensual (%)</t>
  </si>
  <si>
    <t>En 22</t>
  </si>
  <si>
    <t>Var. 22/21 (%)</t>
  </si>
  <si>
    <t>Part. 2022 (%)</t>
  </si>
  <si>
    <t>Precios promedios de novillo gordo a productor Región de Metropolitana a Región de Aysén. Período 2018 - 2022</t>
  </si>
  <si>
    <t>Precios medios de novillo gordo a productor Región de Valparaíso a Región de Aysén. Período 2018 - 2021</t>
  </si>
  <si>
    <t>Ene 22</t>
  </si>
  <si>
    <t>Precios promedio de novillo gordo a productor Región Metropolitana a  Región de Aysén. Periodo 2018- 2022</t>
  </si>
  <si>
    <t>Directora y Representante Legal (s)</t>
  </si>
  <si>
    <t>2022 (p)</t>
  </si>
  <si>
    <t>Número de cabezas. Periodo 2017 - 2022</t>
  </si>
  <si>
    <t>Diciembre*</t>
  </si>
  <si>
    <t>Toneladas de carne en vara. Periodo 2017 - 2022</t>
  </si>
  <si>
    <t>Nueva Zelanda</t>
  </si>
  <si>
    <t>Feb 22</t>
  </si>
  <si>
    <t>Ene-feb</t>
  </si>
  <si>
    <t>Variación feb. 2022 / feb. 2021 (%)</t>
  </si>
  <si>
    <t>2022*</t>
  </si>
  <si>
    <t>Enero - febrero 2022</t>
  </si>
  <si>
    <t>Ene - feb 2021</t>
  </si>
  <si>
    <t>Ene - feb 2022</t>
  </si>
  <si>
    <t>Precios reales de feb 2022</t>
  </si>
  <si>
    <t>Beneficio de bovinos en mataderos. Número de cabezas. Periodo 2017 - 2022</t>
  </si>
  <si>
    <t>Beneficio de bovino en mataderos. Toneladas de carne en vara. Periodo 2017 - 2022</t>
  </si>
  <si>
    <t>Precios promedio de novillo gordo a productor Región Metropolitana a Región de Aysén. Periodo 2018 - 2022</t>
  </si>
  <si>
    <t>Producción mensual de carne bovina. Período enero 2018 - enero 2022. Toneladas en vara</t>
  </si>
  <si>
    <t>Precios mensuales del novillo vivo en países del Mercosur y Chile. Periodo enero 2018 - ene 2022.</t>
  </si>
  <si>
    <t>Iván Rodriguez (s)</t>
  </si>
  <si>
    <t>Abril 2022</t>
  </si>
  <si>
    <t xml:space="preserve"> Información a febrero 2022 para beneficio y producción</t>
  </si>
  <si>
    <t>Información a marzo 2022 para comercio exterior y precios</t>
  </si>
  <si>
    <t>Variación ene-feb 2022 / ene-feb 2021 (%)</t>
  </si>
  <si>
    <t>Periodo ene 2017 - feb 2022</t>
  </si>
  <si>
    <t>Variación feb 2022/feb 2021 (%)</t>
  </si>
  <si>
    <t>Variación acumulada ene-feb (%)</t>
  </si>
  <si>
    <t>Ene - mar</t>
  </si>
  <si>
    <t>Variación ene- mar 2022 / ene- mar 2021 (%)</t>
  </si>
  <si>
    <t>Variación mar 22/ mar 21 (%)</t>
  </si>
  <si>
    <t>Mar 22</t>
  </si>
  <si>
    <t>Promedio ene - mar 2021</t>
  </si>
  <si>
    <t>Promedio ene - mar 2022</t>
  </si>
  <si>
    <t>Variación mar 2022 / mar 2021 (%)</t>
  </si>
  <si>
    <t>Variación mar. 2022 / mar. 2021 (%)</t>
  </si>
  <si>
    <t>36.9</t>
  </si>
  <si>
    <t>90.4</t>
  </si>
  <si>
    <t>77.8</t>
  </si>
  <si>
    <t>92.8</t>
  </si>
  <si>
    <t>3.4</t>
  </si>
  <si>
    <t>-53.3</t>
  </si>
  <si>
    <t>-39.6</t>
  </si>
  <si>
    <t>2.5</t>
  </si>
  <si>
    <t>65.5</t>
  </si>
  <si>
    <t>103.3</t>
  </si>
  <si>
    <t>1.5</t>
  </si>
  <si>
    <t>444.4</t>
  </si>
  <si>
    <t>33.3</t>
  </si>
  <si>
    <t>4.5</t>
  </si>
  <si>
    <t>0.8</t>
  </si>
  <si>
    <t>-61.9</t>
  </si>
  <si>
    <t>-60.3</t>
  </si>
  <si>
    <t>0.7</t>
  </si>
  <si>
    <t>0.5</t>
  </si>
  <si>
    <t>1414.3</t>
  </si>
  <si>
    <t>0.4</t>
  </si>
  <si>
    <t>13.9</t>
  </si>
  <si>
    <t>0.3</t>
  </si>
  <si>
    <t>30.1</t>
  </si>
  <si>
    <t>78.2</t>
  </si>
  <si>
    <t>99.6</t>
  </si>
  <si>
    <t>-92.8</t>
  </si>
  <si>
    <t>-90.6</t>
  </si>
  <si>
    <t>65.9</t>
  </si>
  <si>
    <t>-11.1</t>
  </si>
  <si>
    <t>3.6</t>
  </si>
  <si>
    <t>45.6</t>
  </si>
  <si>
    <t>7.5</t>
  </si>
  <si>
    <t>16.2</t>
  </si>
  <si>
    <t>28.8</t>
  </si>
  <si>
    <t>-22.5</t>
  </si>
  <si>
    <t>14.4</t>
  </si>
  <si>
    <t>-13.2</t>
  </si>
  <si>
    <t>11.4</t>
  </si>
  <si>
    <t>4.3</t>
  </si>
  <si>
    <t>16.5</t>
  </si>
  <si>
    <t>30.8</t>
  </si>
  <si>
    <t>3.5</t>
  </si>
  <si>
    <t>91.6</t>
  </si>
  <si>
    <t>159.2</t>
  </si>
  <si>
    <t>3.3</t>
  </si>
  <si>
    <t>-5.2</t>
  </si>
  <si>
    <t>9.4</t>
  </si>
  <si>
    <t>Variación ene - feb 2022 / ene - feb 2021 (%)</t>
  </si>
  <si>
    <t>Ene-mar</t>
  </si>
  <si>
    <t>Variación ene - mar 2022 / ene- mar 2021 (%)</t>
  </si>
  <si>
    <t>Variación  mar 22/mar 21 (%)</t>
  </si>
  <si>
    <t>(Pesos reales de marzo 2022 sin IVA)</t>
  </si>
  <si>
    <t>S/I</t>
  </si>
  <si>
    <t>S/i</t>
  </si>
  <si>
    <t>1490*</t>
  </si>
  <si>
    <t>1728*</t>
  </si>
  <si>
    <t>* Datos hasta enero</t>
  </si>
  <si>
    <t>Grecia</t>
  </si>
  <si>
    <t> 02013020</t>
  </si>
  <si>
    <t> 02013030</t>
  </si>
  <si>
    <t>Carne bovina, lomo, deshuesada fresca o refrigerada</t>
  </si>
  <si>
    <t>Carne bovina, asiento, deshuesada fresca o refrigerada</t>
  </si>
  <si>
    <t> 02013040</t>
  </si>
  <si>
    <t>Carne bovina, posta, deshuesada fresca o refrigerada</t>
  </si>
  <si>
    <t>Paises Bajos</t>
  </si>
  <si>
    <t>Países Bajos</t>
  </si>
  <si>
    <t> 02013050</t>
  </si>
  <si>
    <t>Carne bovina, huachalomo y sobrecostilla, deshuesada fresca o refrigerada</t>
  </si>
  <si>
    <t> 02013010</t>
  </si>
  <si>
    <t>Carne bovina, filete, deshuesada fresca o refrigerada</t>
  </si>
  <si>
    <t>Exportaciones de carne de bovino refrigerada por principales productos y destinos</t>
  </si>
  <si>
    <t> 02023010</t>
  </si>
  <si>
    <t>Carne bovina, filete, deshuesada congelada</t>
  </si>
  <si>
    <t> 02023020</t>
  </si>
  <si>
    <t>Carne bovina, lomo, deshuesada congelada</t>
  </si>
  <si>
    <t> 02023030</t>
  </si>
  <si>
    <t>Carne bovina, asiento, deshuesada congelada</t>
  </si>
  <si>
    <t>Carne bovina, posta, deshuesada congelada</t>
  </si>
  <si>
    <t> 02023040</t>
  </si>
  <si>
    <t> 02023050</t>
  </si>
  <si>
    <t>Exportaciones de carne de bovino congelada por principales productos y destinos</t>
  </si>
  <si>
    <t>Importaciones de carne de bovino refrigerada por principales productos y destinos</t>
  </si>
  <si>
    <t>Importaciones de carne de bovino congelada por principales productos y destinos</t>
  </si>
  <si>
    <t>Ene- mar</t>
  </si>
  <si>
    <t>* Datos hasta el 19 de abril 2022</t>
  </si>
  <si>
    <t>Otras</t>
  </si>
  <si>
    <t xml:space="preserve"> Ene-feb 2021</t>
  </si>
  <si>
    <t xml:space="preserve"> Ene-feb 2022</t>
  </si>
  <si>
    <t>Pesos reales de mar 2022</t>
  </si>
  <si>
    <t>Ene-mar 2021</t>
  </si>
  <si>
    <t>Ene-mar 2022</t>
  </si>
  <si>
    <t>Ene- mar 2021</t>
  </si>
  <si>
    <t>Ene - mar 2022</t>
  </si>
  <si>
    <t>Cuadro 19</t>
  </si>
  <si>
    <t>Cuadro 20</t>
  </si>
  <si>
    <t>Cuadro 21</t>
  </si>
  <si>
    <t>Cuadro 22</t>
  </si>
  <si>
    <t>Porcentaje de hembras faenadas respecto al número total de animales faenado. Periodo enero 2017  - febrero 2022</t>
  </si>
  <si>
    <t>Pesos reales s/iva (IPC marzo  2022)</t>
  </si>
  <si>
    <t>Peso promedio por cateogoría. Febrero 2022. Kilos en vara</t>
  </si>
  <si>
    <t xml:space="preserve">Beneficio de novillos y vacas y vaquillas. Periodo enero 2018 - febrero 2022. Número de cabezas </t>
  </si>
  <si>
    <t xml:space="preserve">Precio promedio del novillo gordo a productor Región de Los Lagos. Periodo ene 2019 - marzo 2022. Pesos nominales s/iva </t>
  </si>
  <si>
    <t>Precio promedio de novillo gordo a productor Región de Los Lagos. Periodo ene 2019 - febrero 2022. Pesos reales marzo 2022</t>
  </si>
  <si>
    <t>Precio nominal promedio nacional del ganado bovino para faena. Periodo  mar 2021 - mar 2022. Pesos por kilo vivo</t>
  </si>
  <si>
    <t>Precio nominal promedio nacional del ganado bovino para engorda y crianza. Periodo mar 2021 - mar 2022. Pesos por kilo vivo</t>
  </si>
  <si>
    <t>Importaciones mensuales de carne bovina. Periodo enero 2019 - mar 2022. Toneladas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</si>
</sst>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s>
  <fonts count="112">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
      <sz val="8"/>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medium">
        <color indexed="64"/>
      </right>
      <top/>
      <bottom style="thin">
        <color theme="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s>
  <cellStyleXfs count="699">
    <xf numFmtId="0" fontId="0" fillId="0" borderId="0"/>
    <xf numFmtId="0" fontId="11" fillId="2"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5" fillId="36"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5" fillId="37"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5" fillId="38"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5" fillId="39"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40"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5" fillId="41"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14" fillId="16" borderId="1"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7" borderId="2"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3"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61" fillId="0" borderId="45" applyNumberFormat="0" applyFill="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9" fillId="3"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41"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1" fontId="8" fillId="0" borderId="0" applyFont="0" applyFill="0" applyBorder="0" applyAlignment="0" applyProtection="0"/>
    <xf numFmtId="0" fontId="20" fillId="22"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8" fillId="5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alignment wrapText="1"/>
    </xf>
    <xf numFmtId="0" fontId="55" fillId="0" borderId="0"/>
    <xf numFmtId="0" fontId="55" fillId="0" borderId="0"/>
    <xf numFmtId="0" fontId="55" fillId="0" borderId="0"/>
    <xf numFmtId="0" fontId="8" fillId="0" borderId="0">
      <alignment wrapText="1"/>
    </xf>
    <xf numFmtId="0" fontId="55" fillId="0" borderId="0"/>
    <xf numFmtId="0" fontId="55" fillId="0" borderId="0"/>
    <xf numFmtId="0" fontId="50" fillId="0" borderId="0">
      <alignment wrapText="1"/>
    </xf>
    <xf numFmtId="0" fontId="9" fillId="0" borderId="0"/>
    <xf numFmtId="0" fontId="7" fillId="23" borderId="5"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42"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16" borderId="6"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21" fillId="16" borderId="6" applyNumberFormat="0" applyAlignment="0" applyProtection="0"/>
    <xf numFmtId="0" fontId="21" fillId="16" borderId="6" applyNumberFormat="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7" fillId="0" borderId="9"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9" fontId="7" fillId="0" borderId="0" applyFont="0" applyFill="0" applyBorder="0" applyAlignment="0" applyProtection="0"/>
    <xf numFmtId="0" fontId="6" fillId="0" borderId="0"/>
    <xf numFmtId="0" fontId="7" fillId="0" borderId="0"/>
    <xf numFmtId="0" fontId="61" fillId="0" borderId="45" applyNumberFormat="0" applyFill="0" applyAlignment="0" applyProtection="0"/>
    <xf numFmtId="0" fontId="57" fillId="42"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54" borderId="46" applyNumberFormat="0" applyFont="0" applyAlignment="0" applyProtection="0"/>
    <xf numFmtId="0" fontId="7" fillId="0" borderId="0"/>
    <xf numFmtId="9" fontId="7" fillId="0" borderId="0" applyFont="0" applyFill="0" applyBorder="0" applyAlignment="0" applyProtection="0"/>
    <xf numFmtId="0" fontId="4" fillId="0" borderId="0"/>
    <xf numFmtId="0" fontId="3" fillId="0" borderId="0"/>
    <xf numFmtId="0" fontId="2" fillId="0" borderId="0"/>
    <xf numFmtId="0" fontId="2" fillId="54" borderId="4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109" fillId="0" borderId="0"/>
    <xf numFmtId="0" fontId="2" fillId="29"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1" fillId="0" borderId="0"/>
    <xf numFmtId="0" fontId="1" fillId="54" borderId="4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063">
    <xf numFmtId="0" fontId="0" fillId="0" borderId="0" xfId="0"/>
    <xf numFmtId="0" fontId="76" fillId="0" borderId="0" xfId="0" applyFont="1"/>
    <xf numFmtId="0" fontId="0" fillId="55" borderId="0" xfId="0" applyFill="1"/>
    <xf numFmtId="0" fontId="33" fillId="0" borderId="0" xfId="0" applyFont="1"/>
    <xf numFmtId="0" fontId="10" fillId="55" borderId="0" xfId="398" applyFill="1" applyAlignment="1" applyProtection="1"/>
    <xf numFmtId="0" fontId="29" fillId="55" borderId="0" xfId="499" applyFont="1" applyFill="1" applyAlignment="1">
      <alignment horizontal="center"/>
    </xf>
    <xf numFmtId="3" fontId="0" fillId="0" borderId="0" xfId="0" applyNumberFormat="1"/>
    <xf numFmtId="0" fontId="8" fillId="0" borderId="10" xfId="484" applyBorder="1" applyAlignment="1">
      <alignment horizontal="center"/>
    </xf>
    <xf numFmtId="0" fontId="78" fillId="55" borderId="0" xfId="0" applyFont="1" applyFill="1"/>
    <xf numFmtId="0" fontId="79" fillId="55" borderId="0" xfId="0" applyFont="1" applyFill="1"/>
    <xf numFmtId="0" fontId="80" fillId="55" borderId="0" xfId="0" applyFont="1" applyFill="1" applyAlignment="1">
      <alignment horizontal="center"/>
    </xf>
    <xf numFmtId="17" fontId="80" fillId="55" borderId="0" xfId="0" quotePrefix="1" applyNumberFormat="1" applyFont="1" applyFill="1" applyAlignment="1">
      <alignment horizontal="center"/>
    </xf>
    <xf numFmtId="0" fontId="81" fillId="55" borderId="0" xfId="0" applyFont="1" applyFill="1" applyAlignment="1">
      <alignment horizontal="left" indent="15"/>
    </xf>
    <xf numFmtId="0" fontId="82" fillId="55" borderId="0" xfId="0" applyFont="1" applyFill="1" applyAlignment="1">
      <alignment horizontal="center"/>
    </xf>
    <xf numFmtId="0" fontId="83" fillId="55" borderId="0" xfId="0" applyFont="1" applyFill="1"/>
    <xf numFmtId="0" fontId="78" fillId="55" borderId="0" xfId="0" quotePrefix="1" applyFont="1" applyFill="1"/>
    <xf numFmtId="0" fontId="8" fillId="0" borderId="0" xfId="484"/>
    <xf numFmtId="0" fontId="8" fillId="0" borderId="0" xfId="484" applyAlignment="1">
      <alignment horizontal="center"/>
    </xf>
    <xf numFmtId="167" fontId="8" fillId="0" borderId="0" xfId="484" applyNumberFormat="1"/>
    <xf numFmtId="3" fontId="8" fillId="0" borderId="0" xfId="484" applyNumberFormat="1" applyAlignment="1">
      <alignment horizontal="right"/>
    </xf>
    <xf numFmtId="0" fontId="8" fillId="55" borderId="0" xfId="484" applyFill="1"/>
    <xf numFmtId="37" fontId="8" fillId="0" borderId="0" xfId="484" applyNumberFormat="1" applyAlignment="1">
      <alignment horizontal="center"/>
    </xf>
    <xf numFmtId="37" fontId="8" fillId="0" borderId="0" xfId="484" quotePrefix="1" applyNumberFormat="1" applyAlignment="1">
      <alignment horizontal="center"/>
    </xf>
    <xf numFmtId="0" fontId="8" fillId="0" borderId="11" xfId="484" applyBorder="1"/>
    <xf numFmtId="0" fontId="8" fillId="0" borderId="10" xfId="484" applyBorder="1"/>
    <xf numFmtId="0" fontId="34" fillId="55" borderId="0" xfId="484" applyFont="1" applyFill="1"/>
    <xf numFmtId="0" fontId="30" fillId="55" borderId="0" xfId="484" applyFont="1" applyFill="1" applyAlignment="1">
      <alignment vertical="center"/>
    </xf>
    <xf numFmtId="0" fontId="32" fillId="55" borderId="0" xfId="484" applyFont="1" applyFill="1" applyAlignment="1">
      <alignment horizontal="center" vertical="center"/>
    </xf>
    <xf numFmtId="0" fontId="30" fillId="55" borderId="0" xfId="484" applyFont="1" applyFill="1"/>
    <xf numFmtId="0" fontId="32" fillId="55" borderId="0" xfId="484" applyFont="1" applyFill="1" applyAlignment="1">
      <alignment horizontal="center"/>
    </xf>
    <xf numFmtId="167" fontId="8" fillId="0" borderId="0" xfId="484" applyNumberFormat="1" applyAlignment="1">
      <alignment horizontal="right"/>
    </xf>
    <xf numFmtId="0" fontId="8" fillId="55" borderId="0" xfId="484" applyFill="1" applyAlignment="1">
      <alignment horizontal="center" vertical="center"/>
    </xf>
    <xf numFmtId="0" fontId="8" fillId="55" borderId="0" xfId="484" applyFill="1" applyAlignment="1">
      <alignment horizontal="center"/>
    </xf>
    <xf numFmtId="0" fontId="84" fillId="0" borderId="0" xfId="484" applyFont="1"/>
    <xf numFmtId="0" fontId="85" fillId="55" borderId="0" xfId="499" applyFont="1" applyFill="1" applyAlignment="1">
      <alignment horizontal="center"/>
    </xf>
    <xf numFmtId="0" fontId="85" fillId="55" borderId="0" xfId="499" applyFont="1" applyFill="1" applyAlignment="1">
      <alignment horizontal="right"/>
    </xf>
    <xf numFmtId="0" fontId="86" fillId="55" borderId="0" xfId="398" applyFont="1" applyFill="1" applyAlignment="1" applyProtection="1"/>
    <xf numFmtId="0" fontId="10" fillId="55" borderId="0" xfId="398" applyFill="1" applyBorder="1" applyAlignment="1" applyProtection="1">
      <alignment horizontal="right"/>
    </xf>
    <xf numFmtId="3" fontId="8" fillId="0" borderId="0" xfId="484" applyNumberFormat="1"/>
    <xf numFmtId="0" fontId="8" fillId="55" borderId="0" xfId="484" applyFill="1" applyAlignment="1">
      <alignment horizontal="left" indent="1"/>
    </xf>
    <xf numFmtId="0" fontId="8" fillId="55" borderId="0" xfId="484" applyFill="1" applyAlignment="1">
      <alignment horizontal="right" indent="1"/>
    </xf>
    <xf numFmtId="3" fontId="8" fillId="55" borderId="0" xfId="484" applyNumberFormat="1" applyFill="1" applyAlignment="1">
      <alignment horizontal="right" indent="1"/>
    </xf>
    <xf numFmtId="3" fontId="8" fillId="55" borderId="0" xfId="484" applyNumberFormat="1" applyFill="1" applyAlignment="1">
      <alignment horizontal="left" indent="1"/>
    </xf>
    <xf numFmtId="4" fontId="8" fillId="0" borderId="0" xfId="484" applyNumberFormat="1"/>
    <xf numFmtId="2" fontId="8" fillId="55" borderId="0" xfId="484" applyNumberFormat="1" applyFill="1" applyAlignment="1">
      <alignment horizontal="right" indent="1"/>
    </xf>
    <xf numFmtId="2" fontId="8" fillId="55" borderId="0" xfId="484" applyNumberFormat="1" applyFill="1"/>
    <xf numFmtId="3" fontId="29" fillId="55" borderId="0" xfId="484" applyNumberFormat="1" applyFont="1" applyFill="1" applyAlignment="1">
      <alignment horizontal="right" indent="1"/>
    </xf>
    <xf numFmtId="0" fontId="29" fillId="0" borderId="0" xfId="484" applyFont="1"/>
    <xf numFmtId="0" fontId="29" fillId="55" borderId="0" xfId="484" applyFont="1" applyFill="1"/>
    <xf numFmtId="167" fontId="8" fillId="55" borderId="0" xfId="484" applyNumberFormat="1" applyFill="1" applyAlignment="1">
      <alignment horizontal="right" indent="1"/>
    </xf>
    <xf numFmtId="167" fontId="8" fillId="55" borderId="0" xfId="484" applyNumberFormat="1" applyFill="1" applyAlignment="1">
      <alignment horizontal="left" indent="1"/>
    </xf>
    <xf numFmtId="167" fontId="29" fillId="55" borderId="0" xfId="484" applyNumberFormat="1" applyFont="1" applyFill="1" applyAlignment="1">
      <alignment horizontal="left" indent="1"/>
    </xf>
    <xf numFmtId="2" fontId="29" fillId="55" borderId="0" xfId="484" applyNumberFormat="1" applyFont="1" applyFill="1" applyAlignment="1">
      <alignment horizontal="right" indent="1"/>
    </xf>
    <xf numFmtId="0" fontId="29" fillId="55" borderId="0" xfId="484" applyFont="1" applyFill="1" applyAlignment="1">
      <alignment horizontal="left" indent="1"/>
    </xf>
    <xf numFmtId="0" fontId="29" fillId="55" borderId="0" xfId="484" applyFont="1" applyFill="1" applyAlignment="1">
      <alignment horizontal="right" indent="1"/>
    </xf>
    <xf numFmtId="3" fontId="40" fillId="55" borderId="0" xfId="484" applyNumberFormat="1" applyFont="1" applyFill="1" applyAlignment="1">
      <alignment horizontal="right" indent="1"/>
    </xf>
    <xf numFmtId="3" fontId="40" fillId="55" borderId="0" xfId="484" applyNumberFormat="1" applyFont="1" applyFill="1" applyAlignment="1">
      <alignment horizontal="left" indent="1"/>
    </xf>
    <xf numFmtId="0" fontId="40" fillId="55" borderId="12" xfId="484" applyFont="1" applyFill="1" applyBorder="1" applyAlignment="1">
      <alignment horizontal="right" indent="1"/>
    </xf>
    <xf numFmtId="172" fontId="8" fillId="55" borderId="0" xfId="484" applyNumberFormat="1" applyFill="1"/>
    <xf numFmtId="3" fontId="8" fillId="55" borderId="0" xfId="484" applyNumberFormat="1" applyFill="1"/>
    <xf numFmtId="0" fontId="29" fillId="55" borderId="51" xfId="484" applyFont="1" applyFill="1" applyBorder="1" applyAlignment="1">
      <alignment horizontal="center" vertical="center" wrapText="1"/>
    </xf>
    <xf numFmtId="0" fontId="8" fillId="0" borderId="0" xfId="484" applyAlignment="1">
      <alignment vertical="center"/>
    </xf>
    <xf numFmtId="0" fontId="8" fillId="55" borderId="0" xfId="484" applyFill="1" applyAlignment="1">
      <alignment vertical="center"/>
    </xf>
    <xf numFmtId="0" fontId="87" fillId="0" borderId="0" xfId="484" applyFont="1"/>
    <xf numFmtId="0" fontId="87" fillId="55" borderId="0" xfId="484" applyFont="1" applyFill="1"/>
    <xf numFmtId="0" fontId="76" fillId="0" borderId="0" xfId="484" applyFont="1"/>
    <xf numFmtId="0" fontId="76" fillId="55" borderId="0" xfId="484" applyFont="1" applyFill="1"/>
    <xf numFmtId="0" fontId="76" fillId="55" borderId="0" xfId="484" applyFont="1" applyFill="1" applyAlignment="1">
      <alignment horizontal="left" indent="2"/>
    </xf>
    <xf numFmtId="3" fontId="87" fillId="0" borderId="0" xfId="484" applyNumberFormat="1" applyFont="1"/>
    <xf numFmtId="3" fontId="88" fillId="0" borderId="10" xfId="484" applyNumberFormat="1" applyFont="1" applyBorder="1" applyAlignment="1">
      <alignment horizontal="left"/>
    </xf>
    <xf numFmtId="3" fontId="88" fillId="0" borderId="13" xfId="484" applyNumberFormat="1" applyFont="1" applyBorder="1" applyAlignment="1">
      <alignment horizontal="right"/>
    </xf>
    <xf numFmtId="3" fontId="88" fillId="0" borderId="0" xfId="484" applyNumberFormat="1" applyFont="1" applyAlignment="1">
      <alignment horizontal="right"/>
    </xf>
    <xf numFmtId="0" fontId="87" fillId="0" borderId="10" xfId="484" applyFont="1" applyBorder="1" applyAlignment="1">
      <alignment horizontal="left"/>
    </xf>
    <xf numFmtId="0" fontId="89" fillId="55" borderId="11" xfId="484" applyFont="1" applyFill="1" applyBorder="1" applyAlignment="1">
      <alignment horizontal="left"/>
    </xf>
    <xf numFmtId="0" fontId="90" fillId="55" borderId="0" xfId="484" applyFont="1" applyFill="1" applyAlignment="1">
      <alignment horizontal="center"/>
    </xf>
    <xf numFmtId="0" fontId="89" fillId="0" borderId="10" xfId="484" applyFont="1" applyBorder="1" applyAlignment="1">
      <alignment vertical="center"/>
    </xf>
    <xf numFmtId="0" fontId="87" fillId="0" borderId="10" xfId="484" applyFont="1" applyBorder="1"/>
    <xf numFmtId="0" fontId="8" fillId="0" borderId="11" xfId="484" applyBorder="1" applyAlignment="1">
      <alignment horizontal="center"/>
    </xf>
    <xf numFmtId="0" fontId="77" fillId="55" borderId="0" xfId="484" applyFont="1" applyFill="1" applyAlignment="1">
      <alignment horizontal="center" vertical="center"/>
    </xf>
    <xf numFmtId="1" fontId="8" fillId="55" borderId="0" xfId="484" applyNumberFormat="1" applyFill="1"/>
    <xf numFmtId="0" fontId="29" fillId="0" borderId="0" xfId="484" applyFont="1" applyAlignment="1">
      <alignment horizontal="center"/>
    </xf>
    <xf numFmtId="167" fontId="87" fillId="0" borderId="0" xfId="484" applyNumberFormat="1" applyFont="1"/>
    <xf numFmtId="0" fontId="8" fillId="0" borderId="0" xfId="484" applyAlignment="1">
      <alignment horizontal="left" wrapText="1"/>
    </xf>
    <xf numFmtId="3" fontId="88" fillId="0" borderId="0" xfId="484" applyNumberFormat="1" applyFont="1" applyAlignment="1">
      <alignment horizontal="center"/>
    </xf>
    <xf numFmtId="3" fontId="88"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3" fillId="55" borderId="0" xfId="0" applyFont="1" applyFill="1"/>
    <xf numFmtId="1" fontId="8" fillId="55" borderId="0" xfId="484" applyNumberFormat="1" applyFill="1" applyAlignment="1">
      <alignment vertical="center"/>
    </xf>
    <xf numFmtId="1" fontId="8" fillId="0" borderId="0" xfId="484" applyNumberFormat="1"/>
    <xf numFmtId="1" fontId="29" fillId="55" borderId="0" xfId="484" applyNumberFormat="1" applyFont="1" applyFill="1"/>
    <xf numFmtId="0" fontId="0" fillId="0" borderId="0" xfId="0" applyAlignment="1">
      <alignment vertical="center"/>
    </xf>
    <xf numFmtId="3" fontId="92" fillId="0" borderId="0" xfId="0" applyNumberFormat="1" applyFont="1" applyAlignment="1">
      <alignment horizontal="right"/>
    </xf>
    <xf numFmtId="4" fontId="92" fillId="0" borderId="0" xfId="0" applyNumberFormat="1" applyFont="1" applyAlignment="1">
      <alignment horizontal="right"/>
    </xf>
    <xf numFmtId="172" fontId="8" fillId="55" borderId="0" xfId="484" applyNumberFormat="1" applyFill="1" applyAlignment="1">
      <alignment horizontal="right" indent="1"/>
    </xf>
    <xf numFmtId="17" fontId="93" fillId="55" borderId="0" xfId="0" applyNumberFormat="1" applyFont="1" applyFill="1"/>
    <xf numFmtId="0" fontId="93" fillId="55" borderId="0" xfId="0" applyFont="1" applyFill="1"/>
    <xf numFmtId="3" fontId="92" fillId="0" borderId="0" xfId="493" applyNumberFormat="1" applyFont="1" applyAlignment="1">
      <alignment horizontal="right"/>
    </xf>
    <xf numFmtId="177" fontId="29" fillId="55" borderId="52" xfId="484" applyNumberFormat="1" applyFont="1" applyFill="1" applyBorder="1" applyAlignment="1">
      <alignment horizontal="right" indent="1"/>
    </xf>
    <xf numFmtId="0" fontId="94" fillId="0" borderId="0" xfId="0" applyFont="1" applyAlignment="1">
      <alignment horizontal="center"/>
    </xf>
    <xf numFmtId="0" fontId="94" fillId="0" borderId="0" xfId="0" applyFont="1" applyAlignment="1">
      <alignment horizontal="center" wrapText="1"/>
    </xf>
    <xf numFmtId="167" fontId="92" fillId="0" borderId="0" xfId="0" applyNumberFormat="1" applyFont="1" applyAlignment="1">
      <alignment horizontal="right"/>
    </xf>
    <xf numFmtId="176" fontId="8" fillId="55" borderId="0" xfId="484" applyNumberFormat="1" applyFill="1"/>
    <xf numFmtId="169" fontId="8" fillId="55" borderId="0" xfId="484" applyNumberFormat="1" applyFill="1"/>
    <xf numFmtId="2" fontId="8" fillId="0" borderId="0" xfId="484" applyNumberFormat="1"/>
    <xf numFmtId="172" fontId="8" fillId="0" borderId="0" xfId="484" applyNumberFormat="1"/>
    <xf numFmtId="0" fontId="33" fillId="0" borderId="0" xfId="484" applyFont="1"/>
    <xf numFmtId="174" fontId="8" fillId="0" borderId="0" xfId="484" applyNumberFormat="1"/>
    <xf numFmtId="167" fontId="8" fillId="55" borderId="0" xfId="484" applyNumberFormat="1" applyFill="1"/>
    <xf numFmtId="0" fontId="37" fillId="55" borderId="0" xfId="484" applyFont="1" applyFill="1"/>
    <xf numFmtId="0" fontId="37" fillId="0" borderId="0" xfId="484" applyFont="1"/>
    <xf numFmtId="0" fontId="45" fillId="0" borderId="0" xfId="484" applyFont="1"/>
    <xf numFmtId="0" fontId="8" fillId="0" borderId="10" xfId="484" quotePrefix="1" applyBorder="1"/>
    <xf numFmtId="0" fontId="95" fillId="55" borderId="0" xfId="0" applyFont="1" applyFill="1"/>
    <xf numFmtId="0" fontId="29" fillId="55" borderId="53" xfId="484" applyFont="1" applyFill="1" applyBorder="1" applyAlignment="1">
      <alignment horizontal="center" vertical="center" wrapText="1"/>
    </xf>
    <xf numFmtId="0" fontId="29" fillId="55" borderId="54" xfId="484" applyFont="1" applyFill="1" applyBorder="1" applyAlignment="1">
      <alignment horizontal="center" vertical="center" wrapText="1"/>
    </xf>
    <xf numFmtId="0" fontId="8" fillId="55" borderId="12" xfId="484" applyFill="1" applyBorder="1" applyAlignment="1">
      <alignment horizontal="left" indent="1"/>
    </xf>
    <xf numFmtId="0" fontId="8" fillId="55" borderId="18" xfId="484" applyFill="1" applyBorder="1" applyAlignment="1">
      <alignment horizontal="left" indent="1"/>
    </xf>
    <xf numFmtId="0" fontId="8" fillId="55" borderId="19" xfId="484" applyFill="1" applyBorder="1" applyAlignment="1">
      <alignment horizontal="left" indent="1"/>
    </xf>
    <xf numFmtId="2" fontId="8" fillId="55" borderId="19" xfId="484" applyNumberFormat="1" applyFill="1" applyBorder="1"/>
    <xf numFmtId="2" fontId="8" fillId="55" borderId="20" xfId="484" applyNumberFormat="1" applyFill="1" applyBorder="1"/>
    <xf numFmtId="0" fontId="8" fillId="55" borderId="17" xfId="484" applyFill="1" applyBorder="1"/>
    <xf numFmtId="10" fontId="8" fillId="55" borderId="17" xfId="484" applyNumberFormat="1" applyFill="1" applyBorder="1" applyAlignment="1">
      <alignment horizontal="right" indent="1"/>
    </xf>
    <xf numFmtId="0" fontId="96" fillId="0" borderId="0" xfId="0" applyFont="1" applyAlignment="1">
      <alignment horizontal="right" vertical="center" wrapText="1"/>
    </xf>
    <xf numFmtId="167" fontId="37" fillId="56" borderId="0" xfId="0" applyNumberFormat="1" applyFont="1" applyFill="1" applyAlignment="1">
      <alignment horizontal="right" vertical="center" wrapText="1"/>
    </xf>
    <xf numFmtId="0" fontId="94" fillId="0" borderId="0" xfId="484" applyFont="1" applyAlignment="1">
      <alignment horizontal="center"/>
    </xf>
    <xf numFmtId="0" fontId="94" fillId="0" borderId="0" xfId="484" applyFont="1" applyAlignment="1">
      <alignment horizontal="center" wrapText="1"/>
    </xf>
    <xf numFmtId="167" fontId="92" fillId="0" borderId="0" xfId="484" applyNumberFormat="1" applyFont="1" applyAlignment="1">
      <alignment horizontal="right"/>
    </xf>
    <xf numFmtId="3" fontId="92" fillId="0" borderId="0" xfId="484" applyNumberFormat="1" applyFont="1" applyAlignment="1">
      <alignment horizontal="right"/>
    </xf>
    <xf numFmtId="169" fontId="8" fillId="55" borderId="55" xfId="484" applyNumberFormat="1" applyFill="1" applyBorder="1"/>
    <xf numFmtId="0" fontId="8" fillId="0" borderId="0" xfId="484" applyAlignment="1">
      <alignment horizontal="right"/>
    </xf>
    <xf numFmtId="0" fontId="78" fillId="55" borderId="0" xfId="0" applyFont="1" applyFill="1" applyAlignment="1">
      <alignment horizontal="center"/>
    </xf>
    <xf numFmtId="173" fontId="8" fillId="55" borderId="0" xfId="484" applyNumberFormat="1" applyFill="1"/>
    <xf numFmtId="0" fontId="48" fillId="0" borderId="0" xfId="0" applyFont="1"/>
    <xf numFmtId="178" fontId="8" fillId="55" borderId="0" xfId="484" applyNumberFormat="1" applyFill="1"/>
    <xf numFmtId="174" fontId="8" fillId="55" borderId="0" xfId="484" applyNumberFormat="1" applyFill="1"/>
    <xf numFmtId="0" fontId="29" fillId="55" borderId="0" xfId="484" applyFont="1" applyFill="1" applyAlignment="1">
      <alignment horizontal="center" vertical="center" wrapText="1"/>
    </xf>
    <xf numFmtId="175" fontId="8" fillId="55" borderId="0" xfId="484" applyNumberFormat="1" applyFill="1"/>
    <xf numFmtId="3" fontId="8" fillId="55" borderId="0" xfId="484" applyNumberFormat="1" applyFill="1" applyAlignment="1">
      <alignment horizontal="center" vertical="center"/>
    </xf>
    <xf numFmtId="4" fontId="0" fillId="0" borderId="0" xfId="0" applyNumberFormat="1"/>
    <xf numFmtId="0" fontId="90" fillId="0" borderId="0" xfId="484" applyFont="1" applyAlignment="1">
      <alignment horizontal="center"/>
    </xf>
    <xf numFmtId="0" fontId="32" fillId="0" borderId="0" xfId="484" applyFont="1" applyAlignment="1">
      <alignment horizontal="center" vertical="center"/>
    </xf>
    <xf numFmtId="0" fontId="89" fillId="0" borderId="0" xfId="484" applyFont="1"/>
    <xf numFmtId="2" fontId="89" fillId="0" borderId="0" xfId="484" applyNumberFormat="1" applyFont="1"/>
    <xf numFmtId="0" fontId="76" fillId="55" borderId="0" xfId="484" applyFont="1" applyFill="1" applyAlignment="1">
      <alignment horizontal="left" indent="6"/>
    </xf>
    <xf numFmtId="0" fontId="76" fillId="0" borderId="0" xfId="484" applyFont="1" applyAlignment="1">
      <alignment horizontal="left" indent="6"/>
    </xf>
    <xf numFmtId="0" fontId="28" fillId="0" borderId="0" xfId="484" applyFont="1"/>
    <xf numFmtId="1" fontId="38" fillId="55" borderId="10" xfId="484" applyNumberFormat="1" applyFont="1" applyFill="1" applyBorder="1"/>
    <xf numFmtId="0" fontId="38" fillId="55" borderId="0" xfId="484" applyFont="1" applyFill="1"/>
    <xf numFmtId="3" fontId="38" fillId="55" borderId="0" xfId="484" applyNumberFormat="1" applyFont="1" applyFill="1"/>
    <xf numFmtId="1" fontId="38" fillId="55" borderId="11" xfId="484" applyNumberFormat="1" applyFont="1" applyFill="1" applyBorder="1"/>
    <xf numFmtId="17" fontId="37" fillId="55" borderId="10" xfId="484" quotePrefix="1" applyNumberFormat="1" applyFont="1" applyFill="1" applyBorder="1" applyAlignment="1">
      <alignment horizontal="center"/>
    </xf>
    <xf numFmtId="17" fontId="37" fillId="55" borderId="11" xfId="484" quotePrefix="1" applyNumberFormat="1" applyFont="1" applyFill="1" applyBorder="1" applyAlignment="1">
      <alignment horizontal="center"/>
    </xf>
    <xf numFmtId="49" fontId="29" fillId="0" borderId="0" xfId="484" applyNumberFormat="1" applyFont="1" applyAlignment="1">
      <alignment horizontal="center"/>
    </xf>
    <xf numFmtId="0" fontId="36" fillId="55" borderId="0" xfId="484" applyFont="1" applyFill="1"/>
    <xf numFmtId="49" fontId="29" fillId="0" borderId="0" xfId="484" applyNumberFormat="1" applyFont="1"/>
    <xf numFmtId="167" fontId="84" fillId="0" borderId="0" xfId="484" applyNumberFormat="1" applyFont="1"/>
    <xf numFmtId="0" fontId="28" fillId="0" borderId="0" xfId="484" applyFont="1" applyAlignment="1">
      <alignment horizontal="left"/>
    </xf>
    <xf numFmtId="1" fontId="37" fillId="55" borderId="0" xfId="484" applyNumberFormat="1" applyFont="1" applyFill="1"/>
    <xf numFmtId="0" fontId="32" fillId="0" borderId="0" xfId="484" applyFont="1" applyAlignment="1">
      <alignment horizontal="center"/>
    </xf>
    <xf numFmtId="1" fontId="8" fillId="55" borderId="0" xfId="484" applyNumberFormat="1" applyFill="1" applyAlignment="1">
      <alignment horizontal="right" indent="1"/>
    </xf>
    <xf numFmtId="169" fontId="92" fillId="0" borderId="0" xfId="0" applyNumberFormat="1" applyFont="1" applyAlignment="1">
      <alignment horizontal="right"/>
    </xf>
    <xf numFmtId="0" fontId="8" fillId="55" borderId="12" xfId="484" applyFill="1" applyBorder="1" applyAlignment="1">
      <alignment horizontal="right"/>
    </xf>
    <xf numFmtId="0" fontId="35" fillId="0" borderId="0" xfId="0" applyFont="1"/>
    <xf numFmtId="1" fontId="0" fillId="0" borderId="0" xfId="0" applyNumberFormat="1"/>
    <xf numFmtId="1" fontId="76" fillId="0" borderId="0" xfId="0" applyNumberFormat="1" applyFont="1"/>
    <xf numFmtId="4" fontId="8" fillId="55" borderId="0" xfId="484" applyNumberFormat="1" applyFill="1" applyAlignment="1">
      <alignment horizontal="right" indent="1"/>
    </xf>
    <xf numFmtId="1" fontId="33" fillId="0" borderId="0" xfId="0" applyNumberFormat="1" applyFont="1"/>
    <xf numFmtId="1" fontId="48" fillId="0" borderId="0" xfId="0" applyNumberFormat="1" applyFont="1"/>
    <xf numFmtId="1" fontId="35" fillId="0" borderId="0" xfId="0" applyNumberFormat="1" applyFont="1"/>
    <xf numFmtId="3" fontId="92" fillId="55" borderId="0" xfId="493" applyNumberFormat="1" applyFont="1" applyFill="1" applyAlignment="1">
      <alignment horizontal="right"/>
    </xf>
    <xf numFmtId="167" fontId="92" fillId="55" borderId="0" xfId="0" applyNumberFormat="1" applyFont="1" applyFill="1" applyAlignment="1">
      <alignment horizontal="right"/>
    </xf>
    <xf numFmtId="3" fontId="92" fillId="55" borderId="0" xfId="0" applyNumberFormat="1" applyFont="1" applyFill="1" applyAlignment="1">
      <alignment horizontal="right"/>
    </xf>
    <xf numFmtId="0" fontId="8" fillId="0" borderId="10" xfId="484" quotePrefix="1" applyBorder="1" applyAlignment="1">
      <alignment horizontal="center"/>
    </xf>
    <xf numFmtId="0" fontId="8" fillId="0" borderId="11" xfId="484" quotePrefix="1" applyBorder="1" applyAlignment="1">
      <alignment horizontal="center"/>
    </xf>
    <xf numFmtId="167" fontId="29" fillId="55" borderId="0" xfId="484" applyNumberFormat="1" applyFont="1" applyFill="1"/>
    <xf numFmtId="0" fontId="8" fillId="55" borderId="0" xfId="484" applyFill="1" applyAlignment="1">
      <alignment vertical="center" wrapText="1"/>
    </xf>
    <xf numFmtId="0" fontId="8" fillId="55" borderId="0" xfId="484" applyFill="1" applyAlignment="1">
      <alignment wrapText="1"/>
    </xf>
    <xf numFmtId="167" fontId="8" fillId="55" borderId="0" xfId="484" applyNumberFormat="1" applyFill="1" applyAlignment="1">
      <alignment vertical="center" wrapText="1"/>
    </xf>
    <xf numFmtId="167" fontId="8" fillId="55" borderId="10" xfId="484" applyNumberFormat="1" applyFill="1" applyBorder="1" applyAlignment="1">
      <alignment vertical="center" wrapText="1"/>
    </xf>
    <xf numFmtId="4" fontId="51" fillId="55" borderId="0" xfId="484" applyNumberFormat="1" applyFont="1" applyFill="1"/>
    <xf numFmtId="167" fontId="29" fillId="55" borderId="57" xfId="484" applyNumberFormat="1" applyFont="1" applyFill="1" applyBorder="1" applyAlignment="1">
      <alignment vertical="center" wrapText="1"/>
    </xf>
    <xf numFmtId="0" fontId="8" fillId="0" borderId="0" xfId="484" applyAlignment="1">
      <alignment vertical="center" wrapText="1"/>
    </xf>
    <xf numFmtId="0" fontId="8" fillId="55" borderId="58" xfId="484" applyFill="1" applyBorder="1"/>
    <xf numFmtId="0" fontId="8" fillId="0" borderId="0" xfId="484" applyAlignment="1">
      <alignment horizontal="left" indent="1"/>
    </xf>
    <xf numFmtId="167" fontId="8" fillId="58" borderId="0" xfId="484" applyNumberFormat="1" applyFill="1"/>
    <xf numFmtId="0" fontId="8" fillId="58" borderId="0" xfId="484" applyFill="1" applyAlignment="1">
      <alignment vertical="center" wrapText="1"/>
    </xf>
    <xf numFmtId="0" fontId="8" fillId="58" borderId="0" xfId="484" applyFill="1"/>
    <xf numFmtId="0" fontId="33" fillId="0" borderId="0" xfId="484" applyFont="1" applyAlignment="1">
      <alignment vertical="center"/>
    </xf>
    <xf numFmtId="167" fontId="29" fillId="55" borderId="59" xfId="484" applyNumberFormat="1" applyFont="1" applyFill="1" applyBorder="1" applyAlignment="1">
      <alignment vertical="center" wrapText="1"/>
    </xf>
    <xf numFmtId="0" fontId="8" fillId="0" borderId="0" xfId="484" quotePrefix="1"/>
    <xf numFmtId="17" fontId="8" fillId="0" borderId="0" xfId="484" quotePrefix="1" applyNumberFormat="1"/>
    <xf numFmtId="177" fontId="8" fillId="55" borderId="60" xfId="484" applyNumberFormat="1" applyFill="1" applyBorder="1" applyAlignment="1">
      <alignment horizontal="center"/>
    </xf>
    <xf numFmtId="177" fontId="8" fillId="55" borderId="61" xfId="484" applyNumberFormat="1" applyFill="1" applyBorder="1" applyAlignment="1">
      <alignment horizontal="center"/>
    </xf>
    <xf numFmtId="0" fontId="84" fillId="55" borderId="0" xfId="484" applyFont="1" applyFill="1"/>
    <xf numFmtId="0" fontId="98" fillId="0" borderId="0" xfId="0" applyFont="1" applyAlignment="1">
      <alignment horizontal="left"/>
    </xf>
    <xf numFmtId="0" fontId="99" fillId="0" borderId="24" xfId="0" applyFont="1" applyBorder="1" applyAlignment="1">
      <alignment horizontal="center" vertical="center"/>
    </xf>
    <xf numFmtId="0" fontId="99" fillId="0" borderId="16" xfId="0" applyFont="1" applyBorder="1" applyAlignment="1">
      <alignment horizontal="center" vertical="center"/>
    </xf>
    <xf numFmtId="0" fontId="97" fillId="0" borderId="27" xfId="0" applyFont="1" applyBorder="1" applyAlignment="1">
      <alignment vertical="center"/>
    </xf>
    <xf numFmtId="3" fontId="0" fillId="0" borderId="0" xfId="0" applyNumberFormat="1" applyAlignment="1">
      <alignment horizontal="center" vertical="center"/>
    </xf>
    <xf numFmtId="3" fontId="11" fillId="55" borderId="0" xfId="0" applyNumberFormat="1" applyFont="1" applyFill="1" applyAlignment="1">
      <alignment horizontal="center" vertical="center" wrapText="1"/>
    </xf>
    <xf numFmtId="0" fontId="37" fillId="55" borderId="65" xfId="0" applyFont="1" applyFill="1" applyBorder="1" applyAlignment="1">
      <alignment horizontal="center" vertical="center" wrapText="1"/>
    </xf>
    <xf numFmtId="0" fontId="37" fillId="55" borderId="66" xfId="0" applyFont="1" applyFill="1" applyBorder="1" applyAlignment="1">
      <alignment horizontal="left" vertical="center" wrapText="1" indent="2"/>
    </xf>
    <xf numFmtId="0" fontId="37" fillId="55" borderId="67" xfId="0" applyFont="1" applyFill="1" applyBorder="1" applyAlignment="1">
      <alignment horizontal="left" vertical="center" wrapText="1" indent="2"/>
    </xf>
    <xf numFmtId="0" fontId="37" fillId="55" borderId="69" xfId="0" applyFont="1" applyFill="1" applyBorder="1" applyAlignment="1">
      <alignment horizontal="left" vertical="center" wrapText="1" indent="2"/>
    </xf>
    <xf numFmtId="0" fontId="36" fillId="55" borderId="72" xfId="0" applyFont="1" applyFill="1" applyBorder="1" applyAlignment="1">
      <alignment horizontal="left" vertical="center" wrapText="1" indent="1"/>
    </xf>
    <xf numFmtId="0" fontId="36" fillId="55" borderId="67" xfId="0" applyFont="1" applyFill="1" applyBorder="1" applyAlignment="1">
      <alignment horizontal="left" vertical="center" wrapText="1" indent="1"/>
    </xf>
    <xf numFmtId="4" fontId="49" fillId="0" borderId="21" xfId="0" applyNumberFormat="1" applyFont="1" applyBorder="1"/>
    <xf numFmtId="4" fontId="49" fillId="0" borderId="22" xfId="0" applyNumberFormat="1" applyFont="1" applyBorder="1"/>
    <xf numFmtId="4" fontId="49" fillId="0" borderId="23" xfId="0" applyNumberFormat="1" applyFont="1" applyBorder="1"/>
    <xf numFmtId="0" fontId="36" fillId="55" borderId="77" xfId="0" applyFont="1" applyFill="1" applyBorder="1" applyAlignment="1">
      <alignment vertical="center" wrapText="1"/>
    </xf>
    <xf numFmtId="167" fontId="37" fillId="55" borderId="63" xfId="0" applyNumberFormat="1" applyFont="1" applyFill="1" applyBorder="1" applyAlignment="1">
      <alignment horizontal="center" vertical="center" wrapText="1"/>
    </xf>
    <xf numFmtId="0" fontId="37" fillId="55" borderId="78" xfId="0" applyFont="1" applyFill="1" applyBorder="1" applyAlignment="1">
      <alignment horizontal="right" vertical="center" wrapText="1"/>
    </xf>
    <xf numFmtId="167" fontId="8" fillId="55" borderId="28" xfId="484" applyNumberFormat="1" applyFill="1" applyBorder="1" applyAlignment="1">
      <alignment vertical="center" wrapText="1"/>
    </xf>
    <xf numFmtId="3" fontId="37" fillId="55" borderId="63" xfId="0" applyNumberFormat="1" applyFont="1" applyFill="1" applyBorder="1" applyAlignment="1">
      <alignment horizontal="right" vertical="center" wrapText="1"/>
    </xf>
    <xf numFmtId="0" fontId="8" fillId="55" borderId="29" xfId="484" applyFill="1" applyBorder="1" applyAlignment="1">
      <alignment vertical="center" wrapText="1"/>
    </xf>
    <xf numFmtId="0" fontId="29" fillId="0" borderId="24" xfId="0" applyFont="1" applyBorder="1" applyAlignment="1">
      <alignment horizontal="center" vertical="center"/>
    </xf>
    <xf numFmtId="0" fontId="100" fillId="55" borderId="0" xfId="484" applyFont="1" applyFill="1" applyAlignment="1">
      <alignment horizontal="center" vertical="center" wrapText="1"/>
    </xf>
    <xf numFmtId="3" fontId="11"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37" fillId="55" borderId="63" xfId="0" applyNumberFormat="1" applyFont="1" applyFill="1" applyBorder="1"/>
    <xf numFmtId="3" fontId="37" fillId="55" borderId="68" xfId="0" applyNumberFormat="1" applyFont="1" applyFill="1" applyBorder="1"/>
    <xf numFmtId="167" fontId="8" fillId="55" borderId="15" xfId="484" applyNumberFormat="1" applyFill="1" applyBorder="1" applyAlignment="1">
      <alignment vertical="center" wrapText="1"/>
    </xf>
    <xf numFmtId="4" fontId="8" fillId="55" borderId="0" xfId="484" applyNumberFormat="1" applyFill="1"/>
    <xf numFmtId="167" fontId="37" fillId="0" borderId="56" xfId="0" applyNumberFormat="1" applyFont="1" applyBorder="1" applyAlignment="1">
      <alignment horizontal="center" vertical="center" wrapText="1"/>
    </xf>
    <xf numFmtId="0" fontId="37" fillId="0" borderId="65" xfId="0" applyFont="1" applyBorder="1" applyAlignment="1">
      <alignment horizontal="center" vertical="center" wrapText="1"/>
    </xf>
    <xf numFmtId="3" fontId="29" fillId="55" borderId="17" xfId="484" applyNumberFormat="1" applyFont="1" applyFill="1" applyBorder="1" applyAlignment="1">
      <alignment horizontal="center" vertical="center"/>
    </xf>
    <xf numFmtId="0" fontId="8" fillId="55" borderId="12" xfId="484" applyFill="1" applyBorder="1" applyAlignment="1">
      <alignment horizontal="center"/>
    </xf>
    <xf numFmtId="3" fontId="11" fillId="55" borderId="17" xfId="0" applyNumberFormat="1" applyFont="1" applyFill="1" applyBorder="1" applyAlignment="1">
      <alignment horizontal="center" vertical="center" wrapText="1"/>
    </xf>
    <xf numFmtId="3" fontId="27" fillId="55" borderId="17" xfId="0" applyNumberFormat="1" applyFont="1" applyFill="1" applyBorder="1" applyAlignment="1">
      <alignment horizontal="center" vertical="center" wrapText="1"/>
    </xf>
    <xf numFmtId="0" fontId="29" fillId="55" borderId="132" xfId="484" applyFont="1" applyFill="1" applyBorder="1" applyAlignment="1">
      <alignment horizontal="center" vertical="center" wrapText="1"/>
    </xf>
    <xf numFmtId="177" fontId="29" fillId="55" borderId="133" xfId="484" applyNumberFormat="1" applyFont="1" applyFill="1" applyBorder="1" applyAlignment="1">
      <alignment horizontal="right" indent="1"/>
    </xf>
    <xf numFmtId="3" fontId="8" fillId="55" borderId="17" xfId="484" applyNumberFormat="1" applyFill="1" applyBorder="1" applyAlignment="1">
      <alignment horizontal="center" vertical="center"/>
    </xf>
    <xf numFmtId="167" fontId="29" fillId="55" borderId="17" xfId="484" applyNumberFormat="1" applyFont="1" applyFill="1" applyBorder="1" applyAlignment="1">
      <alignment horizontal="center"/>
    </xf>
    <xf numFmtId="167" fontId="8" fillId="55" borderId="17" xfId="484" applyNumberFormat="1" applyFill="1" applyBorder="1" applyAlignment="1">
      <alignment horizontal="center"/>
    </xf>
    <xf numFmtId="0" fontId="8" fillId="55" borderId="12" xfId="484" applyFill="1" applyBorder="1"/>
    <xf numFmtId="10" fontId="8" fillId="55" borderId="17" xfId="484" applyNumberFormat="1" applyFill="1" applyBorder="1"/>
    <xf numFmtId="0" fontId="8" fillId="55" borderId="18" xfId="484" applyFill="1" applyBorder="1"/>
    <xf numFmtId="0" fontId="8" fillId="55" borderId="19" xfId="484" applyFill="1" applyBorder="1"/>
    <xf numFmtId="0" fontId="8" fillId="55" borderId="20" xfId="484" applyFill="1" applyBorder="1"/>
    <xf numFmtId="37" fontId="8" fillId="58" borderId="10" xfId="484" quotePrefix="1" applyNumberFormat="1" applyFill="1" applyBorder="1" applyAlignment="1">
      <alignment horizontal="center"/>
    </xf>
    <xf numFmtId="37" fontId="8" fillId="58" borderId="11" xfId="484" quotePrefix="1" applyNumberFormat="1" applyFill="1" applyBorder="1" applyAlignment="1">
      <alignment horizontal="center"/>
    </xf>
    <xf numFmtId="0" fontId="8" fillId="58" borderId="10" xfId="484" applyFill="1" applyBorder="1"/>
    <xf numFmtId="3" fontId="8" fillId="58" borderId="10" xfId="484" applyNumberFormat="1" applyFill="1" applyBorder="1"/>
    <xf numFmtId="0" fontId="8" fillId="58" borderId="11" xfId="484" applyFill="1" applyBorder="1"/>
    <xf numFmtId="3" fontId="8" fillId="58" borderId="11" xfId="484" applyNumberFormat="1" applyFill="1" applyBorder="1"/>
    <xf numFmtId="17" fontId="8" fillId="58" borderId="10" xfId="484" quotePrefix="1" applyNumberFormat="1" applyFill="1" applyBorder="1" applyAlignment="1">
      <alignment horizontal="center"/>
    </xf>
    <xf numFmtId="3" fontId="8" fillId="58" borderId="13" xfId="484" applyNumberFormat="1" applyFill="1" applyBorder="1"/>
    <xf numFmtId="0" fontId="8" fillId="58" borderId="15" xfId="484" applyFill="1" applyBorder="1"/>
    <xf numFmtId="0" fontId="8" fillId="58" borderId="14" xfId="484" applyFill="1" applyBorder="1"/>
    <xf numFmtId="3" fontId="88" fillId="0" borderId="11" xfId="484" applyNumberFormat="1" applyFont="1" applyBorder="1" applyAlignment="1">
      <alignment horizontal="left"/>
    </xf>
    <xf numFmtId="179" fontId="52" fillId="0" borderId="134" xfId="0" applyNumberFormat="1" applyFont="1" applyBorder="1" applyAlignment="1" applyProtection="1">
      <alignment horizontal="right" vertical="top" wrapText="1" readingOrder="1"/>
      <protection locked="0"/>
    </xf>
    <xf numFmtId="179" fontId="52" fillId="0" borderId="136" xfId="0" applyNumberFormat="1" applyFont="1" applyBorder="1" applyAlignment="1" applyProtection="1">
      <alignment horizontal="right" vertical="top" wrapText="1" readingOrder="1"/>
      <protection locked="0"/>
    </xf>
    <xf numFmtId="3" fontId="37" fillId="0" borderId="16" xfId="484" applyNumberFormat="1" applyFont="1" applyBorder="1" applyAlignment="1">
      <alignment horizontal="right"/>
    </xf>
    <xf numFmtId="179" fontId="52" fillId="0" borderId="135" xfId="0" applyNumberFormat="1" applyFont="1" applyBorder="1" applyAlignment="1" applyProtection="1">
      <alignment horizontal="right" vertical="top" wrapText="1" readingOrder="1"/>
      <protection locked="0"/>
    </xf>
    <xf numFmtId="179" fontId="52" fillId="0" borderId="137" xfId="0" applyNumberFormat="1" applyFont="1" applyBorder="1" applyAlignment="1" applyProtection="1">
      <alignment horizontal="right" vertical="top" wrapText="1" readingOrder="1"/>
      <protection locked="0"/>
    </xf>
    <xf numFmtId="3" fontId="8" fillId="0" borderId="10" xfId="484" applyNumberFormat="1" applyBorder="1"/>
    <xf numFmtId="3" fontId="8" fillId="0" borderId="11" xfId="484" applyNumberFormat="1" applyBorder="1"/>
    <xf numFmtId="3" fontId="8" fillId="0" borderId="13" xfId="484" applyNumberFormat="1" applyBorder="1"/>
    <xf numFmtId="3" fontId="8" fillId="0" borderId="16" xfId="484" applyNumberFormat="1" applyBorder="1"/>
    <xf numFmtId="4" fontId="11" fillId="0" borderId="10" xfId="0" applyNumberFormat="1" applyFont="1" applyBorder="1" applyAlignment="1">
      <alignment horizontal="right" vertical="center" wrapText="1"/>
    </xf>
    <xf numFmtId="4" fontId="11" fillId="0" borderId="11" xfId="0" applyNumberFormat="1" applyFont="1" applyBorder="1" applyAlignment="1">
      <alignment horizontal="right" vertical="center" wrapText="1"/>
    </xf>
    <xf numFmtId="17" fontId="8" fillId="0" borderId="10" xfId="484" quotePrefix="1" applyNumberFormat="1" applyBorder="1"/>
    <xf numFmtId="0" fontId="8" fillId="0" borderId="11" xfId="484" quotePrefix="1" applyBorder="1"/>
    <xf numFmtId="0" fontId="37" fillId="55" borderId="15" xfId="484" applyFont="1" applyFill="1" applyBorder="1"/>
    <xf numFmtId="0" fontId="37" fillId="55" borderId="14" xfId="484" applyFont="1" applyFill="1" applyBorder="1"/>
    <xf numFmtId="0" fontId="37" fillId="55" borderId="10" xfId="484" applyFont="1" applyFill="1" applyBorder="1"/>
    <xf numFmtId="1" fontId="38" fillId="55" borderId="0" xfId="484" applyNumberFormat="1" applyFont="1" applyFill="1"/>
    <xf numFmtId="1" fontId="38" fillId="55" borderId="13" xfId="484" applyNumberFormat="1" applyFont="1" applyFill="1" applyBorder="1"/>
    <xf numFmtId="0" fontId="37" fillId="55" borderId="11" xfId="484" applyFont="1" applyFill="1" applyBorder="1"/>
    <xf numFmtId="17" fontId="8" fillId="0" borderId="11" xfId="484" quotePrefix="1" applyNumberFormat="1" applyBorder="1"/>
    <xf numFmtId="2" fontId="8" fillId="0" borderId="10" xfId="484" applyNumberFormat="1" applyBorder="1"/>
    <xf numFmtId="2" fontId="8" fillId="0" borderId="11" xfId="484" applyNumberFormat="1" applyBorder="1"/>
    <xf numFmtId="3" fontId="77" fillId="55" borderId="15" xfId="0" applyNumberFormat="1" applyFont="1" applyFill="1" applyBorder="1" applyAlignment="1">
      <alignment horizontal="center"/>
    </xf>
    <xf numFmtId="167" fontId="77" fillId="55" borderId="13" xfId="0" applyNumberFormat="1" applyFont="1" applyFill="1" applyBorder="1" applyAlignment="1">
      <alignment horizontal="center"/>
    </xf>
    <xf numFmtId="0" fontId="105" fillId="0" borderId="0" xfId="0" applyFont="1" applyAlignment="1">
      <alignment horizontal="justify" vertical="center"/>
    </xf>
    <xf numFmtId="0" fontId="0" fillId="60" borderId="0" xfId="0" applyFill="1"/>
    <xf numFmtId="0" fontId="7" fillId="55" borderId="0" xfId="484" applyFont="1" applyFill="1"/>
    <xf numFmtId="3" fontId="77" fillId="55" borderId="140" xfId="0" applyNumberFormat="1" applyFont="1" applyFill="1" applyBorder="1" applyAlignment="1">
      <alignment horizontal="center"/>
    </xf>
    <xf numFmtId="167" fontId="76" fillId="55" borderId="13" xfId="0" applyNumberFormat="1" applyFont="1" applyFill="1" applyBorder="1" applyAlignment="1">
      <alignment horizontal="center"/>
    </xf>
    <xf numFmtId="0" fontId="77" fillId="55" borderId="139" xfId="0" applyFont="1" applyFill="1" applyBorder="1" applyAlignment="1">
      <alignment horizontal="left"/>
    </xf>
    <xf numFmtId="0" fontId="77" fillId="55" borderId="142" xfId="0" applyFont="1" applyFill="1" applyBorder="1" applyAlignment="1">
      <alignment horizontal="left"/>
    </xf>
    <xf numFmtId="0" fontId="76" fillId="55" borderId="142" xfId="0" applyFont="1" applyFill="1" applyBorder="1" applyAlignment="1">
      <alignment horizontal="left"/>
    </xf>
    <xf numFmtId="0" fontId="76" fillId="55" borderId="144" xfId="0" applyFont="1" applyFill="1" applyBorder="1" applyAlignment="1">
      <alignment horizontal="left"/>
    </xf>
    <xf numFmtId="3" fontId="76" fillId="55" borderId="146" xfId="0" applyNumberFormat="1" applyFont="1" applyFill="1" applyBorder="1" applyAlignment="1">
      <alignment horizontal="center"/>
    </xf>
    <xf numFmtId="3" fontId="77" fillId="55" borderId="147" xfId="0" applyNumberFormat="1" applyFont="1" applyFill="1" applyBorder="1" applyAlignment="1">
      <alignment horizontal="center"/>
    </xf>
    <xf numFmtId="3" fontId="77" fillId="55" borderId="145" xfId="0" applyNumberFormat="1" applyFont="1" applyFill="1" applyBorder="1" applyAlignment="1">
      <alignment horizontal="center"/>
    </xf>
    <xf numFmtId="167" fontId="76" fillId="55" borderId="148" xfId="0" applyNumberFormat="1" applyFont="1" applyFill="1" applyBorder="1" applyAlignment="1">
      <alignment horizontal="center"/>
    </xf>
    <xf numFmtId="167" fontId="76" fillId="55" borderId="149" xfId="0" applyNumberFormat="1" applyFont="1" applyFill="1" applyBorder="1" applyAlignment="1">
      <alignment horizontal="center"/>
    </xf>
    <xf numFmtId="3" fontId="77" fillId="55" borderId="150" xfId="0" applyNumberFormat="1" applyFont="1" applyFill="1" applyBorder="1" applyAlignment="1">
      <alignment horizontal="center"/>
    </xf>
    <xf numFmtId="3" fontId="77" fillId="0" borderId="151" xfId="0" applyNumberFormat="1" applyFont="1" applyBorder="1" applyAlignment="1">
      <alignment horizontal="center"/>
    </xf>
    <xf numFmtId="3" fontId="76" fillId="0" borderId="151" xfId="0" applyNumberFormat="1" applyFont="1" applyBorder="1" applyAlignment="1">
      <alignment horizontal="center"/>
    </xf>
    <xf numFmtId="3" fontId="76" fillId="55" borderId="150" xfId="0" applyNumberFormat="1" applyFont="1" applyFill="1" applyBorder="1" applyAlignment="1">
      <alignment horizontal="center"/>
    </xf>
    <xf numFmtId="3" fontId="76" fillId="0" borderId="146" xfId="0" applyNumberFormat="1" applyFont="1" applyBorder="1" applyAlignment="1">
      <alignment horizontal="center"/>
    </xf>
    <xf numFmtId="3" fontId="76" fillId="55" borderId="151" xfId="0" applyNumberFormat="1" applyFont="1" applyFill="1" applyBorder="1" applyAlignment="1">
      <alignment horizontal="center"/>
    </xf>
    <xf numFmtId="3" fontId="77" fillId="0" borderId="153" xfId="0" applyNumberFormat="1" applyFont="1" applyBorder="1" applyAlignment="1">
      <alignment horizontal="left"/>
    </xf>
    <xf numFmtId="3" fontId="77" fillId="0" borderId="143" xfId="0" applyNumberFormat="1" applyFont="1" applyBorder="1" applyAlignment="1">
      <alignment horizontal="left"/>
    </xf>
    <xf numFmtId="3" fontId="76" fillId="0" borderId="143" xfId="0" applyNumberFormat="1" applyFont="1" applyBorder="1" applyAlignment="1">
      <alignment horizontal="center"/>
    </xf>
    <xf numFmtId="0" fontId="76" fillId="0" borderId="142" xfId="0" applyFont="1" applyBorder="1" applyAlignment="1">
      <alignment horizontal="left"/>
    </xf>
    <xf numFmtId="0" fontId="76" fillId="0" borderId="144" xfId="0" applyFont="1" applyBorder="1" applyAlignment="1">
      <alignment horizontal="left"/>
    </xf>
    <xf numFmtId="3" fontId="76" fillId="0" borderId="141" xfId="0" applyNumberFormat="1" applyFont="1" applyBorder="1" applyAlignment="1">
      <alignment horizontal="center"/>
    </xf>
    <xf numFmtId="3" fontId="76" fillId="0" borderId="154" xfId="0" applyNumberFormat="1" applyFont="1" applyBorder="1" applyAlignment="1">
      <alignment horizontal="center"/>
    </xf>
    <xf numFmtId="3" fontId="77" fillId="0" borderId="155" xfId="0" applyNumberFormat="1" applyFont="1" applyBorder="1" applyAlignment="1">
      <alignment horizontal="center"/>
    </xf>
    <xf numFmtId="3" fontId="77" fillId="0" borderId="156" xfId="0" applyNumberFormat="1" applyFont="1" applyBorder="1" applyAlignment="1">
      <alignment horizontal="center"/>
    </xf>
    <xf numFmtId="3" fontId="77" fillId="0" borderId="157" xfId="0" applyNumberFormat="1" applyFont="1" applyBorder="1" applyAlignment="1">
      <alignment horizontal="center"/>
    </xf>
    <xf numFmtId="167" fontId="77" fillId="0" borderId="158" xfId="0" applyNumberFormat="1" applyFont="1" applyBorder="1" applyAlignment="1">
      <alignment horizontal="center"/>
    </xf>
    <xf numFmtId="3" fontId="77" fillId="0" borderId="146" xfId="0" applyNumberFormat="1" applyFont="1" applyBorder="1" applyAlignment="1">
      <alignment horizontal="center"/>
    </xf>
    <xf numFmtId="3" fontId="77" fillId="0" borderId="141" xfId="0" applyNumberFormat="1" applyFont="1" applyBorder="1" applyAlignment="1">
      <alignment horizontal="center"/>
    </xf>
    <xf numFmtId="167" fontId="76" fillId="0" borderId="149" xfId="0" applyNumberFormat="1" applyFont="1" applyBorder="1" applyAlignment="1">
      <alignment horizontal="center"/>
    </xf>
    <xf numFmtId="0" fontId="7" fillId="55" borderId="0" xfId="499" applyFont="1" applyFill="1"/>
    <xf numFmtId="0" fontId="7" fillId="55" borderId="12" xfId="0" applyFont="1" applyFill="1" applyBorder="1" applyAlignment="1">
      <alignment horizontal="right"/>
    </xf>
    <xf numFmtId="0" fontId="7" fillId="55" borderId="12" xfId="484" applyFont="1" applyFill="1" applyBorder="1" applyAlignment="1">
      <alignment horizontal="right"/>
    </xf>
    <xf numFmtId="0" fontId="7" fillId="0" borderId="0" xfId="484" quotePrefix="1" applyFont="1"/>
    <xf numFmtId="9" fontId="8" fillId="55" borderId="0" xfId="484" applyNumberFormat="1" applyFill="1"/>
    <xf numFmtId="0" fontId="84" fillId="56" borderId="10" xfId="484" applyFont="1" applyFill="1" applyBorder="1"/>
    <xf numFmtId="3" fontId="84" fillId="56" borderId="13" xfId="484" applyNumberFormat="1" applyFont="1" applyFill="1" applyBorder="1" applyAlignment="1">
      <alignment horizontal="right" vertical="center" wrapText="1"/>
    </xf>
    <xf numFmtId="0" fontId="84" fillId="56" borderId="11" xfId="484" applyFont="1" applyFill="1" applyBorder="1"/>
    <xf numFmtId="3" fontId="84" fillId="56" borderId="16" xfId="484" applyNumberFormat="1" applyFont="1" applyFill="1" applyBorder="1" applyAlignment="1">
      <alignment horizontal="right" vertical="center" wrapText="1"/>
    </xf>
    <xf numFmtId="0" fontId="7" fillId="0" borderId="10" xfId="484" quotePrefix="1" applyFont="1" applyBorder="1"/>
    <xf numFmtId="0" fontId="7" fillId="0" borderId="11" xfId="484" quotePrefix="1" applyFont="1" applyBorder="1"/>
    <xf numFmtId="17" fontId="7" fillId="0" borderId="10" xfId="484" quotePrefix="1" applyNumberFormat="1" applyFont="1" applyBorder="1"/>
    <xf numFmtId="17" fontId="7" fillId="0" borderId="11" xfId="484" quotePrefix="1" applyNumberFormat="1" applyFont="1" applyBorder="1"/>
    <xf numFmtId="0" fontId="7" fillId="55" borderId="0" xfId="499" applyFont="1" applyFill="1" applyAlignment="1">
      <alignment horizontal="left"/>
    </xf>
    <xf numFmtId="0" fontId="7" fillId="55" borderId="29" xfId="484" applyFont="1" applyFill="1" applyBorder="1" applyAlignment="1">
      <alignment vertical="center" wrapText="1"/>
    </xf>
    <xf numFmtId="3" fontId="11" fillId="56" borderId="0" xfId="0" applyNumberFormat="1" applyFont="1" applyFill="1" applyAlignment="1">
      <alignment horizontal="center" vertical="center" wrapText="1"/>
    </xf>
    <xf numFmtId="0" fontId="0" fillId="56" borderId="0" xfId="0" applyFill="1"/>
    <xf numFmtId="1" fontId="0" fillId="56" borderId="0" xfId="0" applyNumberFormat="1" applyFill="1"/>
    <xf numFmtId="0" fontId="76" fillId="56" borderId="0" xfId="0" applyFont="1" applyFill="1"/>
    <xf numFmtId="0" fontId="76" fillId="55" borderId="0" xfId="0" applyFont="1" applyFill="1"/>
    <xf numFmtId="1" fontId="0" fillId="55" borderId="0" xfId="0" applyNumberFormat="1" applyFill="1"/>
    <xf numFmtId="9" fontId="92" fillId="55" borderId="0" xfId="629" applyFont="1" applyFill="1" applyAlignment="1">
      <alignment horizontal="right"/>
    </xf>
    <xf numFmtId="37" fontId="7" fillId="58" borderId="10" xfId="484" quotePrefix="1" applyNumberFormat="1" applyFont="1" applyFill="1" applyBorder="1" applyAlignment="1">
      <alignment horizontal="center"/>
    </xf>
    <xf numFmtId="17" fontId="8" fillId="0" borderId="10" xfId="484" applyNumberFormat="1" applyBorder="1" applyAlignment="1">
      <alignment horizontal="center"/>
    </xf>
    <xf numFmtId="0" fontId="37" fillId="0" borderId="80" xfId="0" applyFont="1" applyBorder="1" applyAlignment="1">
      <alignment horizontal="left" vertical="center" wrapText="1" indent="2"/>
    </xf>
    <xf numFmtId="3" fontId="37" fillId="0" borderId="63" xfId="0" applyNumberFormat="1" applyFont="1" applyBorder="1" applyAlignment="1">
      <alignment vertical="center" wrapText="1"/>
    </xf>
    <xf numFmtId="167" fontId="37" fillId="0" borderId="81" xfId="0" applyNumberFormat="1" applyFont="1" applyBorder="1" applyAlignment="1">
      <alignment horizontal="center" vertical="center" wrapText="1"/>
    </xf>
    <xf numFmtId="9" fontId="92" fillId="0" borderId="0" xfId="629" applyFont="1" applyAlignment="1">
      <alignment horizontal="right"/>
    </xf>
    <xf numFmtId="3" fontId="76" fillId="0" borderId="154" xfId="0" quotePrefix="1" applyNumberFormat="1" applyFont="1" applyBorder="1" applyAlignment="1">
      <alignment horizontal="center"/>
    </xf>
    <xf numFmtId="0" fontId="0" fillId="0" borderId="0" xfId="0" quotePrefix="1"/>
    <xf numFmtId="0" fontId="8" fillId="55" borderId="0" xfId="484" quotePrefix="1" applyFill="1"/>
    <xf numFmtId="3" fontId="0" fillId="55" borderId="0" xfId="0" quotePrefix="1" applyNumberFormat="1" applyFill="1"/>
    <xf numFmtId="0" fontId="87" fillId="55" borderId="0" xfId="484" quotePrefix="1" applyFont="1" applyFill="1"/>
    <xf numFmtId="0" fontId="7" fillId="55" borderId="0" xfId="654" applyFill="1"/>
    <xf numFmtId="0" fontId="7" fillId="0" borderId="0" xfId="654" applyAlignment="1">
      <alignment horizontal="justify"/>
    </xf>
    <xf numFmtId="0" fontId="7" fillId="0" borderId="0" xfId="654"/>
    <xf numFmtId="0" fontId="7" fillId="0" borderId="10" xfId="654" applyBorder="1" applyAlignment="1">
      <alignment horizontal="center"/>
    </xf>
    <xf numFmtId="3" fontId="76" fillId="0" borderId="10" xfId="654" applyNumberFormat="1" applyFont="1" applyBorder="1"/>
    <xf numFmtId="3" fontId="76" fillId="56" borderId="10" xfId="654" applyNumberFormat="1" applyFont="1" applyFill="1" applyBorder="1"/>
    <xf numFmtId="172" fontId="76" fillId="0" borderId="10" xfId="655" applyNumberFormat="1" applyFont="1" applyBorder="1"/>
    <xf numFmtId="1" fontId="7" fillId="0" borderId="0" xfId="654" applyNumberFormat="1" applyAlignment="1">
      <alignment horizontal="center"/>
    </xf>
    <xf numFmtId="0" fontId="76" fillId="0" borderId="0" xfId="654" applyFont="1"/>
    <xf numFmtId="1" fontId="7" fillId="0" borderId="0" xfId="654" applyNumberFormat="1"/>
    <xf numFmtId="1" fontId="7" fillId="0" borderId="0" xfId="654" applyNumberFormat="1" applyAlignment="1">
      <alignment horizontal="center" vertical="center"/>
    </xf>
    <xf numFmtId="3" fontId="77" fillId="0" borderId="10" xfId="654" applyNumberFormat="1" applyFont="1" applyBorder="1"/>
    <xf numFmtId="3" fontId="7" fillId="0" borderId="0" xfId="654" applyNumberFormat="1"/>
    <xf numFmtId="0" fontId="7" fillId="0" borderId="0" xfId="654" applyAlignment="1">
      <alignment horizontal="center"/>
    </xf>
    <xf numFmtId="3" fontId="7" fillId="0" borderId="0" xfId="654" applyNumberFormat="1" applyAlignment="1">
      <alignment horizontal="center"/>
    </xf>
    <xf numFmtId="0" fontId="9" fillId="56" borderId="0" xfId="654" applyFont="1" applyFill="1"/>
    <xf numFmtId="0" fontId="31" fillId="56" borderId="0" xfId="654" applyFont="1" applyFill="1"/>
    <xf numFmtId="0" fontId="7" fillId="56" borderId="0" xfId="654" applyFill="1"/>
    <xf numFmtId="3" fontId="9" fillId="56" borderId="0" xfId="654" applyNumberFormat="1" applyFont="1" applyFill="1"/>
    <xf numFmtId="0" fontId="7" fillId="55" borderId="0" xfId="654" applyFill="1" applyAlignment="1">
      <alignment horizontal="center"/>
    </xf>
    <xf numFmtId="0" fontId="0" fillId="0" borderId="24" xfId="0" applyBorder="1"/>
    <xf numFmtId="167" fontId="29" fillId="55" borderId="17" xfId="484" applyNumberFormat="1" applyFont="1" applyFill="1" applyBorder="1"/>
    <xf numFmtId="0" fontId="8" fillId="55" borderId="19" xfId="484" applyFill="1" applyBorder="1" applyAlignment="1">
      <alignment vertical="center" wrapText="1"/>
    </xf>
    <xf numFmtId="167" fontId="8" fillId="55" borderId="19" xfId="484" applyNumberFormat="1" applyFill="1" applyBorder="1"/>
    <xf numFmtId="167" fontId="8" fillId="55" borderId="20" xfId="484" applyNumberFormat="1" applyFill="1" applyBorder="1"/>
    <xf numFmtId="0" fontId="0" fillId="55" borderId="12" xfId="0" applyFill="1" applyBorder="1"/>
    <xf numFmtId="167" fontId="29" fillId="55" borderId="162" xfId="484" applyNumberFormat="1" applyFont="1" applyFill="1" applyBorder="1" applyAlignment="1">
      <alignment vertical="center" wrapText="1"/>
    </xf>
    <xf numFmtId="0" fontId="8" fillId="55" borderId="24" xfId="484" applyFill="1" applyBorder="1" applyAlignment="1">
      <alignment vertical="center" wrapText="1"/>
    </xf>
    <xf numFmtId="0" fontId="8" fillId="0" borderId="24" xfId="484" applyBorder="1"/>
    <xf numFmtId="0" fontId="29" fillId="55" borderId="12" xfId="0" applyFont="1" applyFill="1" applyBorder="1" applyAlignment="1">
      <alignment horizontal="center"/>
    </xf>
    <xf numFmtId="0" fontId="0" fillId="55" borderId="12" xfId="0" applyFill="1" applyBorder="1" applyAlignment="1">
      <alignment horizontal="center" vertical="top"/>
    </xf>
    <xf numFmtId="0" fontId="77" fillId="55" borderId="12" xfId="0" applyFont="1" applyFill="1" applyBorder="1"/>
    <xf numFmtId="1" fontId="37" fillId="55" borderId="10" xfId="484" applyNumberFormat="1" applyFont="1" applyFill="1" applyBorder="1"/>
    <xf numFmtId="3" fontId="76" fillId="55" borderId="141" xfId="0" applyNumberFormat="1" applyFont="1" applyFill="1" applyBorder="1" applyAlignment="1">
      <alignment horizontal="center"/>
    </xf>
    <xf numFmtId="3" fontId="38" fillId="55" borderId="10" xfId="484" applyNumberFormat="1" applyFont="1" applyFill="1" applyBorder="1"/>
    <xf numFmtId="3" fontId="38" fillId="55" borderId="11" xfId="484" applyNumberFormat="1" applyFont="1" applyFill="1" applyBorder="1"/>
    <xf numFmtId="3" fontId="37" fillId="55" borderId="10" xfId="484" applyNumberFormat="1" applyFont="1" applyFill="1" applyBorder="1"/>
    <xf numFmtId="177" fontId="29" fillId="55" borderId="19" xfId="484" applyNumberFormat="1" applyFont="1" applyFill="1" applyBorder="1" applyAlignment="1">
      <alignment horizontal="right" indent="1"/>
    </xf>
    <xf numFmtId="167" fontId="29" fillId="55" borderId="177" xfId="484" applyNumberFormat="1" applyFont="1" applyFill="1" applyBorder="1"/>
    <xf numFmtId="167" fontId="29" fillId="55" borderId="179" xfId="484" applyNumberFormat="1" applyFont="1" applyFill="1" applyBorder="1" applyAlignment="1">
      <alignment vertical="center" wrapText="1"/>
    </xf>
    <xf numFmtId="167" fontId="29" fillId="55" borderId="178" xfId="484" applyNumberFormat="1" applyFont="1" applyFill="1" applyBorder="1" applyAlignment="1">
      <alignment vertical="center" wrapText="1"/>
    </xf>
    <xf numFmtId="167" fontId="29" fillId="55" borderId="180" xfId="484" applyNumberFormat="1" applyFont="1" applyFill="1" applyBorder="1" applyAlignment="1">
      <alignment vertical="center" wrapText="1"/>
    </xf>
    <xf numFmtId="3" fontId="29" fillId="0" borderId="179" xfId="484" applyNumberFormat="1" applyFont="1" applyBorder="1" applyAlignment="1">
      <alignment horizontal="right" vertical="center"/>
    </xf>
    <xf numFmtId="167" fontId="77" fillId="55" borderId="152" xfId="0" applyNumberFormat="1" applyFont="1" applyFill="1" applyBorder="1" applyAlignment="1">
      <alignment horizontal="center"/>
    </xf>
    <xf numFmtId="0" fontId="36" fillId="0" borderId="72" xfId="0" applyFont="1" applyBorder="1" applyAlignment="1">
      <alignment horizontal="center" vertical="center" wrapText="1"/>
    </xf>
    <xf numFmtId="167" fontId="77" fillId="55" borderId="181" xfId="0" applyNumberFormat="1" applyFont="1" applyFill="1" applyBorder="1" applyAlignment="1">
      <alignment horizontal="center"/>
    </xf>
    <xf numFmtId="167" fontId="77" fillId="55" borderId="182" xfId="0" applyNumberFormat="1" applyFont="1" applyFill="1" applyBorder="1" applyAlignment="1">
      <alignment horizontal="center"/>
    </xf>
    <xf numFmtId="167" fontId="76" fillId="55" borderId="183" xfId="0" applyNumberFormat="1" applyFont="1" applyFill="1" applyBorder="1" applyAlignment="1">
      <alignment horizontal="center"/>
    </xf>
    <xf numFmtId="167" fontId="76" fillId="55" borderId="17" xfId="0" applyNumberFormat="1" applyFont="1" applyFill="1" applyBorder="1" applyAlignment="1">
      <alignment horizontal="center"/>
    </xf>
    <xf numFmtId="167" fontId="77" fillId="55" borderId="17" xfId="0" applyNumberFormat="1" applyFont="1" applyFill="1" applyBorder="1" applyAlignment="1">
      <alignment horizontal="center"/>
    </xf>
    <xf numFmtId="0" fontId="29" fillId="55" borderId="12" xfId="631" applyFont="1" applyFill="1" applyBorder="1" applyAlignment="1">
      <alignment horizontal="center" vertical="center"/>
    </xf>
    <xf numFmtId="167" fontId="77" fillId="0" borderId="184" xfId="0" applyNumberFormat="1" applyFont="1" applyBorder="1" applyAlignment="1">
      <alignment horizontal="center"/>
    </xf>
    <xf numFmtId="167" fontId="77" fillId="0" borderId="183" xfId="0" applyNumberFormat="1" applyFont="1" applyBorder="1" applyAlignment="1">
      <alignment horizontal="center"/>
    </xf>
    <xf numFmtId="0" fontId="7" fillId="55" borderId="12" xfId="631" applyFill="1" applyBorder="1" applyAlignment="1">
      <alignment horizontal="center" vertical="center"/>
    </xf>
    <xf numFmtId="167" fontId="76" fillId="0" borderId="183" xfId="0" applyNumberFormat="1" applyFont="1" applyBorder="1" applyAlignment="1">
      <alignment horizontal="center"/>
    </xf>
    <xf numFmtId="0" fontId="7" fillId="55" borderId="12" xfId="0" applyFont="1" applyFill="1" applyBorder="1" applyAlignment="1">
      <alignment horizontal="center" vertical="top"/>
    </xf>
    <xf numFmtId="0" fontId="7" fillId="55" borderId="41" xfId="0" applyFont="1" applyFill="1" applyBorder="1" applyAlignment="1">
      <alignment horizontal="center" vertical="top"/>
    </xf>
    <xf numFmtId="0" fontId="77" fillId="55" borderId="29" xfId="0" applyFont="1" applyFill="1" applyBorder="1"/>
    <xf numFmtId="0" fontId="77" fillId="55" borderId="18" xfId="0" applyFont="1" applyFill="1" applyBorder="1"/>
    <xf numFmtId="0" fontId="77" fillId="55" borderId="19" xfId="0" applyFont="1" applyFill="1" applyBorder="1"/>
    <xf numFmtId="172" fontId="77" fillId="55" borderId="185" xfId="0" applyNumberFormat="1" applyFont="1" applyFill="1" applyBorder="1" applyAlignment="1">
      <alignment horizontal="center" vertical="center"/>
    </xf>
    <xf numFmtId="172" fontId="77" fillId="55" borderId="19" xfId="0" applyNumberFormat="1" applyFont="1" applyFill="1" applyBorder="1" applyAlignment="1">
      <alignment horizontal="center" vertical="center"/>
    </xf>
    <xf numFmtId="167" fontId="77" fillId="55" borderId="186" xfId="0" applyNumberFormat="1" applyFont="1" applyFill="1" applyBorder="1" applyAlignment="1">
      <alignment horizontal="center"/>
    </xf>
    <xf numFmtId="0" fontId="77" fillId="55" borderId="187" xfId="0" applyFont="1" applyFill="1" applyBorder="1"/>
    <xf numFmtId="172" fontId="77" fillId="55" borderId="186" xfId="0" applyNumberFormat="1" applyFont="1" applyFill="1" applyBorder="1" applyAlignment="1">
      <alignment horizontal="center" vertical="center"/>
    </xf>
    <xf numFmtId="0" fontId="77" fillId="55" borderId="20" xfId="0" applyFont="1" applyFill="1" applyBorder="1"/>
    <xf numFmtId="167" fontId="29" fillId="55" borderId="189" xfId="484" applyNumberFormat="1" applyFont="1" applyFill="1" applyBorder="1" applyAlignment="1">
      <alignment vertical="center" wrapText="1"/>
    </xf>
    <xf numFmtId="167" fontId="29" fillId="55" borderId="190" xfId="484" applyNumberFormat="1" applyFont="1" applyFill="1" applyBorder="1" applyAlignment="1">
      <alignment vertical="center" wrapText="1"/>
    </xf>
    <xf numFmtId="0" fontId="29" fillId="0" borderId="191" xfId="484" applyFont="1" applyBorder="1" applyAlignment="1">
      <alignment horizontal="center" vertical="center"/>
    </xf>
    <xf numFmtId="167" fontId="29" fillId="55" borderId="198" xfId="484" applyNumberFormat="1" applyFont="1" applyFill="1" applyBorder="1"/>
    <xf numFmtId="167" fontId="29" fillId="55" borderId="196" xfId="484" applyNumberFormat="1" applyFont="1" applyFill="1" applyBorder="1"/>
    <xf numFmtId="167" fontId="29" fillId="55" borderId="199" xfId="484" applyNumberFormat="1" applyFont="1" applyFill="1" applyBorder="1" applyAlignment="1">
      <alignment vertical="center" wrapText="1"/>
    </xf>
    <xf numFmtId="167" fontId="29" fillId="55" borderId="200" xfId="484" applyNumberFormat="1" applyFont="1" applyFill="1" applyBorder="1" applyAlignment="1">
      <alignment vertical="center" wrapText="1"/>
    </xf>
    <xf numFmtId="0" fontId="8" fillId="55" borderId="201" xfId="484" applyFill="1" applyBorder="1" applyAlignment="1">
      <alignment vertical="center" wrapText="1"/>
    </xf>
    <xf numFmtId="4" fontId="11" fillId="0" borderId="0" xfId="0" applyNumberFormat="1" applyFont="1" applyAlignment="1">
      <alignment horizontal="right" vertical="center" wrapText="1"/>
    </xf>
    <xf numFmtId="0" fontId="29" fillId="55" borderId="191" xfId="0" applyFont="1" applyFill="1" applyBorder="1" applyAlignment="1">
      <alignment vertical="center"/>
    </xf>
    <xf numFmtId="3" fontId="0" fillId="0" borderId="191" xfId="0" applyNumberFormat="1" applyBorder="1"/>
    <xf numFmtId="0" fontId="0" fillId="0" borderId="191" xfId="0" applyBorder="1" applyAlignment="1">
      <alignment horizontal="center" vertical="center"/>
    </xf>
    <xf numFmtId="3" fontId="29" fillId="0" borderId="191" xfId="0" applyNumberFormat="1" applyFont="1" applyBorder="1"/>
    <xf numFmtId="167" fontId="29" fillId="55" borderId="194" xfId="484" applyNumberFormat="1" applyFont="1" applyFill="1" applyBorder="1" applyAlignment="1">
      <alignment vertical="center" wrapText="1"/>
    </xf>
    <xf numFmtId="167" fontId="29" fillId="55" borderId="176" xfId="484" applyNumberFormat="1" applyFont="1" applyFill="1" applyBorder="1" applyAlignment="1">
      <alignment vertical="center" wrapText="1"/>
    </xf>
    <xf numFmtId="0" fontId="29" fillId="55" borderId="191" xfId="484" applyFont="1" applyFill="1" applyBorder="1" applyAlignment="1">
      <alignment vertical="center"/>
    </xf>
    <xf numFmtId="3" fontId="8" fillId="55" borderId="191" xfId="484" applyNumberFormat="1" applyFill="1" applyBorder="1" applyAlignment="1">
      <alignment horizontal="right" vertical="center"/>
    </xf>
    <xf numFmtId="3" fontId="29" fillId="55" borderId="191" xfId="484" applyNumberFormat="1" applyFont="1" applyFill="1" applyBorder="1" applyAlignment="1">
      <alignment horizontal="right" vertical="center"/>
    </xf>
    <xf numFmtId="0" fontId="97" fillId="0" borderId="205" xfId="0" applyFont="1" applyBorder="1" applyAlignment="1">
      <alignment vertical="center"/>
    </xf>
    <xf numFmtId="3" fontId="97" fillId="0" borderId="201" xfId="0" applyNumberFormat="1" applyFont="1" applyBorder="1" applyAlignment="1">
      <alignment vertical="center"/>
    </xf>
    <xf numFmtId="3" fontId="97" fillId="0" borderId="202" xfId="0" applyNumberFormat="1" applyFont="1" applyBorder="1" applyAlignment="1">
      <alignment horizontal="right" vertical="center"/>
    </xf>
    <xf numFmtId="3" fontId="97" fillId="0" borderId="202" xfId="0" applyNumberFormat="1" applyFont="1" applyBorder="1" applyAlignment="1">
      <alignment vertical="center"/>
    </xf>
    <xf numFmtId="3" fontId="97" fillId="0" borderId="203" xfId="0" applyNumberFormat="1" applyFont="1" applyBorder="1" applyAlignment="1">
      <alignment horizontal="right" vertical="center"/>
    </xf>
    <xf numFmtId="3" fontId="97" fillId="0" borderId="201" xfId="0" applyNumberFormat="1" applyFont="1" applyBorder="1" applyAlignment="1">
      <alignment horizontal="right" vertical="center"/>
    </xf>
    <xf numFmtId="3" fontId="0" fillId="0" borderId="206" xfId="0" applyNumberFormat="1" applyBorder="1"/>
    <xf numFmtId="0" fontId="29" fillId="55" borderId="193" xfId="631" applyFont="1" applyFill="1" applyBorder="1" applyAlignment="1">
      <alignment horizontal="center" vertical="center"/>
    </xf>
    <xf numFmtId="0" fontId="29" fillId="55" borderId="197" xfId="631" applyFont="1" applyFill="1" applyBorder="1" applyAlignment="1">
      <alignment horizontal="center" vertical="center"/>
    </xf>
    <xf numFmtId="0" fontId="29" fillId="55" borderId="194" xfId="631" applyFont="1" applyFill="1" applyBorder="1" applyAlignment="1">
      <alignment horizontal="center" vertical="center"/>
    </xf>
    <xf numFmtId="0" fontId="29" fillId="55" borderId="196" xfId="631" applyFont="1" applyFill="1" applyBorder="1" applyAlignment="1">
      <alignment horizontal="center" vertical="center"/>
    </xf>
    <xf numFmtId="3" fontId="77" fillId="0" borderId="204" xfId="0" applyNumberFormat="1" applyFont="1" applyBorder="1" applyAlignment="1">
      <alignment horizontal="center"/>
    </xf>
    <xf numFmtId="3" fontId="77" fillId="55" borderId="207" xfId="0" applyNumberFormat="1" applyFont="1" applyFill="1" applyBorder="1" applyAlignment="1">
      <alignment horizontal="center"/>
    </xf>
    <xf numFmtId="0" fontId="77" fillId="55" borderId="205" xfId="0" applyFont="1" applyFill="1" applyBorder="1"/>
    <xf numFmtId="0" fontId="77" fillId="55" borderId="203" xfId="0" applyFont="1" applyFill="1" applyBorder="1"/>
    <xf numFmtId="3" fontId="77" fillId="55" borderId="204" xfId="0" applyNumberFormat="1" applyFont="1" applyFill="1" applyBorder="1" applyAlignment="1">
      <alignment horizontal="center"/>
    </xf>
    <xf numFmtId="3" fontId="77" fillId="55" borderId="203" xfId="0" applyNumberFormat="1" applyFont="1" applyFill="1" applyBorder="1" applyAlignment="1">
      <alignment horizontal="center"/>
    </xf>
    <xf numFmtId="167" fontId="77" fillId="55" borderId="202" xfId="0" applyNumberFormat="1" applyFont="1" applyFill="1" applyBorder="1" applyAlignment="1">
      <alignment horizontal="center"/>
    </xf>
    <xf numFmtId="167" fontId="77" fillId="55" borderId="206" xfId="0" applyNumberFormat="1" applyFont="1" applyFill="1" applyBorder="1" applyAlignment="1">
      <alignment horizontal="center"/>
    </xf>
    <xf numFmtId="3" fontId="77" fillId="0" borderId="208" xfId="0" applyNumberFormat="1" applyFont="1" applyBorder="1" applyAlignment="1">
      <alignment horizontal="center"/>
    </xf>
    <xf numFmtId="167" fontId="76" fillId="55" borderId="209" xfId="0" applyNumberFormat="1" applyFont="1" applyFill="1" applyBorder="1" applyAlignment="1">
      <alignment horizontal="center"/>
    </xf>
    <xf numFmtId="3" fontId="77" fillId="55" borderId="210" xfId="0" applyNumberFormat="1" applyFont="1" applyFill="1" applyBorder="1" applyAlignment="1">
      <alignment horizontal="center"/>
    </xf>
    <xf numFmtId="3" fontId="77" fillId="55" borderId="211" xfId="0" applyNumberFormat="1" applyFont="1" applyFill="1" applyBorder="1" applyAlignment="1">
      <alignment horizontal="center"/>
    </xf>
    <xf numFmtId="167" fontId="77" fillId="55" borderId="212" xfId="0" applyNumberFormat="1" applyFont="1" applyFill="1" applyBorder="1" applyAlignment="1">
      <alignment horizontal="center"/>
    </xf>
    <xf numFmtId="167" fontId="77" fillId="55" borderId="20" xfId="0" applyNumberFormat="1" applyFont="1" applyFill="1" applyBorder="1" applyAlignment="1">
      <alignment horizontal="center"/>
    </xf>
    <xf numFmtId="3" fontId="77" fillId="0" borderId="211" xfId="0" applyNumberFormat="1" applyFont="1" applyBorder="1" applyAlignment="1">
      <alignment horizontal="center"/>
    </xf>
    <xf numFmtId="0" fontId="29" fillId="55" borderId="12" xfId="484" applyFont="1" applyFill="1" applyBorder="1" applyAlignment="1">
      <alignment horizontal="left" indent="1"/>
    </xf>
    <xf numFmtId="167" fontId="77" fillId="55" borderId="15" xfId="0" applyNumberFormat="1" applyFont="1" applyFill="1" applyBorder="1" applyAlignment="1">
      <alignment horizontal="center"/>
    </xf>
    <xf numFmtId="3" fontId="77" fillId="55" borderId="10" xfId="0" applyNumberFormat="1" applyFont="1" applyFill="1" applyBorder="1" applyAlignment="1">
      <alignment horizontal="center"/>
    </xf>
    <xf numFmtId="172" fontId="77" fillId="55" borderId="213" xfId="0" applyNumberFormat="1" applyFont="1" applyFill="1" applyBorder="1" applyAlignment="1">
      <alignment horizontal="center" vertical="center"/>
    </xf>
    <xf numFmtId="172" fontId="0" fillId="0" borderId="191" xfId="0" applyNumberFormat="1" applyBorder="1" applyAlignment="1">
      <alignment horizontal="center" vertical="center"/>
    </xf>
    <xf numFmtId="0" fontId="29" fillId="55" borderId="41" xfId="484" applyFont="1" applyFill="1" applyBorder="1" applyAlignment="1">
      <alignment horizontal="left" indent="1"/>
    </xf>
    <xf numFmtId="0" fontId="8" fillId="55" borderId="138" xfId="484" applyFill="1" applyBorder="1" applyAlignment="1">
      <alignment horizontal="left" indent="1"/>
    </xf>
    <xf numFmtId="177" fontId="29" fillId="55" borderId="138" xfId="484" applyNumberFormat="1" applyFont="1" applyFill="1" applyBorder="1" applyAlignment="1">
      <alignment horizontal="center"/>
    </xf>
    <xf numFmtId="177" fontId="29" fillId="55" borderId="103" xfId="484" applyNumberFormat="1" applyFont="1" applyFill="1" applyBorder="1" applyAlignment="1">
      <alignment horizontal="center"/>
    </xf>
    <xf numFmtId="177" fontId="29" fillId="55" borderId="167" xfId="484" applyNumberFormat="1" applyFont="1" applyFill="1" applyBorder="1" applyAlignment="1">
      <alignment horizontal="center"/>
    </xf>
    <xf numFmtId="4" fontId="0" fillId="0" borderId="191" xfId="0" applyNumberFormat="1" applyBorder="1" applyAlignment="1">
      <alignment wrapText="1"/>
    </xf>
    <xf numFmtId="177" fontId="29" fillId="55" borderId="17" xfId="484" applyNumberFormat="1" applyFont="1" applyFill="1" applyBorder="1" applyAlignment="1">
      <alignment horizontal="right" indent="1"/>
    </xf>
    <xf numFmtId="177" fontId="29" fillId="55" borderId="20" xfId="484" applyNumberFormat="1" applyFont="1" applyFill="1" applyBorder="1" applyAlignment="1">
      <alignment horizontal="right" indent="1"/>
    </xf>
    <xf numFmtId="167" fontId="29" fillId="55" borderId="214" xfId="484" applyNumberFormat="1" applyFont="1" applyFill="1" applyBorder="1" applyAlignment="1">
      <alignment vertical="center" wrapText="1"/>
    </xf>
    <xf numFmtId="0" fontId="29" fillId="0" borderId="191" xfId="654" applyFont="1" applyBorder="1" applyAlignment="1">
      <alignment horizontal="center"/>
    </xf>
    <xf numFmtId="0" fontId="29" fillId="0" borderId="191" xfId="654" applyFont="1" applyBorder="1" applyAlignment="1">
      <alignment horizontal="center" vertical="center"/>
    </xf>
    <xf numFmtId="3" fontId="77" fillId="0" borderId="191" xfId="654" applyNumberFormat="1" applyFont="1" applyBorder="1"/>
    <xf numFmtId="3" fontId="29" fillId="55" borderId="11" xfId="657" applyNumberFormat="1" applyFont="1" applyFill="1" applyBorder="1" applyAlignment="1">
      <alignment horizontal="right" vertical="center"/>
    </xf>
    <xf numFmtId="3" fontId="97" fillId="0" borderId="194" xfId="0" applyNumberFormat="1" applyFont="1" applyBorder="1" applyAlignment="1">
      <alignment vertical="center"/>
    </xf>
    <xf numFmtId="0" fontId="77" fillId="55" borderId="219" xfId="0" applyFont="1" applyFill="1" applyBorder="1" applyAlignment="1">
      <alignment horizontal="left"/>
    </xf>
    <xf numFmtId="3" fontId="77" fillId="55" borderId="220" xfId="0" applyNumberFormat="1" applyFont="1" applyFill="1" applyBorder="1" applyAlignment="1">
      <alignment horizontal="center"/>
    </xf>
    <xf numFmtId="167" fontId="77" fillId="55" borderId="221" xfId="0" applyNumberFormat="1" applyFont="1" applyFill="1" applyBorder="1" applyAlignment="1">
      <alignment horizontal="center"/>
    </xf>
    <xf numFmtId="0" fontId="7" fillId="55" borderId="201" xfId="631" applyFill="1" applyBorder="1" applyAlignment="1">
      <alignment horizontal="center" vertical="center"/>
    </xf>
    <xf numFmtId="0" fontId="7" fillId="55" borderId="29" xfId="631" applyFill="1" applyBorder="1" applyAlignment="1">
      <alignment horizontal="center" vertical="center"/>
    </xf>
    <xf numFmtId="0" fontId="7" fillId="55" borderId="29" xfId="0" applyFont="1" applyFill="1" applyBorder="1" applyAlignment="1">
      <alignment horizontal="center" vertical="top"/>
    </xf>
    <xf numFmtId="178" fontId="7" fillId="55" borderId="0" xfId="484" applyNumberFormat="1" applyFont="1" applyFill="1"/>
    <xf numFmtId="0" fontId="0" fillId="0" borderId="218" xfId="0" applyBorder="1"/>
    <xf numFmtId="0" fontId="29" fillId="0" borderId="218" xfId="0" applyFont="1" applyBorder="1"/>
    <xf numFmtId="3" fontId="97" fillId="0" borderId="218" xfId="0" applyNumberFormat="1" applyFont="1" applyBorder="1" applyAlignment="1">
      <alignment horizontal="right" vertical="center"/>
    </xf>
    <xf numFmtId="3" fontId="97" fillId="0" borderId="218" xfId="0" applyNumberFormat="1" applyFont="1" applyBorder="1" applyAlignment="1">
      <alignment vertical="center"/>
    </xf>
    <xf numFmtId="0" fontId="7" fillId="55" borderId="12" xfId="0" applyFont="1" applyFill="1" applyBorder="1"/>
    <xf numFmtId="3" fontId="29" fillId="55" borderId="17" xfId="0" applyNumberFormat="1" applyFont="1" applyFill="1" applyBorder="1" applyAlignment="1">
      <alignment horizontal="center" vertical="center"/>
    </xf>
    <xf numFmtId="0" fontId="77" fillId="55" borderId="18" xfId="0" applyFont="1" applyFill="1" applyBorder="1" applyAlignment="1">
      <alignment horizontal="left"/>
    </xf>
    <xf numFmtId="3" fontId="77" fillId="55" borderId="19" xfId="0" applyNumberFormat="1" applyFont="1" applyFill="1" applyBorder="1" applyAlignment="1">
      <alignment horizontal="center"/>
    </xf>
    <xf numFmtId="167" fontId="29" fillId="55" borderId="178" xfId="484" applyNumberFormat="1" applyFont="1" applyFill="1" applyBorder="1"/>
    <xf numFmtId="0" fontId="7" fillId="0" borderId="18" xfId="654" applyBorder="1"/>
    <xf numFmtId="0" fontId="7" fillId="0" borderId="19" xfId="654" applyBorder="1"/>
    <xf numFmtId="0" fontId="7" fillId="0" borderId="20" xfId="654" applyBorder="1"/>
    <xf numFmtId="3" fontId="8" fillId="0" borderId="191" xfId="484" applyNumberFormat="1" applyBorder="1" applyAlignment="1">
      <alignment horizontal="right" vertical="center"/>
    </xf>
    <xf numFmtId="177" fontId="29" fillId="55" borderId="17" xfId="484" applyNumberFormat="1" applyFont="1" applyFill="1" applyBorder="1" applyAlignment="1">
      <alignment horizontal="center"/>
    </xf>
    <xf numFmtId="0" fontId="84" fillId="0" borderId="0" xfId="0" applyFont="1"/>
    <xf numFmtId="17" fontId="36" fillId="0" borderId="71" xfId="0" quotePrefix="1" applyNumberFormat="1" applyFont="1" applyBorder="1" applyAlignment="1">
      <alignment horizontal="center" vertical="center" wrapText="1"/>
    </xf>
    <xf numFmtId="0" fontId="7" fillId="55" borderId="76" xfId="0" applyFont="1" applyFill="1" applyBorder="1"/>
    <xf numFmtId="0" fontId="29" fillId="0" borderId="54" xfId="484" applyFont="1" applyBorder="1" applyAlignment="1">
      <alignment horizontal="center" vertical="center" wrapText="1"/>
    </xf>
    <xf numFmtId="0" fontId="36" fillId="0" borderId="70" xfId="0" applyFont="1" applyBorder="1" applyAlignment="1">
      <alignment horizontal="center" vertical="center" wrapText="1"/>
    </xf>
    <xf numFmtId="0" fontId="99" fillId="0" borderId="191" xfId="0" applyFont="1" applyBorder="1" applyAlignment="1">
      <alignment horizontal="center" vertical="center"/>
    </xf>
    <xf numFmtId="3" fontId="97" fillId="0" borderId="191" xfId="0" applyNumberFormat="1" applyFont="1" applyBorder="1" applyAlignment="1">
      <alignment vertical="center"/>
    </xf>
    <xf numFmtId="3" fontId="97" fillId="0" borderId="191" xfId="0" applyNumberFormat="1" applyFont="1" applyBorder="1" applyAlignment="1">
      <alignment horizontal="right" vertical="center"/>
    </xf>
    <xf numFmtId="3" fontId="29" fillId="0" borderId="178" xfId="484" applyNumberFormat="1" applyFont="1" applyBorder="1" applyAlignment="1">
      <alignment horizontal="right" vertical="center"/>
    </xf>
    <xf numFmtId="0" fontId="7" fillId="55" borderId="0" xfId="0" applyFont="1" applyFill="1" applyAlignment="1">
      <alignment wrapText="1"/>
    </xf>
    <xf numFmtId="0" fontId="7" fillId="55" borderId="0" xfId="0" applyFont="1" applyFill="1"/>
    <xf numFmtId="0" fontId="7" fillId="55" borderId="0" xfId="0" applyFont="1" applyFill="1" applyAlignment="1">
      <alignment horizontal="center"/>
    </xf>
    <xf numFmtId="0" fontId="7" fillId="55" borderId="0" xfId="499" applyFont="1" applyFill="1" applyAlignment="1">
      <alignment horizontal="center" vertical="center"/>
    </xf>
    <xf numFmtId="0" fontId="29" fillId="55" borderId="197" xfId="499" applyFont="1" applyFill="1" applyBorder="1" applyAlignment="1">
      <alignment horizontal="center" vertical="center"/>
    </xf>
    <xf numFmtId="0" fontId="29" fillId="55" borderId="197" xfId="499" applyFont="1" applyFill="1" applyBorder="1"/>
    <xf numFmtId="0" fontId="29" fillId="55" borderId="197" xfId="499" applyFont="1" applyFill="1" applyBorder="1" applyAlignment="1">
      <alignment horizontal="center"/>
    </xf>
    <xf numFmtId="0" fontId="7" fillId="55" borderId="0" xfId="499" applyFont="1" applyFill="1" applyAlignment="1">
      <alignment horizontal="center"/>
    </xf>
    <xf numFmtId="0" fontId="7" fillId="55" borderId="0" xfId="499" quotePrefix="1" applyFont="1" applyFill="1" applyAlignment="1">
      <alignment horizontal="center"/>
    </xf>
    <xf numFmtId="0" fontId="7" fillId="55" borderId="0" xfId="499" applyFont="1" applyFill="1" applyAlignment="1">
      <alignment horizontal="right"/>
    </xf>
    <xf numFmtId="0" fontId="29" fillId="55" borderId="197" xfId="499" applyFont="1" applyFill="1" applyBorder="1" applyAlignment="1">
      <alignment horizontal="right"/>
    </xf>
    <xf numFmtId="9" fontId="7" fillId="55" borderId="0" xfId="629" applyFont="1" applyFill="1"/>
    <xf numFmtId="167" fontId="7" fillId="0" borderId="0" xfId="417" applyNumberFormat="1" applyFont="1" applyBorder="1" applyProtection="1"/>
    <xf numFmtId="0" fontId="29" fillId="58" borderId="191" xfId="484" applyFont="1" applyFill="1" applyBorder="1" applyAlignment="1">
      <alignment horizontal="center"/>
    </xf>
    <xf numFmtId="0" fontId="29" fillId="58" borderId="195" xfId="484" applyFont="1" applyFill="1" applyBorder="1" applyAlignment="1">
      <alignment horizontal="center"/>
    </xf>
    <xf numFmtId="0" fontId="8" fillId="58" borderId="195" xfId="484" applyFill="1" applyBorder="1" applyAlignment="1">
      <alignment horizontal="center"/>
    </xf>
    <xf numFmtId="17" fontId="8" fillId="58" borderId="195" xfId="484" quotePrefix="1" applyNumberFormat="1" applyFill="1" applyBorder="1" applyAlignment="1">
      <alignment horizontal="center"/>
    </xf>
    <xf numFmtId="3" fontId="8" fillId="58" borderId="195" xfId="484" applyNumberFormat="1" applyFill="1" applyBorder="1"/>
    <xf numFmtId="37" fontId="8" fillId="58" borderId="195" xfId="484" quotePrefix="1" applyNumberFormat="1" applyFill="1" applyBorder="1" applyAlignment="1">
      <alignment horizontal="center"/>
    </xf>
    <xf numFmtId="3" fontId="7" fillId="0" borderId="0" xfId="469" applyNumberFormat="1" applyFont="1" applyBorder="1" applyAlignment="1">
      <alignment horizontal="right"/>
    </xf>
    <xf numFmtId="3" fontId="8" fillId="58" borderId="202" xfId="484" applyNumberFormat="1" applyFill="1" applyBorder="1"/>
    <xf numFmtId="37" fontId="7" fillId="58" borderId="195" xfId="484" quotePrefix="1" applyNumberFormat="1" applyFont="1" applyFill="1" applyBorder="1" applyAlignment="1">
      <alignment horizontal="center"/>
    </xf>
    <xf numFmtId="0" fontId="91" fillId="0" borderId="195" xfId="484" applyFont="1" applyBorder="1" applyAlignment="1">
      <alignment horizontal="center"/>
    </xf>
    <xf numFmtId="0" fontId="89" fillId="55" borderId="191" xfId="484" applyFont="1" applyFill="1" applyBorder="1" applyAlignment="1">
      <alignment horizontal="left"/>
    </xf>
    <xf numFmtId="3" fontId="88" fillId="0" borderId="191" xfId="484" applyNumberFormat="1" applyFont="1" applyBorder="1" applyAlignment="1">
      <alignment horizontal="left"/>
    </xf>
    <xf numFmtId="3" fontId="37" fillId="0" borderId="197" xfId="484" applyNumberFormat="1" applyFont="1" applyBorder="1" applyAlignment="1">
      <alignment horizontal="right"/>
    </xf>
    <xf numFmtId="3" fontId="37" fillId="0" borderId="194" xfId="484" applyNumberFormat="1" applyFont="1" applyBorder="1" applyAlignment="1">
      <alignment horizontal="right"/>
    </xf>
    <xf numFmtId="3" fontId="37" fillId="0" borderId="138" xfId="484" applyNumberFormat="1" applyFont="1" applyBorder="1" applyAlignment="1">
      <alignment horizontal="right"/>
    </xf>
    <xf numFmtId="0" fontId="29" fillId="0" borderId="195" xfId="484" applyFont="1" applyBorder="1" applyAlignment="1">
      <alignment horizontal="center"/>
    </xf>
    <xf numFmtId="0" fontId="29" fillId="0" borderId="202" xfId="484" applyFont="1" applyBorder="1" applyAlignment="1">
      <alignment horizontal="center"/>
    </xf>
    <xf numFmtId="0" fontId="8" fillId="0" borderId="195" xfId="484" applyBorder="1" applyAlignment="1">
      <alignment horizontal="center"/>
    </xf>
    <xf numFmtId="0" fontId="8" fillId="0" borderId="195" xfId="484" quotePrefix="1" applyBorder="1" applyAlignment="1">
      <alignment horizontal="center"/>
    </xf>
    <xf numFmtId="3" fontId="8" fillId="0" borderId="202" xfId="484" applyNumberFormat="1" applyBorder="1"/>
    <xf numFmtId="3" fontId="8" fillId="0" borderId="195" xfId="484" applyNumberFormat="1" applyBorder="1"/>
    <xf numFmtId="0" fontId="7" fillId="0" borderId="195" xfId="484" quotePrefix="1" applyFont="1" applyBorder="1" applyAlignment="1">
      <alignment horizontal="center"/>
    </xf>
    <xf numFmtId="3" fontId="8" fillId="55" borderId="195" xfId="484" applyNumberFormat="1" applyFill="1" applyBorder="1"/>
    <xf numFmtId="3" fontId="7" fillId="55" borderId="17" xfId="0" applyNumberFormat="1" applyFont="1" applyFill="1" applyBorder="1" applyAlignment="1">
      <alignment horizontal="center" vertical="center" wrapText="1"/>
    </xf>
    <xf numFmtId="3" fontId="7" fillId="55" borderId="17" xfId="0" applyNumberFormat="1" applyFont="1" applyFill="1" applyBorder="1" applyAlignment="1">
      <alignment horizontal="center" vertical="center"/>
    </xf>
    <xf numFmtId="169" fontId="7" fillId="55" borderId="0" xfId="629" applyNumberFormat="1" applyFont="1" applyFill="1"/>
    <xf numFmtId="0" fontId="8" fillId="0" borderId="195" xfId="484" applyBorder="1"/>
    <xf numFmtId="0" fontId="8" fillId="0" borderId="203" xfId="484" applyBorder="1"/>
    <xf numFmtId="0" fontId="8" fillId="0" borderId="203" xfId="484" quotePrefix="1" applyBorder="1"/>
    <xf numFmtId="4" fontId="11" fillId="0" borderId="195" xfId="0" applyNumberFormat="1" applyFont="1" applyBorder="1" applyAlignment="1">
      <alignment horizontal="right" vertical="center" wrapText="1"/>
    </xf>
    <xf numFmtId="0" fontId="8" fillId="0" borderId="138" xfId="484" quotePrefix="1" applyBorder="1"/>
    <xf numFmtId="0" fontId="7" fillId="0" borderId="203" xfId="484" quotePrefix="1" applyFont="1" applyBorder="1"/>
    <xf numFmtId="0" fontId="7" fillId="0" borderId="138" xfId="484" quotePrefix="1" applyFont="1" applyBorder="1"/>
    <xf numFmtId="0" fontId="8" fillId="0" borderId="191" xfId="484" applyBorder="1"/>
    <xf numFmtId="0" fontId="8" fillId="0" borderId="194" xfId="484" applyBorder="1"/>
    <xf numFmtId="0" fontId="84" fillId="56" borderId="195" xfId="484" applyFont="1" applyFill="1" applyBorder="1"/>
    <xf numFmtId="3" fontId="84" fillId="56" borderId="202" xfId="484" applyNumberFormat="1" applyFont="1" applyFill="1" applyBorder="1" applyAlignment="1">
      <alignment horizontal="right" vertical="center" wrapText="1"/>
    </xf>
    <xf numFmtId="0" fontId="8" fillId="0" borderId="195" xfId="484" quotePrefix="1" applyBorder="1"/>
    <xf numFmtId="0" fontId="7" fillId="0" borderId="195" xfId="484" quotePrefix="1" applyFont="1" applyBorder="1"/>
    <xf numFmtId="0" fontId="36" fillId="55" borderId="195" xfId="484" applyFont="1" applyFill="1" applyBorder="1" applyAlignment="1">
      <alignment horizontal="center"/>
    </xf>
    <xf numFmtId="0" fontId="37" fillId="55" borderId="204" xfId="484" applyFont="1" applyFill="1" applyBorder="1"/>
    <xf numFmtId="17" fontId="37" fillId="55" borderId="195" xfId="484" quotePrefix="1" applyNumberFormat="1" applyFont="1" applyFill="1" applyBorder="1" applyAlignment="1">
      <alignment horizontal="center"/>
    </xf>
    <xf numFmtId="1" fontId="38" fillId="55" borderId="195" xfId="484" applyNumberFormat="1" applyFont="1" applyFill="1" applyBorder="1"/>
    <xf numFmtId="0" fontId="37" fillId="55" borderId="195" xfId="484" applyFont="1" applyFill="1" applyBorder="1"/>
    <xf numFmtId="3" fontId="38" fillId="55" borderId="195" xfId="484" applyNumberFormat="1" applyFont="1" applyFill="1" applyBorder="1"/>
    <xf numFmtId="1" fontId="38" fillId="55" borderId="202" xfId="484" applyNumberFormat="1" applyFont="1" applyFill="1" applyBorder="1"/>
    <xf numFmtId="0" fontId="7" fillId="55" borderId="201" xfId="0" applyFont="1" applyFill="1" applyBorder="1" applyAlignment="1">
      <alignment vertical="center"/>
    </xf>
    <xf numFmtId="0" fontId="29" fillId="0" borderId="191" xfId="484" applyFont="1" applyBorder="1" applyAlignment="1">
      <alignment horizontal="center"/>
    </xf>
    <xf numFmtId="2" fontId="8" fillId="0" borderId="195" xfId="484" applyNumberFormat="1" applyBorder="1"/>
    <xf numFmtId="17" fontId="8" fillId="0" borderId="195" xfId="484" quotePrefix="1" applyNumberFormat="1" applyBorder="1"/>
    <xf numFmtId="17" fontId="7" fillId="0" borderId="195" xfId="484" quotePrefix="1" applyNumberFormat="1" applyFont="1" applyBorder="1"/>
    <xf numFmtId="179" fontId="101" fillId="0" borderId="193" xfId="484" applyNumberFormat="1" applyFont="1" applyBorder="1" applyAlignment="1">
      <alignment horizontal="right" vertical="top" wrapText="1" readingOrder="1"/>
    </xf>
    <xf numFmtId="3" fontId="110" fillId="0" borderId="224" xfId="0" applyNumberFormat="1" applyFont="1" applyBorder="1" applyAlignment="1">
      <alignment horizontal="right" vertical="top" wrapText="1" readingOrder="1"/>
    </xf>
    <xf numFmtId="0" fontId="8" fillId="55" borderId="25" xfId="484" applyFill="1" applyBorder="1" applyAlignment="1">
      <alignment horizontal="left" indent="1"/>
    </xf>
    <xf numFmtId="0" fontId="8" fillId="55" borderId="159" xfId="484" applyFill="1" applyBorder="1" applyAlignment="1">
      <alignment horizontal="left" indent="1"/>
    </xf>
    <xf numFmtId="2" fontId="8" fillId="55" borderId="159" xfId="484" applyNumberFormat="1" applyFill="1" applyBorder="1"/>
    <xf numFmtId="10" fontId="8" fillId="55" borderId="159" xfId="484" applyNumberFormat="1" applyFill="1" applyBorder="1" applyAlignment="1">
      <alignment horizontal="right" indent="1"/>
    </xf>
    <xf numFmtId="10" fontId="8" fillId="55" borderId="160" xfId="484" applyNumberFormat="1" applyFill="1" applyBorder="1" applyAlignment="1">
      <alignment horizontal="right" indent="1"/>
    </xf>
    <xf numFmtId="0" fontId="29" fillId="55" borderId="225" xfId="484" applyFont="1" applyFill="1" applyBorder="1" applyAlignment="1">
      <alignment horizontal="center" vertical="center" wrapText="1"/>
    </xf>
    <xf numFmtId="0" fontId="29" fillId="55" borderId="226" xfId="484" applyFont="1" applyFill="1" applyBorder="1" applyAlignment="1">
      <alignment horizontal="center" vertical="center" wrapText="1"/>
    </xf>
    <xf numFmtId="3" fontId="29" fillId="55" borderId="17" xfId="484" applyNumberFormat="1" applyFont="1" applyFill="1" applyBorder="1" applyAlignment="1">
      <alignment horizontal="right" indent="1"/>
    </xf>
    <xf numFmtId="180" fontId="8" fillId="55" borderId="17" xfId="484" applyNumberFormat="1" applyFill="1" applyBorder="1" applyAlignment="1">
      <alignment horizontal="right" indent="1"/>
    </xf>
    <xf numFmtId="3" fontId="8" fillId="55" borderId="17" xfId="484" applyNumberFormat="1" applyFill="1" applyBorder="1" applyAlignment="1">
      <alignment horizontal="right" indent="1"/>
    </xf>
    <xf numFmtId="0" fontId="7" fillId="55" borderId="12" xfId="0" applyFont="1" applyFill="1" applyBorder="1" applyAlignment="1">
      <alignment horizontal="center"/>
    </xf>
    <xf numFmtId="0" fontId="7" fillId="55" borderId="12" xfId="0" applyFont="1" applyFill="1" applyBorder="1" applyAlignment="1">
      <alignment horizontal="center" vertical="center"/>
    </xf>
    <xf numFmtId="167" fontId="76" fillId="0" borderId="227" xfId="496" applyNumberFormat="1" applyFont="1" applyBorder="1" applyAlignment="1">
      <alignment horizontal="center" vertical="center"/>
    </xf>
    <xf numFmtId="167" fontId="77" fillId="0" borderId="227" xfId="496" applyNumberFormat="1" applyFont="1" applyBorder="1" applyAlignment="1">
      <alignment horizontal="center" vertical="center"/>
    </xf>
    <xf numFmtId="0" fontId="29" fillId="0" borderId="227" xfId="484" applyFont="1" applyBorder="1" applyAlignment="1">
      <alignment horizontal="center" vertical="center"/>
    </xf>
    <xf numFmtId="167" fontId="29" fillId="55" borderId="228" xfId="484" applyNumberFormat="1" applyFont="1" applyFill="1" applyBorder="1"/>
    <xf numFmtId="167" fontId="29" fillId="55" borderId="227" xfId="484" applyNumberFormat="1" applyFont="1" applyFill="1" applyBorder="1"/>
    <xf numFmtId="167" fontId="29" fillId="55" borderId="228" xfId="484" quotePrefix="1" applyNumberFormat="1" applyFont="1" applyFill="1" applyBorder="1"/>
    <xf numFmtId="167" fontId="29" fillId="55" borderId="227" xfId="484" quotePrefix="1" applyNumberFormat="1" applyFont="1" applyFill="1" applyBorder="1"/>
    <xf numFmtId="167" fontId="29" fillId="55" borderId="227" xfId="484" applyNumberFormat="1" applyFont="1" applyFill="1" applyBorder="1" applyAlignment="1">
      <alignment vertical="center" wrapText="1"/>
    </xf>
    <xf numFmtId="167" fontId="29" fillId="55" borderId="227" xfId="484" applyNumberFormat="1" applyFont="1" applyFill="1" applyBorder="1" applyAlignment="1">
      <alignment horizontal="right" vertical="center" wrapText="1"/>
    </xf>
    <xf numFmtId="167" fontId="29" fillId="55" borderId="227" xfId="484" applyNumberFormat="1" applyFont="1" applyFill="1" applyBorder="1" applyAlignment="1">
      <alignment horizontal="right" vertical="center"/>
    </xf>
    <xf numFmtId="167" fontId="29" fillId="55" borderId="228" xfId="484" applyNumberFormat="1" applyFont="1" applyFill="1" applyBorder="1" applyAlignment="1">
      <alignment vertical="center" wrapText="1"/>
    </xf>
    <xf numFmtId="0" fontId="99" fillId="0" borderId="227" xfId="0" applyFont="1" applyBorder="1" applyAlignment="1">
      <alignment horizontal="center" vertical="center"/>
    </xf>
    <xf numFmtId="3" fontId="97" fillId="0" borderId="227" xfId="0" applyNumberFormat="1" applyFont="1" applyBorder="1" applyAlignment="1">
      <alignment horizontal="right" vertical="center"/>
    </xf>
    <xf numFmtId="1" fontId="7" fillId="0" borderId="227" xfId="0" applyNumberFormat="1" applyFont="1" applyBorder="1"/>
    <xf numFmtId="0" fontId="0" fillId="0" borderId="227" xfId="0" applyBorder="1"/>
    <xf numFmtId="0" fontId="29" fillId="0" borderId="227" xfId="654" applyFont="1" applyBorder="1" applyAlignment="1">
      <alignment horizontal="center" wrapText="1"/>
    </xf>
    <xf numFmtId="3" fontId="29" fillId="55" borderId="0" xfId="484" applyNumberFormat="1" applyFont="1" applyFill="1" applyBorder="1" applyAlignment="1">
      <alignment horizontal="left"/>
    </xf>
    <xf numFmtId="3" fontId="29" fillId="55" borderId="0" xfId="484" applyNumberFormat="1" applyFont="1" applyFill="1" applyBorder="1" applyAlignment="1">
      <alignment horizontal="center" vertical="center"/>
    </xf>
    <xf numFmtId="3" fontId="8" fillId="55" borderId="0" xfId="484" applyNumberFormat="1" applyFill="1" applyBorder="1" applyAlignment="1">
      <alignment horizontal="left"/>
    </xf>
    <xf numFmtId="3" fontId="29" fillId="55" borderId="0" xfId="0" applyNumberFormat="1" applyFont="1" applyFill="1" applyBorder="1" applyAlignment="1">
      <alignment horizontal="center" vertical="center"/>
    </xf>
    <xf numFmtId="3" fontId="7" fillId="55" borderId="0" xfId="0" applyNumberFormat="1" applyFont="1" applyFill="1" applyBorder="1" applyAlignment="1">
      <alignment horizontal="center" vertical="center"/>
    </xf>
    <xf numFmtId="3" fontId="7" fillId="55" borderId="0" xfId="484" applyNumberFormat="1" applyFont="1" applyFill="1" applyBorder="1" applyAlignment="1">
      <alignment horizontal="left" indent="1"/>
    </xf>
    <xf numFmtId="3" fontId="11" fillId="55" borderId="0" xfId="0" applyNumberFormat="1" applyFont="1" applyFill="1" applyBorder="1" applyAlignment="1">
      <alignment horizontal="center" vertical="center" wrapText="1"/>
    </xf>
    <xf numFmtId="3" fontId="8" fillId="55" borderId="0" xfId="484" applyNumberFormat="1" applyFill="1" applyBorder="1" applyAlignment="1">
      <alignment horizontal="left" indent="1"/>
    </xf>
    <xf numFmtId="0" fontId="8" fillId="55" borderId="0" xfId="484" applyFill="1" applyBorder="1" applyAlignment="1">
      <alignment horizontal="left" indent="1"/>
    </xf>
    <xf numFmtId="177" fontId="29" fillId="55" borderId="0" xfId="484" applyNumberFormat="1" applyFont="1" applyFill="1" applyBorder="1" applyAlignment="1">
      <alignment horizontal="center"/>
    </xf>
    <xf numFmtId="2" fontId="8" fillId="55" borderId="0" xfId="484" applyNumberFormat="1" applyFill="1" applyBorder="1"/>
    <xf numFmtId="10" fontId="8" fillId="55" borderId="0" xfId="484" applyNumberFormat="1" applyFill="1" applyBorder="1" applyAlignment="1">
      <alignment horizontal="right" indent="1"/>
    </xf>
    <xf numFmtId="0" fontId="36" fillId="55" borderId="75" xfId="0" applyFont="1" applyFill="1" applyBorder="1" applyAlignment="1">
      <alignment horizontal="center" vertical="center" wrapText="1"/>
    </xf>
    <xf numFmtId="0" fontId="36" fillId="55" borderId="70" xfId="0" applyFont="1" applyFill="1" applyBorder="1" applyAlignment="1">
      <alignment horizontal="center" vertical="center" wrapText="1"/>
    </xf>
    <xf numFmtId="17" fontId="36" fillId="55" borderId="71" xfId="0" quotePrefix="1" applyNumberFormat="1" applyFont="1" applyFill="1" applyBorder="1" applyAlignment="1">
      <alignment horizontal="center" vertical="center" wrapText="1"/>
    </xf>
    <xf numFmtId="3" fontId="29" fillId="55" borderId="0" xfId="484" applyNumberFormat="1" applyFont="1" applyFill="1" applyBorder="1" applyAlignment="1">
      <alignment horizontal="right" indent="1"/>
    </xf>
    <xf numFmtId="3" fontId="29" fillId="55" borderId="0" xfId="484" applyNumberFormat="1" applyFont="1" applyFill="1" applyBorder="1" applyAlignment="1">
      <alignment horizontal="left" indent="1"/>
    </xf>
    <xf numFmtId="3" fontId="8" fillId="55" borderId="0" xfId="484" applyNumberFormat="1" applyFill="1" applyBorder="1" applyAlignment="1">
      <alignment horizontal="right" indent="1"/>
    </xf>
    <xf numFmtId="167" fontId="8" fillId="55" borderId="0" xfId="484" applyNumberFormat="1" applyFill="1" applyBorder="1" applyAlignment="1">
      <alignment horizontal="right" indent="1"/>
    </xf>
    <xf numFmtId="180" fontId="8" fillId="55" borderId="0" xfId="484" applyNumberFormat="1" applyFill="1" applyBorder="1" applyAlignment="1">
      <alignment horizontal="right" indent="1"/>
    </xf>
    <xf numFmtId="3" fontId="8" fillId="55" borderId="0" xfId="484" quotePrefix="1" applyNumberFormat="1" applyFill="1" applyBorder="1" applyAlignment="1">
      <alignment horizontal="right" indent="1"/>
    </xf>
    <xf numFmtId="0" fontId="29" fillId="55" borderId="0" xfId="484" applyFont="1" applyFill="1" applyBorder="1" applyAlignment="1">
      <alignment horizontal="left" indent="1"/>
    </xf>
    <xf numFmtId="177" fontId="29" fillId="55" borderId="0" xfId="484" applyNumberFormat="1" applyFont="1" applyFill="1" applyBorder="1" applyAlignment="1">
      <alignment horizontal="right" indent="1"/>
    </xf>
    <xf numFmtId="174" fontId="8" fillId="55" borderId="0" xfId="484" applyNumberFormat="1" applyFill="1" applyBorder="1" applyAlignment="1">
      <alignment horizontal="right" indent="1"/>
    </xf>
    <xf numFmtId="3" fontId="29" fillId="55" borderId="0" xfId="0" applyNumberFormat="1" applyFont="1" applyFill="1" applyBorder="1"/>
    <xf numFmtId="0" fontId="8" fillId="55" borderId="0" xfId="484" applyFill="1" applyBorder="1" applyAlignment="1">
      <alignment horizontal="right" indent="1"/>
    </xf>
    <xf numFmtId="167" fontId="29" fillId="55" borderId="0" xfId="484" applyNumberFormat="1" applyFont="1" applyFill="1" applyBorder="1" applyAlignment="1">
      <alignment horizontal="center"/>
    </xf>
    <xf numFmtId="3" fontId="29" fillId="55" borderId="0" xfId="484" applyNumberFormat="1" applyFont="1" applyFill="1" applyBorder="1"/>
    <xf numFmtId="167" fontId="8" fillId="55" borderId="0" xfId="484" applyNumberFormat="1" applyFill="1" applyBorder="1" applyAlignment="1">
      <alignment horizontal="center"/>
    </xf>
    <xf numFmtId="3" fontId="7" fillId="55" borderId="0" xfId="484" applyNumberFormat="1" applyFont="1" applyFill="1" applyBorder="1" applyAlignment="1">
      <alignment horizontal="right" indent="1"/>
    </xf>
    <xf numFmtId="0" fontId="8" fillId="55" borderId="0" xfId="484" applyFill="1" applyBorder="1"/>
    <xf numFmtId="0" fontId="29" fillId="55" borderId="0" xfId="484" applyFont="1" applyFill="1" applyBorder="1" applyAlignment="1">
      <alignment horizontal="left"/>
    </xf>
    <xf numFmtId="3" fontId="27" fillId="55" borderId="0" xfId="0" applyNumberFormat="1" applyFont="1" applyFill="1" applyBorder="1" applyAlignment="1">
      <alignment horizontal="center" vertical="center" wrapText="1"/>
    </xf>
    <xf numFmtId="3" fontId="8" fillId="55" borderId="0" xfId="484" applyNumberFormat="1" applyFill="1" applyBorder="1" applyAlignment="1">
      <alignment horizontal="center" vertical="center"/>
    </xf>
    <xf numFmtId="3" fontId="7" fillId="55" borderId="0" xfId="0" applyNumberFormat="1" applyFont="1" applyFill="1" applyBorder="1" applyAlignment="1">
      <alignment horizontal="center" vertical="center" wrapText="1"/>
    </xf>
    <xf numFmtId="0" fontId="29" fillId="55" borderId="0" xfId="484" applyFont="1" applyFill="1" applyBorder="1"/>
    <xf numFmtId="167" fontId="29" fillId="55" borderId="0" xfId="484" applyNumberFormat="1" applyFont="1" applyFill="1" applyBorder="1"/>
    <xf numFmtId="3" fontId="77" fillId="55" borderId="0" xfId="0" applyNumberFormat="1" applyFont="1" applyFill="1" applyBorder="1" applyAlignment="1">
      <alignment horizontal="center"/>
    </xf>
    <xf numFmtId="3" fontId="76" fillId="55" borderId="0" xfId="0" applyNumberFormat="1" applyFont="1" applyFill="1" applyBorder="1" applyAlignment="1">
      <alignment horizontal="center"/>
    </xf>
    <xf numFmtId="3" fontId="76" fillId="55" borderId="0" xfId="0" quotePrefix="1" applyNumberFormat="1" applyFont="1" applyFill="1" applyBorder="1" applyAlignment="1">
      <alignment horizontal="center"/>
    </xf>
    <xf numFmtId="0" fontId="77" fillId="55" borderId="0" xfId="0" applyFont="1" applyFill="1" applyBorder="1"/>
    <xf numFmtId="167" fontId="77" fillId="55" borderId="0" xfId="0" applyNumberFormat="1" applyFont="1" applyFill="1" applyBorder="1" applyAlignment="1">
      <alignment horizontal="center"/>
    </xf>
    <xf numFmtId="0" fontId="99" fillId="0" borderId="38" xfId="0" applyFont="1" applyBorder="1" applyAlignment="1">
      <alignment vertical="center"/>
    </xf>
    <xf numFmtId="3" fontId="99" fillId="0" borderId="219" xfId="0" applyNumberFormat="1" applyFont="1" applyBorder="1" applyAlignment="1">
      <alignment horizontal="right" vertical="center"/>
    </xf>
    <xf numFmtId="3" fontId="99" fillId="0" borderId="229" xfId="0" applyNumberFormat="1" applyFont="1" applyBorder="1" applyAlignment="1">
      <alignment horizontal="right" vertical="center"/>
    </xf>
    <xf numFmtId="167" fontId="8" fillId="55" borderId="227" xfId="484" applyNumberFormat="1" applyFill="1" applyBorder="1" applyAlignment="1">
      <alignment horizontal="center" vertical="center"/>
    </xf>
    <xf numFmtId="167" fontId="8" fillId="0" borderId="227" xfId="484" applyNumberFormat="1" applyBorder="1" applyAlignment="1">
      <alignment horizontal="center" vertical="center"/>
    </xf>
    <xf numFmtId="167" fontId="29" fillId="55" borderId="227" xfId="484" applyNumberFormat="1" applyFont="1" applyFill="1" applyBorder="1" applyAlignment="1">
      <alignment horizontal="center" vertical="center"/>
    </xf>
    <xf numFmtId="17" fontId="36" fillId="57" borderId="71" xfId="0" applyNumberFormat="1" applyFont="1" applyFill="1" applyBorder="1" applyAlignment="1">
      <alignment horizontal="center" vertical="center" wrapText="1"/>
    </xf>
    <xf numFmtId="0" fontId="37" fillId="55" borderId="62" xfId="0" applyFont="1" applyFill="1" applyBorder="1" applyAlignment="1">
      <alignment horizontal="left" vertical="center" wrapText="1" indent="2"/>
    </xf>
    <xf numFmtId="3" fontId="37" fillId="55" borderId="68" xfId="0" applyNumberFormat="1" applyFont="1" applyFill="1" applyBorder="1" applyAlignment="1">
      <alignment vertical="center" wrapText="1"/>
    </xf>
    <xf numFmtId="167" fontId="37" fillId="55" borderId="64" xfId="0" applyNumberFormat="1" applyFont="1" applyFill="1" applyBorder="1" applyAlignment="1">
      <alignment horizontal="center" vertical="center" wrapText="1"/>
    </xf>
    <xf numFmtId="3" fontId="37" fillId="55" borderId="63" xfId="0" applyNumberFormat="1" applyFont="1" applyFill="1" applyBorder="1" applyAlignment="1">
      <alignment vertical="center" wrapText="1"/>
    </xf>
    <xf numFmtId="167" fontId="37" fillId="55" borderId="68" xfId="0" applyNumberFormat="1" applyFont="1" applyFill="1" applyBorder="1" applyAlignment="1">
      <alignment horizontal="center" vertical="center" wrapText="1"/>
    </xf>
    <xf numFmtId="3" fontId="37" fillId="55" borderId="71" xfId="0" applyNumberFormat="1" applyFont="1" applyFill="1" applyBorder="1" applyAlignment="1">
      <alignment vertical="center" wrapText="1"/>
    </xf>
    <xf numFmtId="167" fontId="37" fillId="55" borderId="71" xfId="0" applyNumberFormat="1" applyFont="1" applyFill="1" applyBorder="1" applyAlignment="1">
      <alignment horizontal="center" vertical="center" wrapText="1"/>
    </xf>
    <xf numFmtId="0" fontId="37" fillId="55" borderId="86" xfId="0" applyFont="1" applyFill="1" applyBorder="1" applyAlignment="1">
      <alignment horizontal="center" vertical="center" wrapText="1"/>
    </xf>
    <xf numFmtId="0" fontId="29" fillId="55" borderId="191" xfId="631" applyFont="1" applyFill="1" applyBorder="1" applyAlignment="1">
      <alignment horizontal="center" vertical="center"/>
    </xf>
    <xf numFmtId="3" fontId="97" fillId="0" borderId="0" xfId="0" applyNumberFormat="1" applyFont="1" applyBorder="1" applyAlignment="1">
      <alignment vertical="center"/>
    </xf>
    <xf numFmtId="17" fontId="7" fillId="0" borderId="0" xfId="484" quotePrefix="1" applyNumberFormat="1" applyFont="1"/>
    <xf numFmtId="0" fontId="7" fillId="55" borderId="73" xfId="0" applyFont="1" applyFill="1" applyBorder="1"/>
    <xf numFmtId="0" fontId="7" fillId="55" borderId="74" xfId="0" applyFont="1" applyFill="1" applyBorder="1"/>
    <xf numFmtId="0" fontId="37" fillId="0" borderId="67" xfId="0" applyFont="1" applyBorder="1" applyAlignment="1">
      <alignment horizontal="left" vertical="center" wrapText="1" indent="2"/>
    </xf>
    <xf numFmtId="167" fontId="37" fillId="0" borderId="63" xfId="0" applyNumberFormat="1" applyFont="1" applyBorder="1" applyAlignment="1">
      <alignment horizontal="right" vertical="center" wrapText="1"/>
    </xf>
    <xf numFmtId="0" fontId="37" fillId="0" borderId="67" xfId="0" applyFont="1" applyBorder="1" applyAlignment="1">
      <alignment horizontal="left" vertical="center" wrapText="1" indent="1"/>
    </xf>
    <xf numFmtId="167" fontId="37" fillId="0" borderId="63" xfId="0" applyNumberFormat="1" applyFont="1" applyBorder="1" applyAlignment="1">
      <alignment vertical="center" wrapText="1"/>
    </xf>
    <xf numFmtId="167" fontId="37" fillId="0" borderId="78" xfId="0" applyNumberFormat="1" applyFont="1" applyBorder="1" applyAlignment="1">
      <alignment horizontal="center" vertical="center" wrapText="1"/>
    </xf>
    <xf numFmtId="0" fontId="37" fillId="0" borderId="67" xfId="0" applyFont="1" applyBorder="1" applyAlignment="1">
      <alignment horizontal="left" vertical="center" wrapText="1" indent="3"/>
    </xf>
    <xf numFmtId="0" fontId="8" fillId="0" borderId="12" xfId="484" applyBorder="1" applyAlignment="1">
      <alignment horizontal="right"/>
    </xf>
    <xf numFmtId="174" fontId="8" fillId="55" borderId="17" xfId="484" applyNumberFormat="1" applyFill="1" applyBorder="1" applyAlignment="1">
      <alignment horizontal="right" indent="1"/>
    </xf>
    <xf numFmtId="0" fontId="29" fillId="55" borderId="12" xfId="484" applyFont="1" applyFill="1" applyBorder="1" applyAlignment="1">
      <alignment horizontal="center"/>
    </xf>
    <xf numFmtId="0" fontId="29" fillId="0" borderId="191" xfId="0" applyFont="1" applyBorder="1" applyAlignment="1">
      <alignment horizontal="center" vertical="center"/>
    </xf>
    <xf numFmtId="0" fontId="29" fillId="0" borderId="194" xfId="484" applyFont="1" applyBorder="1" applyAlignment="1">
      <alignment horizontal="center" vertical="center"/>
    </xf>
    <xf numFmtId="0" fontId="29" fillId="55" borderId="11" xfId="484" applyFont="1" applyFill="1" applyBorder="1" applyAlignment="1">
      <alignment horizontal="center" vertical="center"/>
    </xf>
    <xf numFmtId="0" fontId="29" fillId="55" borderId="191"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4" xfId="484" applyFont="1" applyFill="1" applyBorder="1" applyAlignment="1">
      <alignment horizontal="center" vertical="center"/>
    </xf>
    <xf numFmtId="0" fontId="99" fillId="0" borderId="194" xfId="0" applyFont="1" applyBorder="1" applyAlignment="1">
      <alignment horizontal="center" vertical="center"/>
    </xf>
    <xf numFmtId="167" fontId="8" fillId="55" borderId="17" xfId="484" applyNumberFormat="1" applyFill="1" applyBorder="1" applyAlignment="1">
      <alignment horizontal="right" indent="1"/>
    </xf>
    <xf numFmtId="167" fontId="29" fillId="55" borderId="230" xfId="484" applyNumberFormat="1" applyFont="1" applyFill="1" applyBorder="1" applyAlignment="1">
      <alignment vertical="center" wrapText="1"/>
    </xf>
    <xf numFmtId="0" fontId="29" fillId="55" borderId="12" xfId="484" applyFont="1" applyFill="1" applyBorder="1" applyAlignment="1">
      <alignment horizontal="center"/>
    </xf>
    <xf numFmtId="0" fontId="77" fillId="55" borderId="12" xfId="0" applyFont="1" applyFill="1" applyBorder="1" applyAlignment="1">
      <alignment horizontal="left"/>
    </xf>
    <xf numFmtId="0" fontId="77" fillId="55" borderId="13" xfId="0" applyFont="1" applyFill="1" applyBorder="1" applyAlignment="1">
      <alignment horizontal="left"/>
    </xf>
    <xf numFmtId="0" fontId="29" fillId="55" borderId="18" xfId="484" applyFont="1" applyFill="1" applyBorder="1" applyAlignment="1">
      <alignment horizontal="left" indent="1"/>
    </xf>
    <xf numFmtId="0" fontId="29" fillId="55" borderId="12" xfId="484" applyFont="1" applyFill="1" applyBorder="1" applyAlignment="1">
      <alignment horizontal="center"/>
    </xf>
    <xf numFmtId="167" fontId="11" fillId="55" borderId="17" xfId="0" applyNumberFormat="1" applyFont="1" applyFill="1" applyBorder="1" applyAlignment="1">
      <alignment horizontal="center" vertical="center" wrapText="1"/>
    </xf>
    <xf numFmtId="0" fontId="7" fillId="55" borderId="18" xfId="484" applyFont="1" applyFill="1" applyBorder="1" applyAlignment="1">
      <alignment horizontal="left" indent="1"/>
    </xf>
    <xf numFmtId="177" fontId="29" fillId="55" borderId="31" xfId="484" applyNumberFormat="1" applyFont="1" applyFill="1" applyBorder="1" applyAlignment="1">
      <alignment horizontal="center"/>
    </xf>
    <xf numFmtId="177" fontId="29" fillId="55" borderId="32" xfId="484" applyNumberFormat="1" applyFont="1" applyFill="1" applyBorder="1" applyAlignment="1">
      <alignment horizontal="center"/>
    </xf>
    <xf numFmtId="177" fontId="29" fillId="55" borderId="19" xfId="484" applyNumberFormat="1" applyFont="1" applyFill="1" applyBorder="1" applyAlignment="1">
      <alignment horizontal="center"/>
    </xf>
    <xf numFmtId="177" fontId="29" fillId="55" borderId="20" xfId="484" applyNumberFormat="1" applyFont="1" applyFill="1" applyBorder="1" applyAlignment="1">
      <alignment horizontal="center"/>
    </xf>
    <xf numFmtId="0" fontId="29" fillId="0" borderId="194" xfId="484" applyFont="1" applyBorder="1" applyAlignment="1">
      <alignment horizontal="center" vertical="center"/>
    </xf>
    <xf numFmtId="0" fontId="29" fillId="55" borderId="227" xfId="484" applyFont="1" applyFill="1" applyBorder="1" applyAlignment="1">
      <alignment horizontal="center" vertical="center"/>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29" fillId="55" borderId="194" xfId="484" applyFont="1" applyFill="1" applyBorder="1" applyAlignment="1">
      <alignment horizontal="center" vertical="center"/>
    </xf>
    <xf numFmtId="0" fontId="29" fillId="0" borderId="194" xfId="484" applyFont="1" applyBorder="1" applyAlignment="1">
      <alignment horizontal="center" vertical="center"/>
    </xf>
    <xf numFmtId="0" fontId="29" fillId="0" borderId="231" xfId="484" applyFont="1" applyBorder="1" applyAlignment="1">
      <alignment horizontal="center" vertical="center"/>
    </xf>
    <xf numFmtId="0" fontId="7" fillId="55" borderId="41" xfId="0" applyFont="1" applyFill="1" applyBorder="1"/>
    <xf numFmtId="167" fontId="8" fillId="55" borderId="11" xfId="484" applyNumberFormat="1" applyFill="1" applyBorder="1" applyAlignment="1">
      <alignment vertical="center" wrapText="1"/>
    </xf>
    <xf numFmtId="167" fontId="8" fillId="55" borderId="34" xfId="484" applyNumberFormat="1" applyFill="1" applyBorder="1" applyAlignment="1">
      <alignment vertical="center" wrapText="1"/>
    </xf>
    <xf numFmtId="167" fontId="8" fillId="55" borderId="195" xfId="484" applyNumberFormat="1" applyFill="1" applyBorder="1" applyAlignment="1">
      <alignment vertical="center" wrapText="1"/>
    </xf>
    <xf numFmtId="0" fontId="7" fillId="55" borderId="205" xfId="0" applyFont="1" applyFill="1" applyBorder="1"/>
    <xf numFmtId="167" fontId="8" fillId="55" borderId="232" xfId="484" applyNumberFormat="1" applyFill="1" applyBorder="1" applyAlignment="1">
      <alignment vertical="center" wrapText="1"/>
    </xf>
    <xf numFmtId="167" fontId="29" fillId="55" borderId="231" xfId="484" applyNumberFormat="1" applyFont="1" applyFill="1" applyBorder="1" applyAlignment="1">
      <alignment vertical="center" wrapText="1"/>
    </xf>
    <xf numFmtId="0" fontId="29" fillId="55" borderId="231" xfId="484" applyFont="1" applyFill="1" applyBorder="1" applyAlignment="1">
      <alignment horizontal="center" vertical="center"/>
    </xf>
    <xf numFmtId="167" fontId="29" fillId="55" borderId="231" xfId="484" applyNumberFormat="1" applyFont="1" applyFill="1" applyBorder="1" applyAlignment="1">
      <alignment horizontal="right" vertical="center" wrapText="1"/>
    </xf>
    <xf numFmtId="167" fontId="29" fillId="55" borderId="231" xfId="484" applyNumberFormat="1" applyFont="1" applyFill="1" applyBorder="1" applyAlignment="1">
      <alignment horizontal="right" vertical="center"/>
    </xf>
    <xf numFmtId="0" fontId="8" fillId="0" borderId="0" xfId="484" applyAlignment="1">
      <alignment horizontal="center"/>
    </xf>
    <xf numFmtId="0" fontId="29" fillId="55" borderId="194" xfId="0" applyFont="1" applyFill="1" applyBorder="1" applyAlignment="1">
      <alignment horizontal="center" vertical="center"/>
    </xf>
    <xf numFmtId="0" fontId="29" fillId="0" borderId="227" xfId="0" applyFont="1" applyBorder="1" applyAlignment="1">
      <alignment horizontal="center" vertical="center"/>
    </xf>
    <xf numFmtId="0" fontId="29" fillId="55" borderId="231" xfId="0" applyFont="1" applyFill="1" applyBorder="1" applyAlignment="1">
      <alignment horizontal="center" vertical="center"/>
    </xf>
    <xf numFmtId="0" fontId="29" fillId="55" borderId="231" xfId="0" applyFont="1" applyFill="1" applyBorder="1" applyAlignment="1">
      <alignment vertical="center"/>
    </xf>
    <xf numFmtId="0" fontId="29" fillId="0" borderId="231" xfId="0" applyFont="1" applyBorder="1" applyAlignment="1">
      <alignment horizontal="center" vertical="center"/>
    </xf>
    <xf numFmtId="3" fontId="0" fillId="0" borderId="231" xfId="0" applyNumberFormat="1" applyBorder="1"/>
    <xf numFmtId="172" fontId="0" fillId="0" borderId="231" xfId="0" applyNumberFormat="1" applyBorder="1" applyAlignment="1">
      <alignment horizontal="center" vertical="center"/>
    </xf>
    <xf numFmtId="0" fontId="0" fillId="0" borderId="231" xfId="0" applyBorder="1" applyAlignment="1">
      <alignment horizontal="center" vertical="center"/>
    </xf>
    <xf numFmtId="3" fontId="76" fillId="0" borderId="231" xfId="496" applyNumberFormat="1" applyFont="1" applyBorder="1" applyAlignment="1">
      <alignment horizontal="right" vertical="center"/>
    </xf>
    <xf numFmtId="1" fontId="0" fillId="0" borderId="231" xfId="0" applyNumberFormat="1" applyBorder="1" applyAlignment="1">
      <alignment horizontal="center" vertical="center"/>
    </xf>
    <xf numFmtId="3" fontId="29" fillId="0" borderId="231" xfId="0" applyNumberFormat="1" applyFont="1" applyBorder="1"/>
    <xf numFmtId="172" fontId="29" fillId="0" borderId="231" xfId="0" applyNumberFormat="1" applyFont="1" applyBorder="1" applyAlignment="1">
      <alignment horizontal="center" vertical="center"/>
    </xf>
    <xf numFmtId="3" fontId="77" fillId="0" borderId="231" xfId="496" applyNumberFormat="1" applyFont="1" applyBorder="1" applyAlignment="1">
      <alignment horizontal="right" vertical="center"/>
    </xf>
    <xf numFmtId="0" fontId="7" fillId="0" borderId="0" xfId="484" applyFont="1"/>
    <xf numFmtId="0" fontId="80" fillId="55" borderId="0" xfId="0" applyFont="1" applyFill="1" applyAlignment="1">
      <alignment horizontal="center"/>
    </xf>
    <xf numFmtId="0" fontId="82" fillId="55" borderId="0" xfId="0" applyFont="1" applyFill="1" applyAlignment="1">
      <alignment horizontal="center"/>
    </xf>
    <xf numFmtId="0" fontId="46" fillId="55" borderId="0" xfId="0" applyFont="1" applyFill="1" applyAlignment="1">
      <alignment horizontal="center"/>
    </xf>
    <xf numFmtId="0" fontId="53" fillId="0" borderId="0" xfId="0" applyFont="1" applyAlignment="1">
      <alignment horizontal="center"/>
    </xf>
    <xf numFmtId="0" fontId="102" fillId="55" borderId="0" xfId="0" applyFont="1" applyFill="1" applyAlignment="1">
      <alignment horizontal="left"/>
    </xf>
    <xf numFmtId="0" fontId="103" fillId="55" borderId="0" xfId="0" applyFont="1" applyFill="1" applyAlignment="1">
      <alignment horizontal="left"/>
    </xf>
    <xf numFmtId="0" fontId="53" fillId="55" borderId="0" xfId="0" applyFont="1" applyFill="1" applyAlignment="1">
      <alignment horizontal="center"/>
    </xf>
    <xf numFmtId="0" fontId="95" fillId="55" borderId="0" xfId="0" applyFont="1" applyFill="1" applyAlignment="1">
      <alignment horizont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29" fillId="55" borderId="0" xfId="499" applyFont="1" applyFill="1" applyAlignment="1">
      <alignment horizontal="center" vertical="center"/>
    </xf>
    <xf numFmtId="0" fontId="36" fillId="0" borderId="22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222" xfId="0" applyFont="1" applyBorder="1" applyAlignment="1">
      <alignment horizontal="center" vertical="center" wrapText="1"/>
    </xf>
    <xf numFmtId="0" fontId="36" fillId="0" borderId="85" xfId="0" applyFont="1" applyBorder="1" applyAlignment="1">
      <alignment horizontal="center" vertical="center" wrapText="1"/>
    </xf>
    <xf numFmtId="0" fontId="36" fillId="55" borderId="82" xfId="0" applyFont="1" applyFill="1" applyBorder="1" applyAlignment="1">
      <alignment horizontal="center" vertical="center" wrapText="1"/>
    </xf>
    <xf numFmtId="0" fontId="36" fillId="55" borderId="83" xfId="0"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86" xfId="0" applyFont="1" applyBorder="1" applyAlignment="1">
      <alignment horizontal="center" vertical="center" wrapText="1"/>
    </xf>
    <xf numFmtId="0" fontId="36" fillId="55" borderId="87" xfId="0" applyFont="1" applyFill="1" applyBorder="1" applyAlignment="1">
      <alignment horizontal="center" vertical="center" wrapText="1"/>
    </xf>
    <xf numFmtId="0" fontId="36" fillId="55" borderId="88" xfId="0" applyFont="1" applyFill="1" applyBorder="1" applyAlignment="1">
      <alignment horizontal="center" vertical="center" wrapText="1"/>
    </xf>
    <xf numFmtId="0" fontId="36" fillId="55" borderId="89" xfId="0" applyFont="1" applyFill="1" applyBorder="1" applyAlignment="1">
      <alignment horizontal="center" vertical="center" wrapText="1"/>
    </xf>
    <xf numFmtId="0" fontId="36" fillId="55" borderId="90" xfId="0" applyFont="1" applyFill="1" applyBorder="1" applyAlignment="1">
      <alignment horizontal="center" vertical="center" wrapText="1"/>
    </xf>
    <xf numFmtId="0" fontId="37" fillId="0" borderId="18" xfId="0" applyFont="1" applyBorder="1" applyAlignment="1">
      <alignment vertical="distributed" wrapText="1"/>
    </xf>
    <xf numFmtId="0" fontId="37" fillId="0" borderId="19" xfId="0" applyFont="1" applyBorder="1" applyAlignment="1">
      <alignment vertical="distributed" wrapText="1"/>
    </xf>
    <xf numFmtId="0" fontId="37" fillId="0" borderId="20" xfId="0" applyFont="1" applyBorder="1" applyAlignment="1">
      <alignment vertical="distributed" wrapText="1"/>
    </xf>
    <xf numFmtId="0" fontId="37" fillId="0" borderId="91" xfId="0" applyFont="1" applyBorder="1" applyAlignment="1">
      <alignment vertical="distributed" wrapText="1"/>
    </xf>
    <xf numFmtId="0" fontId="37" fillId="0" borderId="92" xfId="0" applyFont="1" applyBorder="1" applyAlignment="1">
      <alignment vertical="distributed" wrapText="1"/>
    </xf>
    <xf numFmtId="0" fontId="37" fillId="0" borderId="93" xfId="0" applyFont="1" applyBorder="1" applyAlignment="1">
      <alignment vertical="distributed" wrapText="1"/>
    </xf>
    <xf numFmtId="0" fontId="36" fillId="55" borderId="84" xfId="0" applyFont="1" applyFill="1" applyBorder="1" applyAlignment="1">
      <alignment horizontal="center" vertical="center" wrapText="1"/>
    </xf>
    <xf numFmtId="0" fontId="36" fillId="55" borderId="85" xfId="0" applyFont="1" applyFill="1" applyBorder="1" applyAlignment="1">
      <alignment horizontal="center" vertical="center" wrapText="1"/>
    </xf>
    <xf numFmtId="0" fontId="36" fillId="55" borderId="94" xfId="0" applyFont="1" applyFill="1" applyBorder="1" applyAlignment="1">
      <alignment horizontal="center" vertical="center" wrapText="1"/>
    </xf>
    <xf numFmtId="0" fontId="36" fillId="55" borderId="95" xfId="0" applyFont="1" applyFill="1" applyBorder="1" applyAlignment="1">
      <alignment horizontal="center" vertical="center" wrapText="1"/>
    </xf>
    <xf numFmtId="0" fontId="36" fillId="0" borderId="96"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98" xfId="0" applyFont="1" applyBorder="1" applyAlignment="1">
      <alignment horizontal="center" vertical="center" wrapText="1"/>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6" fillId="59" borderId="99" xfId="0" applyFont="1" applyFill="1" applyBorder="1" applyAlignment="1">
      <alignment horizontal="center" vertical="center" wrapText="1"/>
    </xf>
    <xf numFmtId="0" fontId="36" fillId="59" borderId="69" xfId="0" applyFont="1" applyFill="1" applyBorder="1" applyAlignment="1">
      <alignment horizontal="center" vertical="center" wrapText="1"/>
    </xf>
    <xf numFmtId="0" fontId="36" fillId="57" borderId="77" xfId="0" applyFont="1" applyFill="1" applyBorder="1" applyAlignment="1">
      <alignment horizontal="center" vertical="center" wrapText="1"/>
    </xf>
    <xf numFmtId="0" fontId="36" fillId="57" borderId="86" xfId="0" applyFont="1" applyFill="1" applyBorder="1" applyAlignment="1">
      <alignment horizontal="center" vertical="center" wrapText="1"/>
    </xf>
    <xf numFmtId="0" fontId="36" fillId="57" borderId="76" xfId="0" applyFont="1" applyFill="1" applyBorder="1" applyAlignment="1">
      <alignment horizontal="center" vertical="center" wrapText="1"/>
    </xf>
    <xf numFmtId="17" fontId="33" fillId="0" borderId="12" xfId="0" quotePrefix="1" applyNumberFormat="1" applyFont="1" applyBorder="1" applyAlignment="1">
      <alignment horizontal="center" vertical="center"/>
    </xf>
    <xf numFmtId="0" fontId="35" fillId="0" borderId="0" xfId="0" applyFont="1" applyBorder="1" applyAlignment="1">
      <alignment horizontal="center" vertical="center"/>
    </xf>
    <xf numFmtId="0" fontId="35" fillId="0" borderId="17" xfId="0" applyFont="1" applyBorder="1" applyAlignment="1">
      <alignment horizontal="center" vertical="center"/>
    </xf>
    <xf numFmtId="0" fontId="36" fillId="57" borderId="84" xfId="0" applyFont="1" applyFill="1" applyBorder="1" applyAlignment="1">
      <alignment horizontal="center" vertical="center" wrapText="1"/>
    </xf>
    <xf numFmtId="0" fontId="36" fillId="57" borderId="85" xfId="0" applyFont="1" applyFill="1" applyBorder="1" applyAlignment="1">
      <alignment horizontal="center" vertical="center" wrapText="1"/>
    </xf>
    <xf numFmtId="0" fontId="29" fillId="55" borderId="18" xfId="484" applyFont="1" applyFill="1" applyBorder="1" applyAlignment="1">
      <alignment horizontal="left" indent="1"/>
    </xf>
    <xf numFmtId="168" fontId="29" fillId="55" borderId="19" xfId="484" applyNumberFormat="1" applyFont="1" applyFill="1" applyBorder="1" applyAlignment="1">
      <alignment horizontal="left" indent="1"/>
    </xf>
    <xf numFmtId="0" fontId="29" fillId="55" borderId="102" xfId="484" applyFont="1" applyFill="1" applyBorder="1" applyAlignment="1">
      <alignment horizontal="left" indent="1"/>
    </xf>
    <xf numFmtId="0" fontId="29" fillId="55" borderId="52" xfId="484" applyFont="1" applyFill="1" applyBorder="1" applyAlignment="1">
      <alignment horizontal="left" indent="1"/>
    </xf>
    <xf numFmtId="0" fontId="29" fillId="55" borderId="12" xfId="484" applyFont="1" applyFill="1" applyBorder="1" applyAlignment="1">
      <alignment horizontal="center"/>
    </xf>
    <xf numFmtId="0" fontId="29" fillId="55" borderId="0" xfId="484" applyFont="1" applyFill="1" applyBorder="1" applyAlignment="1">
      <alignment horizontal="center"/>
    </xf>
    <xf numFmtId="0" fontId="29" fillId="55" borderId="17" xfId="484" applyFont="1" applyFill="1" applyBorder="1" applyAlignment="1">
      <alignment horizontal="center"/>
    </xf>
    <xf numFmtId="0" fontId="29" fillId="0" borderId="30" xfId="484" applyFont="1" applyBorder="1" applyAlignment="1">
      <alignment horizontal="center" vertical="center"/>
    </xf>
    <xf numFmtId="0" fontId="29" fillId="0" borderId="31" xfId="484" applyFont="1" applyBorder="1" applyAlignment="1">
      <alignment horizontal="center" vertical="center"/>
    </xf>
    <xf numFmtId="0" fontId="29" fillId="0" borderId="32" xfId="484" applyFont="1" applyBorder="1" applyAlignment="1">
      <alignment horizontal="center" vertical="center"/>
    </xf>
    <xf numFmtId="0" fontId="8" fillId="0" borderId="0" xfId="484" applyAlignment="1">
      <alignment horizontal="left" vertical="center" wrapText="1"/>
    </xf>
    <xf numFmtId="0" fontId="29" fillId="55" borderId="30" xfId="484" applyFont="1" applyFill="1" applyBorder="1" applyAlignment="1">
      <alignment horizontal="center" vertical="center"/>
    </xf>
    <xf numFmtId="0" fontId="29" fillId="55" borderId="31" xfId="484" applyFont="1" applyFill="1" applyBorder="1" applyAlignment="1">
      <alignment horizontal="center" vertical="center"/>
    </xf>
    <xf numFmtId="0" fontId="29" fillId="55" borderId="32" xfId="484" applyFont="1" applyFill="1" applyBorder="1" applyAlignment="1">
      <alignment horizontal="center" vertical="center"/>
    </xf>
    <xf numFmtId="0" fontId="29" fillId="0" borderId="12" xfId="484" applyFont="1" applyBorder="1" applyAlignment="1">
      <alignment horizontal="center" vertical="center"/>
    </xf>
    <xf numFmtId="0" fontId="29" fillId="0" borderId="0" xfId="484" applyFont="1" applyBorder="1" applyAlignment="1">
      <alignment horizontal="center" vertical="center"/>
    </xf>
    <xf numFmtId="0" fontId="29" fillId="0" borderId="17" xfId="484" applyFont="1" applyBorder="1" applyAlignment="1">
      <alignment horizontal="center" vertical="center"/>
    </xf>
    <xf numFmtId="0" fontId="77" fillId="58" borderId="193" xfId="484" applyFont="1" applyFill="1" applyBorder="1" applyAlignment="1">
      <alignment horizontal="center"/>
    </xf>
    <xf numFmtId="0" fontId="77" fillId="58" borderId="197" xfId="484" applyFont="1" applyFill="1" applyBorder="1" applyAlignment="1">
      <alignment horizontal="center"/>
    </xf>
    <xf numFmtId="0" fontId="77" fillId="58" borderId="194" xfId="484" applyFont="1" applyFill="1" applyBorder="1" applyAlignment="1">
      <alignment horizontal="center"/>
    </xf>
    <xf numFmtId="0" fontId="91" fillId="0" borderId="203" xfId="484" applyFont="1" applyBorder="1" applyAlignment="1">
      <alignment horizontal="center"/>
    </xf>
    <xf numFmtId="0" fontId="91" fillId="0" borderId="202" xfId="484" applyFont="1" applyBorder="1" applyAlignment="1">
      <alignment horizontal="center"/>
    </xf>
    <xf numFmtId="0" fontId="91" fillId="0" borderId="15" xfId="484" applyFont="1" applyBorder="1" applyAlignment="1">
      <alignment horizontal="center"/>
    </xf>
    <xf numFmtId="0" fontId="91" fillId="0" borderId="0" xfId="484" applyFont="1" applyAlignment="1">
      <alignment horizontal="center"/>
    </xf>
    <xf numFmtId="0" fontId="91" fillId="0" borderId="13" xfId="484" applyFont="1" applyBorder="1" applyAlignment="1">
      <alignment horizontal="center"/>
    </xf>
    <xf numFmtId="0" fontId="29" fillId="0" borderId="193" xfId="484" applyFont="1" applyBorder="1" applyAlignment="1">
      <alignment horizontal="center"/>
    </xf>
    <xf numFmtId="0" fontId="29" fillId="0" borderId="197" xfId="484" applyFont="1" applyBorder="1" applyAlignment="1">
      <alignment horizontal="center"/>
    </xf>
    <xf numFmtId="0" fontId="29" fillId="0" borderId="194" xfId="484" applyFont="1" applyBorder="1" applyAlignment="1">
      <alignment horizontal="center"/>
    </xf>
    <xf numFmtId="0" fontId="29" fillId="55" borderId="12" xfId="484" applyFont="1" applyFill="1" applyBorder="1" applyAlignment="1">
      <alignment horizontal="center" vertical="center"/>
    </xf>
    <xf numFmtId="0" fontId="29" fillId="55" borderId="0" xfId="484" applyFont="1" applyFill="1" applyBorder="1" applyAlignment="1">
      <alignment horizontal="center" vertical="center"/>
    </xf>
    <xf numFmtId="0" fontId="29" fillId="55" borderId="17" xfId="484" applyFont="1" applyFill="1" applyBorder="1" applyAlignment="1">
      <alignment horizontal="center" vertical="center"/>
    </xf>
    <xf numFmtId="17" fontId="29" fillId="55" borderId="100" xfId="484" quotePrefix="1" applyNumberFormat="1" applyFont="1" applyFill="1" applyBorder="1" applyAlignment="1">
      <alignment horizontal="center"/>
    </xf>
    <xf numFmtId="0" fontId="29" fillId="55" borderId="101" xfId="484" applyFont="1" applyFill="1" applyBorder="1" applyAlignment="1">
      <alignment horizontal="center"/>
    </xf>
    <xf numFmtId="0" fontId="29" fillId="55" borderId="104" xfId="484" applyFont="1" applyFill="1" applyBorder="1" applyAlignment="1">
      <alignment horizontal="center"/>
    </xf>
    <xf numFmtId="0" fontId="29" fillId="55" borderId="100" xfId="484" applyFont="1" applyFill="1" applyBorder="1" applyAlignment="1">
      <alignment horizontal="center"/>
    </xf>
    <xf numFmtId="0" fontId="29" fillId="55" borderId="166" xfId="484" applyFont="1" applyFill="1" applyBorder="1" applyAlignment="1">
      <alignment horizontal="left" indent="1"/>
    </xf>
    <xf numFmtId="0" fontId="8" fillId="55" borderId="103" xfId="484" applyFill="1" applyBorder="1" applyAlignment="1">
      <alignment horizontal="left" indent="1"/>
    </xf>
    <xf numFmtId="0" fontId="29" fillId="55" borderId="30" xfId="484" applyFont="1" applyFill="1" applyBorder="1" applyAlignment="1">
      <alignment horizontal="left" indent="1"/>
    </xf>
    <xf numFmtId="0" fontId="8" fillId="55" borderId="31" xfId="484" applyFill="1" applyBorder="1" applyAlignment="1">
      <alignment horizontal="left" indent="1"/>
    </xf>
    <xf numFmtId="0" fontId="36" fillId="55" borderId="0" xfId="484" applyFont="1" applyFill="1" applyAlignment="1">
      <alignment horizontal="center"/>
    </xf>
    <xf numFmtId="0" fontId="28" fillId="0" borderId="0" xfId="484" applyFont="1" applyAlignment="1">
      <alignment horizontal="left"/>
    </xf>
    <xf numFmtId="0" fontId="8" fillId="0" borderId="0" xfId="484" applyAlignment="1">
      <alignment horizontal="center"/>
    </xf>
    <xf numFmtId="0" fontId="7" fillId="55" borderId="27" xfId="0" applyFont="1" applyFill="1" applyBorder="1" applyAlignment="1">
      <alignment horizontal="left"/>
    </xf>
    <xf numFmtId="0" fontId="7" fillId="55" borderId="197" xfId="0" applyFont="1" applyFill="1" applyBorder="1" applyAlignment="1">
      <alignment horizontal="left"/>
    </xf>
    <xf numFmtId="0" fontId="7" fillId="55" borderId="196" xfId="0" applyFont="1" applyFill="1" applyBorder="1" applyAlignment="1">
      <alignment horizontal="left"/>
    </xf>
    <xf numFmtId="0" fontId="7" fillId="55" borderId="25" xfId="0" applyFont="1" applyFill="1" applyBorder="1" applyAlignment="1">
      <alignment horizontal="left" vertical="center"/>
    </xf>
    <xf numFmtId="0" fontId="7" fillId="55" borderId="159" xfId="0" applyFont="1" applyFill="1" applyBorder="1" applyAlignment="1">
      <alignment horizontal="left" vertical="center"/>
    </xf>
    <xf numFmtId="0" fontId="7" fillId="55" borderId="160" xfId="0" applyFont="1" applyFill="1" applyBorder="1" applyAlignment="1">
      <alignment horizontal="left" vertical="center"/>
    </xf>
    <xf numFmtId="0" fontId="0" fillId="0" borderId="0" xfId="0" applyAlignment="1">
      <alignment horizontal="center" vertical="top"/>
    </xf>
    <xf numFmtId="0" fontId="29" fillId="55" borderId="195" xfId="0" applyFont="1" applyFill="1" applyBorder="1" applyAlignment="1">
      <alignment horizontal="center" vertical="center"/>
    </xf>
    <xf numFmtId="0" fontId="29" fillId="55" borderId="11" xfId="0" applyFont="1" applyFill="1" applyBorder="1" applyAlignment="1">
      <alignment horizontal="center" vertical="center"/>
    </xf>
    <xf numFmtId="0" fontId="29" fillId="55" borderId="193" xfId="0" applyFont="1" applyFill="1" applyBorder="1" applyAlignment="1">
      <alignment horizontal="center" vertical="center"/>
    </xf>
    <xf numFmtId="0" fontId="29" fillId="55" borderId="197" xfId="0" applyFont="1" applyFill="1" applyBorder="1" applyAlignment="1">
      <alignment horizontal="center" vertical="center"/>
    </xf>
    <xf numFmtId="0" fontId="29" fillId="55" borderId="194" xfId="0" applyFont="1" applyFill="1" applyBorder="1" applyAlignment="1">
      <alignment horizontal="center" vertical="center"/>
    </xf>
    <xf numFmtId="3" fontId="0" fillId="0" borderId="0" xfId="0" applyNumberFormat="1" applyAlignment="1">
      <alignment horizontal="center" vertical="top"/>
    </xf>
    <xf numFmtId="0" fontId="33" fillId="55" borderId="0" xfId="0" applyFont="1" applyFill="1" applyAlignment="1"/>
    <xf numFmtId="0" fontId="77" fillId="55" borderId="30" xfId="0" applyFont="1" applyFill="1" applyBorder="1" applyAlignment="1">
      <alignment horizontal="center"/>
    </xf>
    <xf numFmtId="0" fontId="77" fillId="55" borderId="31" xfId="0" applyFont="1" applyFill="1" applyBorder="1" applyAlignment="1">
      <alignment horizontal="center"/>
    </xf>
    <xf numFmtId="0" fontId="77" fillId="55" borderId="32" xfId="0" applyFont="1" applyFill="1" applyBorder="1" applyAlignment="1">
      <alignment horizontal="center"/>
    </xf>
    <xf numFmtId="0" fontId="29" fillId="0" borderId="231" xfId="0" applyFont="1" applyBorder="1" applyAlignment="1">
      <alignment horizontal="center" vertical="center"/>
    </xf>
    <xf numFmtId="0" fontId="29" fillId="0" borderId="227" xfId="0" applyFont="1" applyBorder="1" applyAlignment="1">
      <alignment horizontal="center" vertical="center"/>
    </xf>
    <xf numFmtId="0" fontId="29" fillId="0" borderId="193" xfId="0" applyFont="1" applyBorder="1" applyAlignment="1">
      <alignment horizontal="center" vertical="center"/>
    </xf>
    <xf numFmtId="0" fontId="29" fillId="0" borderId="197" xfId="0" applyFont="1" applyBorder="1" applyAlignment="1">
      <alignment horizontal="center" vertical="center"/>
    </xf>
    <xf numFmtId="0" fontId="29" fillId="0" borderId="196" xfId="0" applyFont="1" applyBorder="1" applyAlignment="1">
      <alignment horizontal="center" vertical="center"/>
    </xf>
    <xf numFmtId="0" fontId="29" fillId="55" borderId="218" xfId="0" applyFont="1" applyFill="1" applyBorder="1" applyAlignment="1">
      <alignment horizontal="center" vertical="center"/>
    </xf>
    <xf numFmtId="0" fontId="29" fillId="55" borderId="27" xfId="0" applyFont="1" applyFill="1" applyBorder="1" applyAlignment="1">
      <alignment horizontal="center" vertical="center"/>
    </xf>
    <xf numFmtId="0" fontId="29" fillId="55" borderId="231" xfId="0" applyFont="1" applyFill="1" applyBorder="1" applyAlignment="1">
      <alignment horizontal="center" vertical="center"/>
    </xf>
    <xf numFmtId="0" fontId="29" fillId="55" borderId="172" xfId="484" applyFont="1" applyFill="1" applyBorder="1" applyAlignment="1">
      <alignment horizontal="center" vertical="center" wrapText="1"/>
    </xf>
    <xf numFmtId="0" fontId="29" fillId="55" borderId="116" xfId="484" applyFont="1" applyFill="1" applyBorder="1" applyAlignment="1">
      <alignment horizontal="center" vertical="center" wrapText="1"/>
    </xf>
    <xf numFmtId="0" fontId="29" fillId="55" borderId="161" xfId="484" applyFont="1" applyFill="1" applyBorder="1" applyAlignment="1">
      <alignment horizontal="center" vertical="center" wrapText="1"/>
    </xf>
    <xf numFmtId="0" fontId="29" fillId="55" borderId="173" xfId="484" applyFont="1" applyFill="1" applyBorder="1" applyAlignment="1">
      <alignment horizontal="center" vertical="center" wrapText="1"/>
    </xf>
    <xf numFmtId="0" fontId="29" fillId="55" borderId="79" xfId="484" applyFont="1" applyFill="1" applyBorder="1" applyAlignment="1">
      <alignment horizontal="center" vertical="center" wrapText="1"/>
    </xf>
    <xf numFmtId="0" fontId="29" fillId="55" borderId="105" xfId="484" applyFont="1" applyFill="1" applyBorder="1" applyAlignment="1">
      <alignment horizontal="center" vertical="center" wrapText="1"/>
    </xf>
    <xf numFmtId="0" fontId="29" fillId="55" borderId="174" xfId="484" applyFont="1" applyFill="1" applyBorder="1" applyAlignment="1">
      <alignment horizontal="center" vertical="center"/>
    </xf>
    <xf numFmtId="0" fontId="29" fillId="55" borderId="36" xfId="484" applyFont="1" applyFill="1" applyBorder="1" applyAlignment="1">
      <alignment horizontal="center" vertical="center"/>
    </xf>
    <xf numFmtId="0" fontId="29" fillId="55" borderId="175" xfId="484" applyFont="1" applyFill="1" applyBorder="1" applyAlignment="1">
      <alignment horizontal="center" vertical="center"/>
    </xf>
    <xf numFmtId="0" fontId="29" fillId="55" borderId="37" xfId="484" applyFont="1" applyFill="1" applyBorder="1" applyAlignment="1">
      <alignment horizontal="center" vertical="center"/>
    </xf>
    <xf numFmtId="0" fontId="29" fillId="0" borderId="192" xfId="484" applyFont="1" applyBorder="1" applyAlignment="1">
      <alignment horizontal="center" vertical="center"/>
    </xf>
    <xf numFmtId="0" fontId="29" fillId="0" borderId="106" xfId="484" applyFont="1" applyBorder="1" applyAlignment="1">
      <alignment horizontal="center" vertical="center"/>
    </xf>
    <xf numFmtId="0" fontId="29" fillId="0" borderId="193" xfId="484" applyFont="1" applyBorder="1" applyAlignment="1">
      <alignment horizontal="center" vertical="center"/>
    </xf>
    <xf numFmtId="0" fontId="29" fillId="0" borderId="196" xfId="484" applyFont="1" applyBorder="1" applyAlignment="1">
      <alignment horizontal="center" vertical="center"/>
    </xf>
    <xf numFmtId="0" fontId="29" fillId="55" borderId="27" xfId="484" applyFont="1" applyFill="1" applyBorder="1" applyAlignment="1">
      <alignment horizontal="center"/>
    </xf>
    <xf numFmtId="0" fontId="29" fillId="55" borderId="197" xfId="484" applyFont="1" applyFill="1" applyBorder="1" applyAlignment="1">
      <alignment horizontal="center"/>
    </xf>
    <xf numFmtId="0" fontId="29" fillId="55" borderId="194" xfId="484" applyFont="1" applyFill="1" applyBorder="1" applyAlignment="1">
      <alignment horizontal="center"/>
    </xf>
    <xf numFmtId="0" fontId="8" fillId="55" borderId="199" xfId="484" applyFill="1" applyBorder="1" applyAlignment="1">
      <alignment horizontal="center" vertical="center" wrapText="1"/>
    </xf>
    <xf numFmtId="0" fontId="8" fillId="55" borderId="79" xfId="484" applyFill="1" applyBorder="1" applyAlignment="1">
      <alignment horizontal="center" vertical="center" wrapText="1"/>
    </xf>
    <xf numFmtId="0" fontId="8" fillId="55" borderId="192" xfId="484" applyFill="1" applyBorder="1" applyAlignment="1">
      <alignment horizontal="center" vertical="center" wrapText="1"/>
    </xf>
    <xf numFmtId="0" fontId="8" fillId="55" borderId="107" xfId="484" applyFill="1" applyBorder="1" applyAlignment="1">
      <alignment horizontal="center" vertical="center" wrapText="1"/>
    </xf>
    <xf numFmtId="0" fontId="29" fillId="0" borderId="194" xfId="484" applyFont="1" applyBorder="1" applyAlignment="1">
      <alignment horizontal="center" vertical="center"/>
    </xf>
    <xf numFmtId="0" fontId="29" fillId="0" borderId="195" xfId="484" applyFont="1" applyBorder="1" applyAlignment="1">
      <alignment horizontal="center" vertical="center"/>
    </xf>
    <xf numFmtId="0" fontId="29" fillId="0" borderId="11" xfId="484" applyFont="1" applyBorder="1" applyAlignment="1">
      <alignment horizontal="center" vertical="center"/>
    </xf>
    <xf numFmtId="0" fontId="8" fillId="0" borderId="195" xfId="484" applyBorder="1" applyAlignment="1">
      <alignment horizontal="center" vertical="center" wrapText="1"/>
    </xf>
    <xf numFmtId="0" fontId="8" fillId="0" borderId="10" xfId="484" applyBorder="1" applyAlignment="1">
      <alignment horizontal="center" vertical="center" wrapText="1"/>
    </xf>
    <xf numFmtId="0" fontId="29" fillId="55" borderId="25" xfId="484" applyFont="1" applyFill="1" applyBorder="1" applyAlignment="1">
      <alignment horizontal="center"/>
    </xf>
    <xf numFmtId="0" fontId="29" fillId="55" borderId="159" xfId="484" applyFont="1" applyFill="1" applyBorder="1" applyAlignment="1">
      <alignment horizontal="center"/>
    </xf>
    <xf numFmtId="0" fontId="29" fillId="55" borderId="176" xfId="484" applyFont="1" applyFill="1" applyBorder="1" applyAlignment="1">
      <alignment horizontal="center"/>
    </xf>
    <xf numFmtId="0" fontId="8" fillId="55" borderId="12" xfId="484" applyFill="1" applyBorder="1" applyAlignment="1">
      <alignment horizontal="left" vertical="center"/>
    </xf>
    <xf numFmtId="0" fontId="8" fillId="55" borderId="0" xfId="484" applyFill="1" applyBorder="1" applyAlignment="1">
      <alignment horizontal="left" vertical="center"/>
    </xf>
    <xf numFmtId="0" fontId="8" fillId="55" borderId="17" xfId="484" applyFill="1" applyBorder="1" applyAlignment="1">
      <alignment horizontal="left" vertical="center"/>
    </xf>
    <xf numFmtId="0" fontId="7" fillId="55" borderId="195" xfId="484" applyFont="1" applyFill="1" applyBorder="1" applyAlignment="1">
      <alignment horizontal="center" vertical="center" wrapText="1"/>
    </xf>
    <xf numFmtId="0" fontId="7" fillId="55" borderId="10" xfId="484" applyFont="1" applyFill="1" applyBorder="1" applyAlignment="1">
      <alignment horizontal="center" vertical="center" wrapText="1"/>
    </xf>
    <xf numFmtId="0" fontId="8" fillId="55" borderId="195" xfId="484" applyFill="1" applyBorder="1" applyAlignment="1">
      <alignment horizontal="center" vertical="center" wrapText="1"/>
    </xf>
    <xf numFmtId="0" fontId="8" fillId="55" borderId="10" xfId="484" applyFill="1" applyBorder="1" applyAlignment="1">
      <alignment horizontal="center" vertical="center" wrapText="1"/>
    </xf>
    <xf numFmtId="0" fontId="7" fillId="55" borderId="199" xfId="484" applyFont="1" applyFill="1" applyBorder="1" applyAlignment="1">
      <alignment horizontal="center" vertical="center" wrapText="1"/>
    </xf>
    <xf numFmtId="0" fontId="7" fillId="55" borderId="79" xfId="484" applyFont="1" applyFill="1" applyBorder="1" applyAlignment="1">
      <alignment horizontal="center" vertical="center" wrapText="1"/>
    </xf>
    <xf numFmtId="0" fontId="29" fillId="55" borderId="114" xfId="484" applyFont="1" applyFill="1" applyBorder="1" applyAlignment="1">
      <alignment horizontal="center" vertical="center" wrapText="1"/>
    </xf>
    <xf numFmtId="0" fontId="7" fillId="0" borderId="195" xfId="484" applyFont="1" applyBorder="1" applyAlignment="1">
      <alignment horizontal="center" vertical="center" wrapText="1"/>
    </xf>
    <xf numFmtId="0" fontId="7" fillId="0" borderId="10" xfId="484" applyFont="1" applyBorder="1" applyAlignment="1">
      <alignment horizontal="center" vertical="center" wrapText="1"/>
    </xf>
    <xf numFmtId="0" fontId="8" fillId="0" borderId="11" xfId="484" applyBorder="1" applyAlignment="1">
      <alignment horizontal="center" vertical="center" wrapText="1"/>
    </xf>
    <xf numFmtId="0" fontId="29" fillId="55" borderId="27" xfId="0" applyFont="1" applyFill="1" applyBorder="1" applyAlignment="1">
      <alignment horizontal="center"/>
    </xf>
    <xf numFmtId="0" fontId="29" fillId="55" borderId="197" xfId="0" applyFont="1" applyFill="1" applyBorder="1" applyAlignment="1">
      <alignment horizontal="center"/>
    </xf>
    <xf numFmtId="0" fontId="29" fillId="55" borderId="194" xfId="0" applyFont="1" applyFill="1" applyBorder="1" applyAlignment="1">
      <alignment horizontal="center"/>
    </xf>
    <xf numFmtId="0" fontId="7" fillId="55" borderId="192" xfId="484" applyFont="1" applyFill="1" applyBorder="1" applyAlignment="1">
      <alignment horizontal="center" vertical="center" wrapText="1"/>
    </xf>
    <xf numFmtId="0" fontId="29" fillId="55" borderId="195" xfId="484" applyFont="1" applyFill="1" applyBorder="1" applyAlignment="1">
      <alignment horizontal="center" vertical="center"/>
    </xf>
    <xf numFmtId="0" fontId="29" fillId="55" borderId="11" xfId="484" applyFont="1" applyFill="1" applyBorder="1" applyAlignment="1">
      <alignment horizontal="center" vertical="center"/>
    </xf>
    <xf numFmtId="0" fontId="29" fillId="55" borderId="33" xfId="484" applyFont="1" applyFill="1" applyBorder="1" applyAlignment="1">
      <alignment horizontal="center" vertical="center"/>
    </xf>
    <xf numFmtId="0" fontId="29" fillId="55" borderId="22" xfId="484" applyFont="1" applyFill="1" applyBorder="1" applyAlignment="1">
      <alignment horizontal="center" vertical="center"/>
    </xf>
    <xf numFmtId="0" fontId="29" fillId="55" borderId="23" xfId="484" applyFont="1" applyFill="1" applyBorder="1" applyAlignment="1">
      <alignment horizontal="center" vertical="center"/>
    </xf>
    <xf numFmtId="0" fontId="29" fillId="55" borderId="24" xfId="484" applyFont="1" applyFill="1" applyBorder="1" applyAlignment="1">
      <alignment horizontal="center" vertical="center"/>
    </xf>
    <xf numFmtId="0" fontId="29" fillId="55" borderId="34" xfId="484" applyFont="1" applyFill="1" applyBorder="1" applyAlignment="1">
      <alignment horizontal="center" vertical="center"/>
    </xf>
    <xf numFmtId="0" fontId="29" fillId="55" borderId="108" xfId="484" applyFont="1" applyFill="1" applyBorder="1" applyAlignment="1">
      <alignment horizontal="center" vertical="center" wrapText="1"/>
    </xf>
    <xf numFmtId="0" fontId="29" fillId="55" borderId="109" xfId="484" applyFont="1" applyFill="1" applyBorder="1" applyAlignment="1">
      <alignment horizontal="center" vertical="center" wrapText="1"/>
    </xf>
    <xf numFmtId="0" fontId="29" fillId="55" borderId="110" xfId="484" applyFont="1" applyFill="1" applyBorder="1" applyAlignment="1">
      <alignment horizontal="center" vertical="center" wrapText="1"/>
    </xf>
    <xf numFmtId="4" fontId="29" fillId="55" borderId="111" xfId="484" applyNumberFormat="1" applyFont="1" applyFill="1" applyBorder="1" applyAlignment="1">
      <alignment horizontal="center" vertical="center" wrapText="1"/>
    </xf>
    <xf numFmtId="4" fontId="29" fillId="55" borderId="112" xfId="484" applyNumberFormat="1" applyFont="1" applyFill="1" applyBorder="1" applyAlignment="1">
      <alignment horizontal="center" vertical="center" wrapText="1"/>
    </xf>
    <xf numFmtId="4" fontId="29" fillId="55" borderId="113" xfId="484" applyNumberFormat="1" applyFont="1" applyFill="1" applyBorder="1" applyAlignment="1">
      <alignment horizontal="center" vertical="center" wrapText="1"/>
    </xf>
    <xf numFmtId="0" fontId="29" fillId="55" borderId="231"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3" xfId="484" applyFont="1" applyFill="1" applyBorder="1" applyAlignment="1">
      <alignment horizontal="center" vertical="center"/>
    </xf>
    <xf numFmtId="0" fontId="29" fillId="55" borderId="197" xfId="484" applyFont="1" applyFill="1" applyBorder="1" applyAlignment="1">
      <alignment horizontal="center" vertical="center"/>
    </xf>
    <xf numFmtId="0" fontId="29" fillId="55" borderId="196" xfId="484" applyFont="1" applyFill="1" applyBorder="1" applyAlignment="1">
      <alignment horizontal="center" vertical="center"/>
    </xf>
    <xf numFmtId="0" fontId="29" fillId="55" borderId="26" xfId="484" applyFont="1" applyFill="1" applyBorder="1" applyAlignment="1">
      <alignment horizontal="center" vertical="center" wrapText="1"/>
    </xf>
    <xf numFmtId="0" fontId="29" fillId="55" borderId="179" xfId="484" applyFont="1" applyFill="1" applyBorder="1" applyAlignment="1">
      <alignment horizontal="center" vertical="center" wrapText="1"/>
    </xf>
    <xf numFmtId="0" fontId="29" fillId="55" borderId="177" xfId="484" applyFont="1" applyFill="1" applyBorder="1" applyAlignment="1">
      <alignment horizontal="center" vertical="center" wrapText="1"/>
    </xf>
    <xf numFmtId="0" fontId="29" fillId="55" borderId="218" xfId="484" applyFont="1" applyFill="1" applyBorder="1" applyAlignment="1">
      <alignment horizontal="center" vertical="center" wrapText="1"/>
    </xf>
    <xf numFmtId="0" fontId="29" fillId="55" borderId="231" xfId="484" applyFont="1" applyFill="1" applyBorder="1" applyAlignment="1">
      <alignment horizontal="center" vertical="center" wrapText="1"/>
    </xf>
    <xf numFmtId="0" fontId="29" fillId="55" borderId="27" xfId="484" applyFont="1" applyFill="1" applyBorder="1" applyAlignment="1">
      <alignment horizontal="center" vertical="center" wrapText="1"/>
    </xf>
    <xf numFmtId="0" fontId="29" fillId="55" borderId="197" xfId="484" applyFont="1" applyFill="1" applyBorder="1" applyAlignment="1">
      <alignment horizontal="center" vertical="center" wrapText="1"/>
    </xf>
    <xf numFmtId="0" fontId="29" fillId="55" borderId="194" xfId="484" applyFont="1" applyFill="1" applyBorder="1" applyAlignment="1">
      <alignment horizontal="center" vertical="center" wrapText="1"/>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29" fillId="55" borderId="25" xfId="484" applyFont="1" applyFill="1" applyBorder="1" applyAlignment="1">
      <alignment horizontal="center" vertical="center" wrapText="1"/>
    </xf>
    <xf numFmtId="0" fontId="29" fillId="55" borderId="159" xfId="484" applyFont="1" applyFill="1" applyBorder="1" applyAlignment="1">
      <alignment horizontal="center" vertical="center" wrapText="1"/>
    </xf>
    <xf numFmtId="0" fontId="29" fillId="55" borderId="176" xfId="484" applyFont="1" applyFill="1" applyBorder="1" applyAlignment="1">
      <alignment horizontal="center" vertical="center" wrapText="1"/>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29" fillId="55" borderId="30" xfId="484" applyFont="1" applyFill="1" applyBorder="1" applyAlignment="1">
      <alignment horizontal="center"/>
    </xf>
    <xf numFmtId="0" fontId="29" fillId="55" borderId="31" xfId="484" applyFont="1" applyFill="1" applyBorder="1" applyAlignment="1">
      <alignment horizontal="center"/>
    </xf>
    <xf numFmtId="0" fontId="29" fillId="55" borderId="32" xfId="484" applyFont="1" applyFill="1" applyBorder="1" applyAlignment="1">
      <alignment horizontal="center"/>
    </xf>
    <xf numFmtId="0" fontId="29" fillId="55" borderId="114" xfId="484" applyFont="1" applyFill="1" applyBorder="1" applyAlignment="1">
      <alignment horizontal="center"/>
    </xf>
    <xf numFmtId="0" fontId="29" fillId="55" borderId="105" xfId="484" applyFont="1" applyFill="1" applyBorder="1" applyAlignment="1">
      <alignment horizontal="center"/>
    </xf>
    <xf numFmtId="0" fontId="29" fillId="55" borderId="115" xfId="484" applyFont="1" applyFill="1" applyBorder="1" applyAlignment="1">
      <alignment horizontal="center"/>
    </xf>
    <xf numFmtId="0" fontId="29" fillId="55" borderId="59" xfId="484" applyFont="1" applyFill="1" applyBorder="1" applyAlignment="1">
      <alignment horizontal="center" vertical="center" wrapText="1"/>
    </xf>
    <xf numFmtId="0" fontId="29" fillId="55" borderId="117" xfId="484" applyFont="1" applyFill="1" applyBorder="1" applyAlignment="1">
      <alignment horizontal="center" vertical="center" wrapText="1"/>
    </xf>
    <xf numFmtId="0" fontId="29" fillId="55" borderId="118" xfId="484" applyFont="1" applyFill="1" applyBorder="1" applyAlignment="1">
      <alignment horizontal="center" vertical="center" wrapText="1"/>
    </xf>
    <xf numFmtId="0" fontId="29" fillId="55" borderId="119" xfId="484" applyFont="1" applyFill="1" applyBorder="1" applyAlignment="1">
      <alignment horizontal="center" vertical="center" wrapText="1"/>
    </xf>
    <xf numFmtId="0" fontId="29" fillId="55" borderId="120" xfId="484" applyFont="1" applyFill="1" applyBorder="1" applyAlignment="1">
      <alignment horizontal="center" vertical="center" wrapText="1"/>
    </xf>
    <xf numFmtId="0" fontId="29" fillId="55" borderId="121" xfId="484" applyFont="1" applyFill="1" applyBorder="1" applyAlignment="1">
      <alignment horizontal="center" vertical="center" wrapText="1"/>
    </xf>
    <xf numFmtId="0" fontId="8" fillId="55" borderId="27" xfId="484" applyFill="1" applyBorder="1" applyAlignment="1">
      <alignment horizontal="left"/>
    </xf>
    <xf numFmtId="0" fontId="8" fillId="55" borderId="197" xfId="484" applyFill="1" applyBorder="1" applyAlignment="1">
      <alignment horizontal="left"/>
    </xf>
    <xf numFmtId="0" fontId="8" fillId="55" borderId="196" xfId="484" applyFill="1" applyBorder="1" applyAlignment="1">
      <alignment horizontal="left"/>
    </xf>
    <xf numFmtId="0" fontId="8" fillId="55" borderId="25" xfId="484" applyFill="1" applyBorder="1" applyAlignment="1">
      <alignment horizontal="left" vertical="center"/>
    </xf>
    <xf numFmtId="0" fontId="8" fillId="55" borderId="159" xfId="484" applyFill="1" applyBorder="1" applyAlignment="1">
      <alignment horizontal="left" vertical="center"/>
    </xf>
    <xf numFmtId="0" fontId="8" fillId="55" borderId="160" xfId="484" applyFill="1" applyBorder="1" applyAlignment="1">
      <alignment horizontal="left" vertical="center"/>
    </xf>
    <xf numFmtId="0" fontId="77" fillId="55" borderId="33" xfId="484" applyFont="1" applyFill="1" applyBorder="1" applyAlignment="1">
      <alignment horizontal="center"/>
    </xf>
    <xf numFmtId="0" fontId="77" fillId="55" borderId="22" xfId="484" applyFont="1" applyFill="1" applyBorder="1" applyAlignment="1">
      <alignment horizontal="center"/>
    </xf>
    <xf numFmtId="0" fontId="77" fillId="55" borderId="23" xfId="484" applyFont="1" applyFill="1" applyBorder="1" applyAlignment="1">
      <alignment horizontal="center"/>
    </xf>
    <xf numFmtId="0" fontId="77" fillId="55" borderId="35" xfId="484" applyFont="1" applyFill="1" applyBorder="1" applyAlignment="1">
      <alignment horizontal="center"/>
    </xf>
    <xf numFmtId="0" fontId="77" fillId="55" borderId="36" xfId="484" applyFont="1" applyFill="1" applyBorder="1" applyAlignment="1">
      <alignment horizontal="center"/>
    </xf>
    <xf numFmtId="0" fontId="77" fillId="55" borderId="37" xfId="484" applyFont="1" applyFill="1" applyBorder="1" applyAlignment="1">
      <alignment horizontal="center"/>
    </xf>
    <xf numFmtId="0" fontId="29" fillId="55" borderId="191" xfId="484" applyFont="1" applyFill="1" applyBorder="1" applyAlignment="1">
      <alignment horizontal="center" vertical="center"/>
    </xf>
    <xf numFmtId="0" fontId="29" fillId="55" borderId="218" xfId="484" applyFont="1" applyFill="1" applyBorder="1" applyAlignment="1">
      <alignment horizontal="center" vertical="center"/>
    </xf>
    <xf numFmtId="0" fontId="29" fillId="55" borderId="27" xfId="484" applyFont="1" applyFill="1" applyBorder="1" applyAlignment="1">
      <alignment horizontal="center" vertical="center"/>
    </xf>
    <xf numFmtId="0" fontId="29" fillId="55" borderId="194" xfId="484" applyFont="1" applyFill="1" applyBorder="1" applyAlignment="1">
      <alignment horizontal="center" vertical="center"/>
    </xf>
    <xf numFmtId="0" fontId="8" fillId="55" borderId="11" xfId="484" applyFill="1" applyBorder="1" applyAlignment="1">
      <alignment horizontal="center" vertical="center" wrapText="1"/>
    </xf>
    <xf numFmtId="0" fontId="29" fillId="55" borderId="164" xfId="484" applyFont="1" applyFill="1" applyBorder="1" applyAlignment="1">
      <alignment horizontal="center" vertical="center" wrapText="1"/>
    </xf>
    <xf numFmtId="0" fontId="29" fillId="55" borderId="29" xfId="484" applyFont="1" applyFill="1" applyBorder="1" applyAlignment="1">
      <alignment horizontal="center" vertical="center" wrapText="1"/>
    </xf>
    <xf numFmtId="0" fontId="29" fillId="55" borderId="24" xfId="484" applyFont="1" applyFill="1" applyBorder="1" applyAlignment="1">
      <alignment horizontal="center" vertical="center" wrapText="1"/>
    </xf>
    <xf numFmtId="4" fontId="29" fillId="55" borderId="122" xfId="484" applyNumberFormat="1" applyFont="1" applyFill="1" applyBorder="1" applyAlignment="1">
      <alignment horizontal="center" vertical="center" wrapText="1"/>
    </xf>
    <xf numFmtId="0" fontId="29" fillId="55" borderId="123" xfId="484" applyFont="1" applyFill="1" applyBorder="1" applyAlignment="1">
      <alignment horizontal="center" vertical="center"/>
    </xf>
    <xf numFmtId="0" fontId="29" fillId="55" borderId="165" xfId="484" applyFont="1" applyFill="1" applyBorder="1" applyAlignment="1">
      <alignment horizontal="center" vertical="center"/>
    </xf>
    <xf numFmtId="0" fontId="29" fillId="0" borderId="197" xfId="484" applyFont="1" applyBorder="1" applyAlignment="1">
      <alignment horizontal="center" vertical="center"/>
    </xf>
    <xf numFmtId="0" fontId="7" fillId="55" borderId="18" xfId="484" applyFont="1" applyFill="1" applyBorder="1" applyAlignment="1">
      <alignment horizontal="left" vertical="center"/>
    </xf>
    <xf numFmtId="0" fontId="29" fillId="55" borderId="26" xfId="484" applyFont="1" applyFill="1" applyBorder="1" applyAlignment="1">
      <alignment horizontal="center" vertical="center"/>
    </xf>
    <xf numFmtId="0" fontId="29" fillId="55" borderId="179" xfId="484" applyFont="1" applyFill="1" applyBorder="1" applyAlignment="1">
      <alignment horizontal="center" vertical="center"/>
    </xf>
    <xf numFmtId="0" fontId="8" fillId="55" borderId="202" xfId="484" applyFill="1" applyBorder="1" applyAlignment="1">
      <alignment horizontal="center" vertical="center" wrapText="1"/>
    </xf>
    <xf numFmtId="0" fontId="8" fillId="55" borderId="13" xfId="484" applyFill="1" applyBorder="1" applyAlignment="1">
      <alignment horizontal="center" vertical="center" wrapText="1"/>
    </xf>
    <xf numFmtId="0" fontId="8" fillId="55" borderId="16" xfId="484" applyFill="1" applyBorder="1" applyAlignment="1">
      <alignment horizontal="center" vertical="center" wrapText="1"/>
    </xf>
    <xf numFmtId="0" fontId="7" fillId="0" borderId="18" xfId="484" applyFont="1" applyBorder="1" applyAlignment="1">
      <alignment horizontal="left" vertical="center"/>
    </xf>
    <xf numFmtId="0" fontId="8" fillId="0" borderId="19" xfId="484" applyBorder="1" applyAlignment="1">
      <alignment horizontal="left" vertical="center"/>
    </xf>
    <xf numFmtId="0" fontId="8" fillId="0" borderId="20" xfId="484" applyBorder="1" applyAlignment="1">
      <alignment horizontal="left" vertical="center"/>
    </xf>
    <xf numFmtId="0" fontId="29" fillId="55" borderId="124" xfId="484" applyFont="1" applyFill="1" applyBorder="1" applyAlignment="1">
      <alignment horizontal="center" vertical="center" wrapText="1"/>
    </xf>
    <xf numFmtId="0" fontId="29" fillId="55" borderId="57" xfId="484" applyFont="1" applyFill="1" applyBorder="1" applyAlignment="1">
      <alignment horizontal="center" vertical="center" wrapText="1"/>
    </xf>
    <xf numFmtId="0" fontId="29" fillId="55" borderId="125" xfId="484" applyFont="1" applyFill="1" applyBorder="1" applyAlignment="1">
      <alignment horizontal="center" vertical="center" wrapText="1"/>
    </xf>
    <xf numFmtId="0" fontId="29" fillId="55" borderId="188" xfId="484" applyFont="1" applyFill="1" applyBorder="1" applyAlignment="1">
      <alignment horizontal="center" vertical="center" wrapText="1"/>
    </xf>
    <xf numFmtId="0" fontId="29" fillId="55" borderId="180" xfId="484" applyFont="1" applyFill="1" applyBorder="1" applyAlignment="1">
      <alignment horizontal="center" vertical="center" wrapText="1"/>
    </xf>
    <xf numFmtId="0" fontId="35" fillId="55" borderId="30" xfId="484" applyFont="1" applyFill="1" applyBorder="1" applyAlignment="1">
      <alignment horizontal="center" vertical="center"/>
    </xf>
    <xf numFmtId="0" fontId="35" fillId="55" borderId="31" xfId="484" applyFont="1" applyFill="1" applyBorder="1" applyAlignment="1">
      <alignment horizontal="center" vertical="center"/>
    </xf>
    <xf numFmtId="0" fontId="35" fillId="55" borderId="32" xfId="484" applyFont="1" applyFill="1" applyBorder="1" applyAlignment="1">
      <alignment horizontal="center" vertical="center"/>
    </xf>
    <xf numFmtId="0" fontId="29" fillId="55" borderId="126" xfId="484" applyFont="1" applyFill="1" applyBorder="1" applyAlignment="1">
      <alignment horizontal="center" vertical="center" wrapText="1"/>
    </xf>
    <xf numFmtId="0" fontId="8" fillId="55" borderId="170" xfId="484" applyFill="1" applyBorder="1" applyAlignment="1">
      <alignment horizontal="left" vertical="center"/>
    </xf>
    <xf numFmtId="0" fontId="8" fillId="55" borderId="127" xfId="484" applyFill="1" applyBorder="1" applyAlignment="1">
      <alignment horizontal="left" vertical="center"/>
    </xf>
    <xf numFmtId="0" fontId="8" fillId="55" borderId="171" xfId="484" applyFill="1" applyBorder="1" applyAlignment="1">
      <alignment horizontal="left" vertical="center"/>
    </xf>
    <xf numFmtId="0" fontId="7" fillId="55" borderId="107" xfId="484" applyFont="1" applyFill="1" applyBorder="1" applyAlignment="1">
      <alignment horizontal="center" vertical="center" wrapText="1"/>
    </xf>
    <xf numFmtId="0" fontId="29" fillId="55" borderId="169" xfId="484" applyFont="1" applyFill="1" applyBorder="1" applyAlignment="1">
      <alignment horizontal="center" vertical="center" wrapText="1"/>
    </xf>
    <xf numFmtId="0" fontId="29" fillId="55" borderId="130" xfId="484" applyFont="1" applyFill="1" applyBorder="1" applyAlignment="1">
      <alignment horizontal="center" vertical="center" wrapText="1"/>
    </xf>
    <xf numFmtId="0" fontId="29" fillId="55" borderId="131" xfId="484" applyFont="1" applyFill="1" applyBorder="1" applyAlignment="1">
      <alignment horizontal="center" vertical="center" wrapText="1"/>
    </xf>
    <xf numFmtId="0" fontId="29" fillId="55" borderId="205" xfId="484" applyFont="1" applyFill="1" applyBorder="1" applyAlignment="1">
      <alignment horizontal="center" vertical="center" wrapText="1"/>
    </xf>
    <xf numFmtId="0" fontId="35" fillId="55" borderId="166" xfId="484" applyFont="1" applyFill="1" applyBorder="1" applyAlignment="1">
      <alignment horizontal="center" vertical="center"/>
    </xf>
    <xf numFmtId="0" fontId="35" fillId="55" borderId="103" xfId="484" applyFont="1" applyFill="1" applyBorder="1" applyAlignment="1">
      <alignment horizontal="center" vertical="center"/>
    </xf>
    <xf numFmtId="0" fontId="35" fillId="55" borderId="167" xfId="484" applyFont="1" applyFill="1" applyBorder="1" applyAlignment="1">
      <alignment horizontal="center" vertical="center"/>
    </xf>
    <xf numFmtId="0" fontId="29" fillId="55" borderId="168" xfId="484" applyFont="1" applyFill="1" applyBorder="1" applyAlignment="1">
      <alignment horizontal="center" vertical="center" wrapText="1"/>
    </xf>
    <xf numFmtId="0" fontId="29" fillId="55" borderId="128" xfId="484" applyFont="1" applyFill="1" applyBorder="1" applyAlignment="1">
      <alignment horizontal="center" vertical="center" wrapText="1"/>
    </xf>
    <xf numFmtId="0" fontId="29" fillId="55" borderId="129" xfId="484" applyFont="1" applyFill="1" applyBorder="1" applyAlignment="1">
      <alignment horizontal="center" vertical="center" wrapText="1"/>
    </xf>
    <xf numFmtId="0" fontId="29" fillId="55" borderId="107" xfId="484" applyFont="1" applyFill="1" applyBorder="1" applyAlignment="1">
      <alignment horizontal="center" vertical="center" wrapText="1"/>
    </xf>
    <xf numFmtId="0" fontId="29" fillId="55" borderId="106" xfId="484" applyFont="1" applyFill="1" applyBorder="1" applyAlignment="1">
      <alignment horizontal="center" vertical="center" wrapText="1"/>
    </xf>
    <xf numFmtId="0" fontId="29" fillId="55" borderId="202" xfId="484" applyFont="1" applyFill="1" applyBorder="1" applyAlignment="1">
      <alignment horizontal="center" vertical="center"/>
    </xf>
    <xf numFmtId="0" fontId="29" fillId="55" borderId="204" xfId="484" applyFont="1" applyFill="1" applyBorder="1" applyAlignment="1">
      <alignment horizontal="center" vertical="center"/>
    </xf>
    <xf numFmtId="0" fontId="29" fillId="55" borderId="203" xfId="484" applyFont="1" applyFill="1" applyBorder="1" applyAlignment="1">
      <alignment horizontal="center" vertical="center"/>
    </xf>
    <xf numFmtId="0" fontId="29" fillId="55" borderId="30" xfId="0" applyFont="1" applyFill="1" applyBorder="1" applyAlignment="1">
      <alignment horizontal="center" vertical="center"/>
    </xf>
    <xf numFmtId="0" fontId="29" fillId="55" borderId="31" xfId="0" applyFont="1" applyFill="1" applyBorder="1" applyAlignment="1">
      <alignment horizontal="center" vertical="center"/>
    </xf>
    <xf numFmtId="0" fontId="29" fillId="55" borderId="32" xfId="0" applyFont="1" applyFill="1" applyBorder="1" applyAlignment="1">
      <alignment horizontal="center" vertical="center"/>
    </xf>
    <xf numFmtId="0" fontId="29" fillId="55" borderId="12" xfId="0" applyFont="1" applyFill="1" applyBorder="1" applyAlignment="1">
      <alignment horizontal="center" vertical="center"/>
    </xf>
    <xf numFmtId="0" fontId="29" fillId="55" borderId="0" xfId="0" applyFont="1" applyFill="1" applyBorder="1" applyAlignment="1">
      <alignment horizontal="center" vertical="center"/>
    </xf>
    <xf numFmtId="0" fontId="29" fillId="55" borderId="17" xfId="0" applyFont="1" applyFill="1" applyBorder="1" applyAlignment="1">
      <alignment horizontal="center" vertical="center"/>
    </xf>
    <xf numFmtId="0" fontId="99" fillId="0" borderId="35" xfId="0" applyFont="1" applyBorder="1" applyAlignment="1">
      <alignment horizontal="center" vertical="center"/>
    </xf>
    <xf numFmtId="0" fontId="99" fillId="0" borderId="36" xfId="0" applyFont="1" applyBorder="1" applyAlignment="1">
      <alignment horizontal="center" vertical="center"/>
    </xf>
    <xf numFmtId="0" fontId="99" fillId="0" borderId="37" xfId="0" applyFont="1" applyBorder="1" applyAlignment="1">
      <alignment horizontal="center" vertical="center"/>
    </xf>
    <xf numFmtId="0" fontId="7" fillId="55" borderId="38" xfId="0" applyFont="1" applyFill="1" applyBorder="1" applyAlignment="1">
      <alignment horizontal="left" vertical="center"/>
    </xf>
    <xf numFmtId="0" fontId="7" fillId="55" borderId="39" xfId="0" applyFont="1" applyFill="1" applyBorder="1" applyAlignment="1">
      <alignment horizontal="left" vertical="center"/>
    </xf>
    <xf numFmtId="0" fontId="7" fillId="55" borderId="40" xfId="0" applyFont="1" applyFill="1" applyBorder="1" applyAlignment="1">
      <alignment horizontal="left" vertical="center"/>
    </xf>
    <xf numFmtId="0" fontId="99" fillId="0" borderId="30" xfId="0" applyFont="1" applyBorder="1" applyAlignment="1">
      <alignment horizontal="center" vertical="center"/>
    </xf>
    <xf numFmtId="0" fontId="99" fillId="0" borderId="12" xfId="0" applyFont="1" applyBorder="1" applyAlignment="1">
      <alignment horizontal="center" vertical="center"/>
    </xf>
    <xf numFmtId="0" fontId="99" fillId="0" borderId="41" xfId="0" applyFont="1" applyBorder="1" applyAlignment="1">
      <alignment horizontal="center" vertical="center"/>
    </xf>
    <xf numFmtId="0" fontId="99" fillId="0" borderId="193" xfId="0" applyFont="1" applyBorder="1" applyAlignment="1">
      <alignment horizontal="center" vertical="center"/>
    </xf>
    <xf numFmtId="0" fontId="99" fillId="0" borderId="196" xfId="0" applyFont="1" applyBorder="1" applyAlignment="1">
      <alignment horizontal="center" vertical="center"/>
    </xf>
    <xf numFmtId="0" fontId="99" fillId="0" borderId="27" xfId="0" applyFont="1" applyBorder="1" applyAlignment="1">
      <alignment horizontal="center" vertical="center"/>
    </xf>
    <xf numFmtId="0" fontId="99" fillId="0" borderId="197" xfId="0" applyFont="1" applyBorder="1" applyAlignment="1">
      <alignment horizontal="center" vertical="center"/>
    </xf>
    <xf numFmtId="0" fontId="99" fillId="0" borderId="194" xfId="0" applyFont="1" applyBorder="1" applyAlignment="1">
      <alignment horizontal="center" vertical="center"/>
    </xf>
    <xf numFmtId="0" fontId="91" fillId="0" borderId="193" xfId="654" applyFont="1" applyBorder="1" applyAlignment="1">
      <alignment horizontal="center"/>
    </xf>
    <xf numFmtId="0" fontId="91" fillId="0" borderId="197" xfId="654" applyFont="1" applyBorder="1" applyAlignment="1">
      <alignment horizontal="center"/>
    </xf>
    <xf numFmtId="0" fontId="91" fillId="0" borderId="194" xfId="654" applyFont="1" applyBorder="1" applyAlignment="1">
      <alignment horizontal="center"/>
    </xf>
    <xf numFmtId="0" fontId="7" fillId="55" borderId="18" xfId="0" applyFont="1" applyFill="1" applyBorder="1" applyAlignment="1">
      <alignment horizontal="left"/>
    </xf>
    <xf numFmtId="0" fontId="7" fillId="55" borderId="19" xfId="0" applyFont="1" applyFill="1" applyBorder="1" applyAlignment="1">
      <alignment horizontal="left"/>
    </xf>
    <xf numFmtId="0" fontId="7" fillId="55" borderId="20" xfId="0" applyFont="1" applyFill="1" applyBorder="1" applyAlignment="1">
      <alignment horizontal="left"/>
    </xf>
    <xf numFmtId="0" fontId="29" fillId="55" borderId="191" xfId="631" applyFont="1" applyFill="1" applyBorder="1" applyAlignment="1">
      <alignment horizontal="center" vertical="center"/>
    </xf>
    <xf numFmtId="0" fontId="29" fillId="55" borderId="227" xfId="631" applyFont="1" applyFill="1" applyBorder="1" applyAlignment="1">
      <alignment horizontal="center" vertical="center"/>
    </xf>
    <xf numFmtId="0" fontId="29" fillId="55" borderId="30" xfId="631" applyFont="1" applyFill="1" applyBorder="1" applyAlignment="1">
      <alignment horizontal="center"/>
    </xf>
    <xf numFmtId="0" fontId="29" fillId="55" borderId="31" xfId="631" applyFont="1" applyFill="1" applyBorder="1" applyAlignment="1">
      <alignment horizontal="center"/>
    </xf>
    <xf numFmtId="0" fontId="29" fillId="55" borderId="32" xfId="631" applyFont="1" applyFill="1" applyBorder="1" applyAlignment="1">
      <alignment horizontal="center"/>
    </xf>
    <xf numFmtId="0" fontId="29" fillId="55" borderId="215" xfId="631" applyFont="1" applyFill="1" applyBorder="1" applyAlignment="1">
      <alignment horizontal="center"/>
    </xf>
    <xf numFmtId="0" fontId="29" fillId="55" borderId="216" xfId="631" applyFont="1" applyFill="1" applyBorder="1" applyAlignment="1">
      <alignment horizontal="center"/>
    </xf>
    <xf numFmtId="0" fontId="29" fillId="55" borderId="217" xfId="631" applyFont="1" applyFill="1" applyBorder="1" applyAlignment="1">
      <alignment horizontal="center"/>
    </xf>
    <xf numFmtId="0" fontId="29" fillId="55" borderId="218" xfId="631" applyFont="1" applyFill="1" applyBorder="1" applyAlignment="1">
      <alignment horizontal="center" vertical="center"/>
    </xf>
    <xf numFmtId="0" fontId="104" fillId="0" borderId="193" xfId="484" applyFont="1" applyBorder="1" applyAlignment="1">
      <alignment horizontal="center"/>
    </xf>
    <xf numFmtId="0" fontId="104" fillId="0" borderId="197" xfId="484" applyFont="1" applyBorder="1" applyAlignment="1">
      <alignment horizontal="center"/>
    </xf>
    <xf numFmtId="0" fontId="104" fillId="0" borderId="194" xfId="484" applyFont="1" applyBorder="1" applyAlignment="1">
      <alignment horizontal="center"/>
    </xf>
    <xf numFmtId="0" fontId="0" fillId="55" borderId="12" xfId="0" applyFill="1" applyBorder="1" applyAlignment="1">
      <alignment horizontal="left"/>
    </xf>
    <xf numFmtId="0" fontId="0" fillId="55" borderId="0" xfId="0" applyFill="1" applyBorder="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29" fillId="55" borderId="12" xfId="631" applyFont="1" applyFill="1" applyBorder="1" applyAlignment="1">
      <alignment horizontal="center"/>
    </xf>
    <xf numFmtId="0" fontId="29" fillId="55" borderId="0" xfId="631" applyFont="1" applyFill="1" applyBorder="1" applyAlignment="1">
      <alignment horizontal="center"/>
    </xf>
    <xf numFmtId="0" fontId="29" fillId="55" borderId="17" xfId="631" applyFont="1" applyFill="1" applyBorder="1" applyAlignment="1">
      <alignment horizontal="center"/>
    </xf>
    <xf numFmtId="0" fontId="29" fillId="55" borderId="41" xfId="631" applyFont="1" applyFill="1" applyBorder="1" applyAlignment="1">
      <alignment horizontal="center"/>
    </xf>
    <xf numFmtId="0" fontId="29" fillId="55" borderId="138" xfId="631" applyFont="1" applyFill="1" applyBorder="1" applyAlignment="1">
      <alignment horizontal="center"/>
    </xf>
    <xf numFmtId="0" fontId="29" fillId="55" borderId="163" xfId="631" applyFont="1" applyFill="1" applyBorder="1" applyAlignment="1">
      <alignment horizontal="center"/>
    </xf>
    <xf numFmtId="0" fontId="29" fillId="55" borderId="201" xfId="631" applyFont="1" applyFill="1" applyBorder="1" applyAlignment="1">
      <alignment horizontal="center" vertical="center"/>
    </xf>
    <xf numFmtId="0" fontId="29" fillId="55" borderId="29" xfId="631" applyFont="1" applyFill="1" applyBorder="1" applyAlignment="1">
      <alignment horizontal="center" vertical="center"/>
    </xf>
    <xf numFmtId="0" fontId="29" fillId="55" borderId="24" xfId="631" applyFont="1" applyFill="1" applyBorder="1" applyAlignment="1">
      <alignment horizontal="center" vertical="center"/>
    </xf>
    <xf numFmtId="0" fontId="29" fillId="55" borderId="195" xfId="631" applyFont="1" applyFill="1" applyBorder="1" applyAlignment="1">
      <alignment horizontal="center" vertical="center"/>
    </xf>
    <xf numFmtId="0" fontId="29" fillId="55" borderId="10" xfId="631" applyFont="1" applyFill="1" applyBorder="1" applyAlignment="1">
      <alignment horizontal="center" vertical="center"/>
    </xf>
    <xf numFmtId="0" fontId="29" fillId="55" borderId="11" xfId="631" applyFont="1" applyFill="1" applyBorder="1" applyAlignment="1">
      <alignment horizontal="center" vertical="center"/>
    </xf>
    <xf numFmtId="0" fontId="29" fillId="55" borderId="204" xfId="631" applyFont="1" applyFill="1" applyBorder="1" applyAlignment="1">
      <alignment horizontal="center" vertical="center"/>
    </xf>
    <xf numFmtId="0" fontId="29" fillId="55" borderId="203" xfId="631" applyFont="1" applyFill="1" applyBorder="1" applyAlignment="1">
      <alignment horizontal="center" vertical="center"/>
    </xf>
    <xf numFmtId="0" fontId="29" fillId="55" borderId="202" xfId="631" applyFont="1" applyFill="1" applyBorder="1" applyAlignment="1">
      <alignment horizontal="center" vertical="center"/>
    </xf>
    <xf numFmtId="0" fontId="29" fillId="55" borderId="14" xfId="631" applyFont="1" applyFill="1" applyBorder="1" applyAlignment="1">
      <alignment horizontal="center" vertical="center"/>
    </xf>
    <xf numFmtId="0" fontId="29" fillId="55" borderId="138" xfId="631" applyFont="1" applyFill="1" applyBorder="1" applyAlignment="1">
      <alignment horizontal="center" vertical="center"/>
    </xf>
    <xf numFmtId="0" fontId="29" fillId="55" borderId="16" xfId="631" applyFont="1" applyFill="1" applyBorder="1" applyAlignment="1">
      <alignment horizontal="center" vertical="center"/>
    </xf>
    <xf numFmtId="0" fontId="29" fillId="55" borderId="206" xfId="631" applyFont="1" applyFill="1" applyBorder="1" applyAlignment="1">
      <alignment horizontal="center" vertical="center"/>
    </xf>
    <xf numFmtId="0" fontId="29" fillId="55" borderId="163" xfId="631" applyFont="1" applyFill="1" applyBorder="1" applyAlignment="1">
      <alignment horizontal="center" vertical="center"/>
    </xf>
    <xf numFmtId="0" fontId="7" fillId="55" borderId="12" xfId="0" applyFont="1" applyFill="1" applyBorder="1" applyAlignment="1">
      <alignment horizontal="left"/>
    </xf>
    <xf numFmtId="0" fontId="0" fillId="55" borderId="18" xfId="0" applyFill="1" applyBorder="1" applyAlignment="1">
      <alignment horizontal="left"/>
    </xf>
    <xf numFmtId="0" fontId="77" fillId="55" borderId="205" xfId="0" applyFont="1" applyFill="1" applyBorder="1" applyAlignment="1">
      <alignment horizontal="left"/>
    </xf>
    <xf numFmtId="0" fontId="77" fillId="55" borderId="202" xfId="0" applyFont="1" applyFill="1" applyBorder="1" applyAlignment="1">
      <alignment horizontal="left"/>
    </xf>
    <xf numFmtId="0" fontId="77" fillId="55" borderId="12" xfId="0" applyFont="1" applyFill="1" applyBorder="1" applyAlignment="1">
      <alignment horizontal="left"/>
    </xf>
    <xf numFmtId="0" fontId="77" fillId="55" borderId="13" xfId="0" applyFont="1" applyFill="1" applyBorder="1" applyAlignment="1">
      <alignment horizontal="left"/>
    </xf>
  </cellXfs>
  <cellStyles count="69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1 9" xfId="681" xr:uid="{37D149A0-142B-4595-8599-30D43055094A}"/>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2 9" xfId="684" xr:uid="{0F483440-EC26-4FEF-B958-923D49150A5B}"/>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3 9" xfId="687" xr:uid="{E4EF141D-CCA3-46F5-B436-E479933EA6F7}"/>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4 9" xfId="690" xr:uid="{D1CAFD7D-4C8E-4792-A756-73C23C74A6A5}"/>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5 9" xfId="693" xr:uid="{8356769A-844F-4F95-A215-8C2BD031FE17}"/>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20% - Énfasis6 9" xfId="696" xr:uid="{6E5BDA5C-DECE-41D5-B073-85127678D70E}"/>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1 9" xfId="682" xr:uid="{FFD5E7C3-88BF-4F66-B346-48FA12C5304F}"/>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2 9" xfId="685" xr:uid="{6F42104F-6F50-445B-84D4-3CE02742FC6A}"/>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3 9" xfId="688" xr:uid="{E5D2CD4D-F3ED-4161-80F4-2E8A9E71FBD4}"/>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4 9" xfId="691" xr:uid="{C0135F61-0095-4CBA-A941-FE0183A2729E}"/>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5 9" xfId="694" xr:uid="{CC44E212-84AE-449C-8C06-823F6569C47F}"/>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40% - Énfasis6 9" xfId="697" xr:uid="{35D62061-6E31-49D0-8FC2-0261144F7F27}"/>
    <cellStyle name="60% - Énfasis1" xfId="157" builtinId="32" customBuiltin="1"/>
    <cellStyle name="60% - Énfasis1 10" xfId="683" xr:uid="{4E6A77BE-7BF6-4E74-8F41-6E5015286E2A}"/>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10" xfId="686" xr:uid="{4FC430EC-412A-45E9-B2D8-D974F59E3592}"/>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10" xfId="689" xr:uid="{8A38A6F4-A39B-4AAD-9CAF-E84718A5F8C8}"/>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10" xfId="692" xr:uid="{11000148-4758-4246-BF96-B370A85E7BB9}"/>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10" xfId="695" xr:uid="{4CEEC55F-3295-44EB-8F34-EC6CA75E7758}"/>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10" xfId="698" xr:uid="{E129A953-8C4F-44F4-BDB1-BE3743C4A6F9}"/>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10" xfId="679" xr:uid="{6C2F0E1E-2435-4D9B-8894-AD2FC2F00694}"/>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Notas 9" xfId="680" xr:uid="{B55B23DD-0FB3-4899-8604-81B124CEBA45}"/>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Ene 2019 - feb 2022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'Pág.8-G1'!$AA$39:$AA$76</c:f>
              <c:strCache>
                <c:ptCount val="38"/>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strCache>
            </c:strRef>
          </c:cat>
          <c:val>
            <c:numRef>
              <c:f>'Pág.8-G1'!$AB$39:$AB$76</c:f>
              <c:numCache>
                <c:formatCode>#,##0</c:formatCode>
                <c:ptCount val="38"/>
                <c:pt idx="0">
                  <c:v>17929.830999999998</c:v>
                </c:pt>
                <c:pt idx="1">
                  <c:v>15986.379000000001</c:v>
                </c:pt>
                <c:pt idx="2">
                  <c:v>17481.904999999999</c:v>
                </c:pt>
                <c:pt idx="3">
                  <c:v>17305.428</c:v>
                </c:pt>
                <c:pt idx="4">
                  <c:v>19372.206999999999</c:v>
                </c:pt>
                <c:pt idx="5">
                  <c:v>17337.017</c:v>
                </c:pt>
                <c:pt idx="6">
                  <c:v>18417.313999999998</c:v>
                </c:pt>
                <c:pt idx="7">
                  <c:v>18489.975999999999</c:v>
                </c:pt>
                <c:pt idx="8">
                  <c:v>15104.125</c:v>
                </c:pt>
                <c:pt idx="9">
                  <c:v>17598.509999999998</c:v>
                </c:pt>
                <c:pt idx="10">
                  <c:v>17503.72</c:v>
                </c:pt>
                <c:pt idx="11">
                  <c:v>19473.575000000001</c:v>
                </c:pt>
                <c:pt idx="12">
                  <c:v>19453.868999999999</c:v>
                </c:pt>
                <c:pt idx="13">
                  <c:v>18239.312999999998</c:v>
                </c:pt>
                <c:pt idx="14">
                  <c:v>19560</c:v>
                </c:pt>
                <c:pt idx="15">
                  <c:v>16880.937999999998</c:v>
                </c:pt>
                <c:pt idx="16">
                  <c:v>18144.112000000001</c:v>
                </c:pt>
                <c:pt idx="17">
                  <c:v>19526.236000000001</c:v>
                </c:pt>
                <c:pt idx="18">
                  <c:v>20103.13</c:v>
                </c:pt>
                <c:pt idx="19">
                  <c:v>18842.042000000001</c:v>
                </c:pt>
                <c:pt idx="20">
                  <c:v>18919.276999999998</c:v>
                </c:pt>
                <c:pt idx="21">
                  <c:v>17384.792000000001</c:v>
                </c:pt>
                <c:pt idx="22">
                  <c:v>17225.050999999999</c:v>
                </c:pt>
                <c:pt idx="23">
                  <c:v>19083.722000000002</c:v>
                </c:pt>
                <c:pt idx="24">
                  <c:v>17244.643</c:v>
                </c:pt>
                <c:pt idx="25">
                  <c:v>17452.965</c:v>
                </c:pt>
                <c:pt idx="26">
                  <c:v>19879.752</c:v>
                </c:pt>
                <c:pt idx="27">
                  <c:v>17343.127</c:v>
                </c:pt>
                <c:pt idx="28">
                  <c:v>18240.559000000001</c:v>
                </c:pt>
                <c:pt idx="29">
                  <c:v>18951.348999999998</c:v>
                </c:pt>
                <c:pt idx="30">
                  <c:v>18290.690999999999</c:v>
                </c:pt>
                <c:pt idx="31">
                  <c:v>18259.665000000001</c:v>
                </c:pt>
                <c:pt idx="32">
                  <c:v>15874.3</c:v>
                </c:pt>
                <c:pt idx="33">
                  <c:v>14242.78</c:v>
                </c:pt>
                <c:pt idx="34">
                  <c:v>16006.779</c:v>
                </c:pt>
                <c:pt idx="35">
                  <c:v>17783.048999999999</c:v>
                </c:pt>
                <c:pt idx="36">
                  <c:v>14288.906999999999</c:v>
                </c:pt>
                <c:pt idx="37">
                  <c:v>15218.842000000001</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98441984"/>
        <c:axId val="178262784"/>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febrero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2021 (p)</c:v>
                </c:pt>
                <c:pt idx="1">
                  <c:v>Febrero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255.50022691007041</c:v>
                </c:pt>
                <c:pt idx="1">
                  <c:v>267.75753416482667</c:v>
                </c:pt>
                <c:pt idx="2">
                  <c:v>246.16428092830603</c:v>
                </c:pt>
                <c:pt idx="3">
                  <c:v>406.89039242219218</c:v>
                </c:pt>
                <c:pt idx="4">
                  <c:v>349.77029021151009</c:v>
                </c:pt>
                <c:pt idx="5">
                  <c:v>223.00154062562797</c:v>
                </c:pt>
                <c:pt idx="6">
                  <c:v>143.41949778434267</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2022 (p)</c:v>
                </c:pt>
                <c:pt idx="1">
                  <c:v>Febrero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262.32146304467733</c:v>
                </c:pt>
                <c:pt idx="1">
                  <c:v>276.90508960072663</c:v>
                </c:pt>
                <c:pt idx="2">
                  <c:v>247.2708217270195</c:v>
                </c:pt>
                <c:pt idx="3">
                  <c:v>420.23828125</c:v>
                </c:pt>
                <c:pt idx="4">
                  <c:v>346.10861983059294</c:v>
                </c:pt>
                <c:pt idx="5">
                  <c:v>230.34914228052472</c:v>
                </c:pt>
                <c:pt idx="6">
                  <c:v>148.79773462783172</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Feb 2019- Feb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'!$AB$41:$AB$77</c:f>
              <c:strCache>
                <c:ptCount val="37"/>
                <c:pt idx="0">
                  <c:v>Feb 19</c:v>
                </c:pt>
                <c:pt idx="1">
                  <c:v>Mar 19</c:v>
                </c:pt>
                <c:pt idx="2">
                  <c:v>Abr 19</c:v>
                </c:pt>
                <c:pt idx="3">
                  <c:v>May 19</c:v>
                </c:pt>
                <c:pt idx="4">
                  <c:v>Jun 19</c:v>
                </c:pt>
                <c:pt idx="5">
                  <c:v>Jul 19</c:v>
                </c:pt>
                <c:pt idx="6">
                  <c:v>Ago 19</c:v>
                </c:pt>
                <c:pt idx="7">
                  <c:v>Sep 19</c:v>
                </c:pt>
                <c:pt idx="8">
                  <c:v>Oct 19</c:v>
                </c:pt>
                <c:pt idx="9">
                  <c:v>Nov 19</c:v>
                </c:pt>
                <c:pt idx="10">
                  <c:v>Dic19</c:v>
                </c:pt>
                <c:pt idx="11">
                  <c:v>Ene 20</c:v>
                </c:pt>
                <c:pt idx="12">
                  <c:v>Feb 20</c:v>
                </c:pt>
                <c:pt idx="13">
                  <c:v>Mar 20</c:v>
                </c:pt>
                <c:pt idx="14">
                  <c:v>abr-20</c:v>
                </c:pt>
                <c:pt idx="15">
                  <c:v>may-20</c:v>
                </c:pt>
                <c:pt idx="16">
                  <c:v>jun-20</c:v>
                </c:pt>
                <c:pt idx="17">
                  <c:v>jul-20</c:v>
                </c:pt>
                <c:pt idx="18">
                  <c:v>ago-20</c:v>
                </c:pt>
                <c:pt idx="19">
                  <c:v>sept-20</c:v>
                </c:pt>
                <c:pt idx="20">
                  <c:v>oct-20</c:v>
                </c:pt>
                <c:pt idx="21">
                  <c:v>nov-20</c:v>
                </c:pt>
                <c:pt idx="22">
                  <c:v>dic-20</c:v>
                </c:pt>
                <c:pt idx="23">
                  <c:v>Ene 21</c:v>
                </c:pt>
                <c:pt idx="24">
                  <c:v>Feb 21</c:v>
                </c:pt>
                <c:pt idx="25">
                  <c:v>Mar 21</c:v>
                </c:pt>
                <c:pt idx="26">
                  <c:v>abr-21</c:v>
                </c:pt>
                <c:pt idx="27">
                  <c:v>may-21</c:v>
                </c:pt>
                <c:pt idx="28">
                  <c:v>jun-21</c:v>
                </c:pt>
                <c:pt idx="29">
                  <c:v>jul-21</c:v>
                </c:pt>
                <c:pt idx="30">
                  <c:v>ago-21</c:v>
                </c:pt>
                <c:pt idx="31">
                  <c:v>sept-21</c:v>
                </c:pt>
                <c:pt idx="32">
                  <c:v>oct-21</c:v>
                </c:pt>
                <c:pt idx="33">
                  <c:v>nov-21</c:v>
                </c:pt>
                <c:pt idx="34">
                  <c:v>dic-21</c:v>
                </c:pt>
                <c:pt idx="35">
                  <c:v>ene-22</c:v>
                </c:pt>
                <c:pt idx="36">
                  <c:v>feb-22</c:v>
                </c:pt>
              </c:strCache>
            </c:strRef>
          </c:cat>
          <c:val>
            <c:numRef>
              <c:f>'Pag.10-G3 '!$AF$41:$AF$77</c:f>
              <c:numCache>
                <c:formatCode>#,##0</c:formatCode>
                <c:ptCount val="37"/>
                <c:pt idx="0">
                  <c:v>32002</c:v>
                </c:pt>
                <c:pt idx="1">
                  <c:v>35125</c:v>
                </c:pt>
                <c:pt idx="2">
                  <c:v>33333</c:v>
                </c:pt>
                <c:pt idx="3">
                  <c:v>37329</c:v>
                </c:pt>
                <c:pt idx="4">
                  <c:v>32892</c:v>
                </c:pt>
                <c:pt idx="5">
                  <c:v>38929</c:v>
                </c:pt>
                <c:pt idx="6">
                  <c:v>38783</c:v>
                </c:pt>
                <c:pt idx="7">
                  <c:v>31836</c:v>
                </c:pt>
                <c:pt idx="8">
                  <c:v>34742</c:v>
                </c:pt>
                <c:pt idx="9">
                  <c:v>32556</c:v>
                </c:pt>
                <c:pt idx="10">
                  <c:v>38492</c:v>
                </c:pt>
                <c:pt idx="11">
                  <c:v>37959</c:v>
                </c:pt>
                <c:pt idx="12">
                  <c:v>34911</c:v>
                </c:pt>
                <c:pt idx="13">
                  <c:v>37707</c:v>
                </c:pt>
                <c:pt idx="14">
                  <c:v>30756</c:v>
                </c:pt>
                <c:pt idx="15">
                  <c:v>33398</c:v>
                </c:pt>
                <c:pt idx="16">
                  <c:v>36442</c:v>
                </c:pt>
                <c:pt idx="17">
                  <c:v>39624</c:v>
                </c:pt>
                <c:pt idx="18">
                  <c:v>40021</c:v>
                </c:pt>
                <c:pt idx="19">
                  <c:v>39216</c:v>
                </c:pt>
                <c:pt idx="20">
                  <c:v>32572</c:v>
                </c:pt>
                <c:pt idx="21">
                  <c:v>31351</c:v>
                </c:pt>
                <c:pt idx="22">
                  <c:v>37633</c:v>
                </c:pt>
                <c:pt idx="23">
                  <c:v>33172</c:v>
                </c:pt>
                <c:pt idx="24">
                  <c:v>33514</c:v>
                </c:pt>
                <c:pt idx="25">
                  <c:v>37293</c:v>
                </c:pt>
                <c:pt idx="26">
                  <c:v>32207</c:v>
                </c:pt>
                <c:pt idx="27">
                  <c:v>32159</c:v>
                </c:pt>
                <c:pt idx="28">
                  <c:v>32851</c:v>
                </c:pt>
                <c:pt idx="29">
                  <c:v>32857</c:v>
                </c:pt>
                <c:pt idx="30">
                  <c:v>35169</c:v>
                </c:pt>
                <c:pt idx="31">
                  <c:v>31024</c:v>
                </c:pt>
                <c:pt idx="32">
                  <c:v>26185</c:v>
                </c:pt>
                <c:pt idx="33">
                  <c:v>30271</c:v>
                </c:pt>
                <c:pt idx="34">
                  <c:v>34226</c:v>
                </c:pt>
                <c:pt idx="35">
                  <c:v>27772</c:v>
                </c:pt>
                <c:pt idx="36" formatCode="General">
                  <c:v>28627</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'!$AB$41:$AB$77</c:f>
              <c:strCache>
                <c:ptCount val="37"/>
                <c:pt idx="0">
                  <c:v>Feb 19</c:v>
                </c:pt>
                <c:pt idx="1">
                  <c:v>Mar 19</c:v>
                </c:pt>
                <c:pt idx="2">
                  <c:v>Abr 19</c:v>
                </c:pt>
                <c:pt idx="3">
                  <c:v>May 19</c:v>
                </c:pt>
                <c:pt idx="4">
                  <c:v>Jun 19</c:v>
                </c:pt>
                <c:pt idx="5">
                  <c:v>Jul 19</c:v>
                </c:pt>
                <c:pt idx="6">
                  <c:v>Ago 19</c:v>
                </c:pt>
                <c:pt idx="7">
                  <c:v>Sep 19</c:v>
                </c:pt>
                <c:pt idx="8">
                  <c:v>Oct 19</c:v>
                </c:pt>
                <c:pt idx="9">
                  <c:v>Nov 19</c:v>
                </c:pt>
                <c:pt idx="10">
                  <c:v>Dic19</c:v>
                </c:pt>
                <c:pt idx="11">
                  <c:v>Ene 20</c:v>
                </c:pt>
                <c:pt idx="12">
                  <c:v>Feb 20</c:v>
                </c:pt>
                <c:pt idx="13">
                  <c:v>Mar 20</c:v>
                </c:pt>
                <c:pt idx="14">
                  <c:v>abr-20</c:v>
                </c:pt>
                <c:pt idx="15">
                  <c:v>may-20</c:v>
                </c:pt>
                <c:pt idx="16">
                  <c:v>jun-20</c:v>
                </c:pt>
                <c:pt idx="17">
                  <c:v>jul-20</c:v>
                </c:pt>
                <c:pt idx="18">
                  <c:v>ago-20</c:v>
                </c:pt>
                <c:pt idx="19">
                  <c:v>sept-20</c:v>
                </c:pt>
                <c:pt idx="20">
                  <c:v>oct-20</c:v>
                </c:pt>
                <c:pt idx="21">
                  <c:v>nov-20</c:v>
                </c:pt>
                <c:pt idx="22">
                  <c:v>dic-20</c:v>
                </c:pt>
                <c:pt idx="23">
                  <c:v>Ene 21</c:v>
                </c:pt>
                <c:pt idx="24">
                  <c:v>Feb 21</c:v>
                </c:pt>
                <c:pt idx="25">
                  <c:v>Mar 21</c:v>
                </c:pt>
                <c:pt idx="26">
                  <c:v>abr-21</c:v>
                </c:pt>
                <c:pt idx="27">
                  <c:v>may-21</c:v>
                </c:pt>
                <c:pt idx="28">
                  <c:v>jun-21</c:v>
                </c:pt>
                <c:pt idx="29">
                  <c:v>jul-21</c:v>
                </c:pt>
                <c:pt idx="30">
                  <c:v>ago-21</c:v>
                </c:pt>
                <c:pt idx="31">
                  <c:v>sept-21</c:v>
                </c:pt>
                <c:pt idx="32">
                  <c:v>oct-21</c:v>
                </c:pt>
                <c:pt idx="33">
                  <c:v>nov-21</c:v>
                </c:pt>
                <c:pt idx="34">
                  <c:v>dic-21</c:v>
                </c:pt>
                <c:pt idx="35">
                  <c:v>ene-22</c:v>
                </c:pt>
                <c:pt idx="36">
                  <c:v>feb-22</c:v>
                </c:pt>
              </c:strCache>
            </c:strRef>
          </c:cat>
          <c:val>
            <c:numRef>
              <c:f>'Pag.10-G3 '!$AE$41:$AE$77</c:f>
              <c:numCache>
                <c:formatCode>#,##0</c:formatCode>
                <c:ptCount val="37"/>
                <c:pt idx="0">
                  <c:v>24717</c:v>
                </c:pt>
                <c:pt idx="1">
                  <c:v>27520</c:v>
                </c:pt>
                <c:pt idx="2">
                  <c:v>29788</c:v>
                </c:pt>
                <c:pt idx="3">
                  <c:v>33285</c:v>
                </c:pt>
                <c:pt idx="4">
                  <c:v>30397</c:v>
                </c:pt>
                <c:pt idx="5">
                  <c:v>28499</c:v>
                </c:pt>
                <c:pt idx="6">
                  <c:v>26591</c:v>
                </c:pt>
                <c:pt idx="7">
                  <c:v>22756</c:v>
                </c:pt>
                <c:pt idx="8">
                  <c:v>30488</c:v>
                </c:pt>
                <c:pt idx="9">
                  <c:v>31219</c:v>
                </c:pt>
                <c:pt idx="10">
                  <c:v>33213</c:v>
                </c:pt>
                <c:pt idx="11">
                  <c:v>33606</c:v>
                </c:pt>
                <c:pt idx="12">
                  <c:v>32992</c:v>
                </c:pt>
                <c:pt idx="13">
                  <c:v>35104</c:v>
                </c:pt>
                <c:pt idx="14">
                  <c:v>31890</c:v>
                </c:pt>
                <c:pt idx="15">
                  <c:v>34050</c:v>
                </c:pt>
                <c:pt idx="16">
                  <c:v>36604</c:v>
                </c:pt>
                <c:pt idx="17">
                  <c:v>34199</c:v>
                </c:pt>
                <c:pt idx="18">
                  <c:v>28710</c:v>
                </c:pt>
                <c:pt idx="19">
                  <c:v>30974</c:v>
                </c:pt>
                <c:pt idx="20">
                  <c:v>31558</c:v>
                </c:pt>
                <c:pt idx="21">
                  <c:v>32378</c:v>
                </c:pt>
                <c:pt idx="22">
                  <c:v>33058</c:v>
                </c:pt>
                <c:pt idx="23">
                  <c:v>30276</c:v>
                </c:pt>
                <c:pt idx="24">
                  <c:v>31346</c:v>
                </c:pt>
                <c:pt idx="25">
                  <c:v>36109</c:v>
                </c:pt>
                <c:pt idx="26">
                  <c:v>32590</c:v>
                </c:pt>
                <c:pt idx="27">
                  <c:v>35048</c:v>
                </c:pt>
                <c:pt idx="28">
                  <c:v>37521</c:v>
                </c:pt>
                <c:pt idx="29">
                  <c:v>33264</c:v>
                </c:pt>
                <c:pt idx="30">
                  <c:v>31162</c:v>
                </c:pt>
                <c:pt idx="31">
                  <c:v>25759</c:v>
                </c:pt>
                <c:pt idx="32">
                  <c:v>24935</c:v>
                </c:pt>
                <c:pt idx="33">
                  <c:v>27601</c:v>
                </c:pt>
                <c:pt idx="34">
                  <c:v>30287</c:v>
                </c:pt>
                <c:pt idx="35">
                  <c:v>25087</c:v>
                </c:pt>
                <c:pt idx="36">
                  <c:v>26252</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2019 - mar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8189131837296253"/>
          <c:h val="0.65913385826771653"/>
        </c:manualLayout>
      </c:layout>
      <c:lineChart>
        <c:grouping val="standard"/>
        <c:varyColors val="0"/>
        <c:ser>
          <c:idx val="0"/>
          <c:order val="0"/>
          <c:cat>
            <c:strRef>
              <c:f>'Pág.14-G4'!$Y$40:$Y$76</c:f>
              <c:strCache>
                <c:ptCount val="37"/>
                <c:pt idx="0">
                  <c:v>Mar 19</c:v>
                </c:pt>
                <c:pt idx="1">
                  <c:v>Abr 19</c:v>
                </c:pt>
                <c:pt idx="2">
                  <c:v>May 19</c:v>
                </c:pt>
                <c:pt idx="3">
                  <c:v>Jun 19</c:v>
                </c:pt>
                <c:pt idx="4">
                  <c:v>Jul 19</c:v>
                </c:pt>
                <c:pt idx="5">
                  <c:v>Ago 19</c:v>
                </c:pt>
                <c:pt idx="6">
                  <c:v>Sep 19</c:v>
                </c:pt>
                <c:pt idx="7">
                  <c:v>Oct 19</c:v>
                </c:pt>
                <c:pt idx="8">
                  <c:v>Nov 19</c:v>
                </c:pt>
                <c:pt idx="9">
                  <c:v>Dic 19</c:v>
                </c:pt>
                <c:pt idx="10">
                  <c:v>Ene 20</c:v>
                </c:pt>
                <c:pt idx="11">
                  <c:v>Feb 20</c:v>
                </c:pt>
                <c:pt idx="12">
                  <c:v>Mar 20</c:v>
                </c:pt>
                <c:pt idx="13">
                  <c:v>Abr 20</c:v>
                </c:pt>
                <c:pt idx="14">
                  <c:v>May 20</c:v>
                </c:pt>
                <c:pt idx="15">
                  <c:v>Jun 20</c:v>
                </c:pt>
                <c:pt idx="16">
                  <c:v>Jul 20</c:v>
                </c:pt>
                <c:pt idx="17">
                  <c:v>Ago 20</c:v>
                </c:pt>
                <c:pt idx="18">
                  <c:v>Sep 20</c:v>
                </c:pt>
                <c:pt idx="19">
                  <c:v>Oct 20</c:v>
                </c:pt>
                <c:pt idx="20">
                  <c:v>Nov 20</c:v>
                </c:pt>
                <c:pt idx="21">
                  <c:v>Dic 20</c:v>
                </c:pt>
                <c:pt idx="22">
                  <c:v>Ene 21</c:v>
                </c:pt>
                <c:pt idx="23">
                  <c:v>Feb 21</c:v>
                </c:pt>
                <c:pt idx="24">
                  <c:v>Mar 21</c:v>
                </c:pt>
                <c:pt idx="25">
                  <c:v>Abr 21</c:v>
                </c:pt>
                <c:pt idx="26">
                  <c:v>May 21</c:v>
                </c:pt>
                <c:pt idx="27">
                  <c:v>Jun 21</c:v>
                </c:pt>
                <c:pt idx="28">
                  <c:v>Jul 21</c:v>
                </c:pt>
                <c:pt idx="29">
                  <c:v>Ago 21</c:v>
                </c:pt>
                <c:pt idx="30">
                  <c:v>Sep 21</c:v>
                </c:pt>
                <c:pt idx="31">
                  <c:v>Oct 21</c:v>
                </c:pt>
                <c:pt idx="32">
                  <c:v>Nov 21</c:v>
                </c:pt>
                <c:pt idx="33">
                  <c:v>Dic 21</c:v>
                </c:pt>
                <c:pt idx="34">
                  <c:v>En 22</c:v>
                </c:pt>
                <c:pt idx="35">
                  <c:v>Feb 22</c:v>
                </c:pt>
                <c:pt idx="36">
                  <c:v>Mar 22</c:v>
                </c:pt>
              </c:strCache>
            </c:strRef>
          </c:cat>
          <c:val>
            <c:numRef>
              <c:f>'Pág.14-G4'!$Z$40:$Z$76</c:f>
              <c:numCache>
                <c:formatCode>#,##0.00</c:formatCode>
                <c:ptCount val="37"/>
                <c:pt idx="0">
                  <c:v>993.23</c:v>
                </c:pt>
                <c:pt idx="1">
                  <c:v>990.69</c:v>
                </c:pt>
                <c:pt idx="2">
                  <c:v>1018.7</c:v>
                </c:pt>
                <c:pt idx="3">
                  <c:v>1091.71</c:v>
                </c:pt>
                <c:pt idx="4">
                  <c:v>1160</c:v>
                </c:pt>
                <c:pt idx="5">
                  <c:v>1170.3244854546826</c:v>
                </c:pt>
                <c:pt idx="6">
                  <c:v>1243.551904621002</c:v>
                </c:pt>
                <c:pt idx="7">
                  <c:v>1265.67</c:v>
                </c:pt>
                <c:pt idx="8">
                  <c:v>1174</c:v>
                </c:pt>
                <c:pt idx="9">
                  <c:v>1184.7109727574928</c:v>
                </c:pt>
                <c:pt idx="10">
                  <c:v>1086</c:v>
                </c:pt>
                <c:pt idx="11">
                  <c:v>1076.3499999999999</c:v>
                </c:pt>
                <c:pt idx="12">
                  <c:v>1070.9890578746201</c:v>
                </c:pt>
                <c:pt idx="13">
                  <c:v>1068.1600000000001</c:v>
                </c:pt>
                <c:pt idx="14">
                  <c:v>1090.249262171433</c:v>
                </c:pt>
                <c:pt idx="15">
                  <c:v>1166.71</c:v>
                </c:pt>
                <c:pt idx="16">
                  <c:v>1260.32</c:v>
                </c:pt>
                <c:pt idx="17">
                  <c:v>1434.22</c:v>
                </c:pt>
                <c:pt idx="18">
                  <c:v>1642.37</c:v>
                </c:pt>
                <c:pt idx="19">
                  <c:v>1666.46</c:v>
                </c:pt>
                <c:pt idx="20">
                  <c:v>1645.71</c:v>
                </c:pt>
                <c:pt idx="21">
                  <c:v>1526.87</c:v>
                </c:pt>
                <c:pt idx="22">
                  <c:v>1441</c:v>
                </c:pt>
                <c:pt idx="23">
                  <c:v>1400</c:v>
                </c:pt>
                <c:pt idx="24">
                  <c:v>1473.37</c:v>
                </c:pt>
                <c:pt idx="25">
                  <c:v>1594.53</c:v>
                </c:pt>
                <c:pt idx="26">
                  <c:v>1756.14</c:v>
                </c:pt>
                <c:pt idx="27">
                  <c:v>1857</c:v>
                </c:pt>
                <c:pt idx="28">
                  <c:v>1975</c:v>
                </c:pt>
                <c:pt idx="29">
                  <c:v>2266</c:v>
                </c:pt>
                <c:pt idx="30">
                  <c:v>2246</c:v>
                </c:pt>
                <c:pt idx="31">
                  <c:v>2046</c:v>
                </c:pt>
                <c:pt idx="32">
                  <c:v>1973</c:v>
                </c:pt>
                <c:pt idx="33">
                  <c:v>1811</c:v>
                </c:pt>
                <c:pt idx="34">
                  <c:v>1738</c:v>
                </c:pt>
                <c:pt idx="35">
                  <c:v>1827</c:v>
                </c:pt>
                <c:pt idx="36">
                  <c:v>1948</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mar 2019 - mar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mar 2022)</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'Pág.15-G5'!$V$38:$V$75</c:f>
              <c:strCache>
                <c:ptCount val="38"/>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strCache>
            </c:strRef>
          </c:cat>
          <c:val>
            <c:numRef>
              <c:f>'Pág.15-G5'!$W$40:$W$76</c:f>
              <c:numCache>
                <c:formatCode>#,##0.00</c:formatCode>
                <c:ptCount val="37"/>
                <c:pt idx="0">
                  <c:v>1165.3900000000001</c:v>
                </c:pt>
                <c:pt idx="1">
                  <c:v>1156.9000000000001</c:v>
                </c:pt>
                <c:pt idx="2">
                  <c:v>1186.44</c:v>
                </c:pt>
                <c:pt idx="3">
                  <c:v>1263.8800000000001</c:v>
                </c:pt>
                <c:pt idx="4">
                  <c:v>1341.97</c:v>
                </c:pt>
                <c:pt idx="5">
                  <c:v>1351.19</c:v>
                </c:pt>
                <c:pt idx="6">
                  <c:v>1433.08</c:v>
                </c:pt>
                <c:pt idx="7">
                  <c:v>1458.42</c:v>
                </c:pt>
                <c:pt idx="8">
                  <c:v>1341.61</c:v>
                </c:pt>
                <c:pt idx="9">
                  <c:v>1353.01</c:v>
                </c:pt>
                <c:pt idx="10">
                  <c:v>1239.3800000000001</c:v>
                </c:pt>
                <c:pt idx="11">
                  <c:v>1220.18</c:v>
                </c:pt>
                <c:pt idx="12">
                  <c:v>1209.58</c:v>
                </c:pt>
                <c:pt idx="13">
                  <c:v>1202.3699999999999</c:v>
                </c:pt>
                <c:pt idx="14">
                  <c:v>1227.82</c:v>
                </c:pt>
                <c:pt idx="15">
                  <c:v>1314.55</c:v>
                </c:pt>
                <c:pt idx="16">
                  <c:v>1420.97</c:v>
                </c:pt>
                <c:pt idx="17">
                  <c:v>1615.5</c:v>
                </c:pt>
                <c:pt idx="18">
                  <c:v>1847.49</c:v>
                </c:pt>
                <c:pt idx="19">
                  <c:v>1862.72</c:v>
                </c:pt>
                <c:pt idx="20">
                  <c:v>1827.09</c:v>
                </c:pt>
                <c:pt idx="21">
                  <c:v>1697.38</c:v>
                </c:pt>
                <c:pt idx="22">
                  <c:v>1595.99</c:v>
                </c:pt>
                <c:pt idx="23">
                  <c:v>1539.71</c:v>
                </c:pt>
                <c:pt idx="24">
                  <c:v>1617.98</c:v>
                </c:pt>
                <c:pt idx="25">
                  <c:v>1744.56</c:v>
                </c:pt>
                <c:pt idx="26">
                  <c:v>1914.11</c:v>
                </c:pt>
                <c:pt idx="27">
                  <c:v>2018.45</c:v>
                </c:pt>
                <c:pt idx="28">
                  <c:v>2144.89</c:v>
                </c:pt>
                <c:pt idx="29">
                  <c:v>2441</c:v>
                </c:pt>
                <c:pt idx="30">
                  <c:v>2411</c:v>
                </c:pt>
                <c:pt idx="31">
                  <c:v>2170.6999999999998</c:v>
                </c:pt>
                <c:pt idx="32">
                  <c:v>2065.98</c:v>
                </c:pt>
                <c:pt idx="33">
                  <c:v>1886.74</c:v>
                </c:pt>
                <c:pt idx="34">
                  <c:v>1796.45</c:v>
                </c:pt>
                <c:pt idx="35">
                  <c:v>1866.63</c:v>
                </c:pt>
                <c:pt idx="36">
                  <c:v>1983.78</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99877760"/>
        <c:axId val="199879296"/>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'Pág.15-G5'!$V$38:$V$75</c15:sqref>
                        </c15:formulaRef>
                      </c:ext>
                    </c:extLst>
                    <c:strCache>
                      <c:ptCount val="38"/>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strCache>
                  </c:strRef>
                </c:cat>
                <c:val>
                  <c:numRef>
                    <c:extLst>
                      <c:ext uri="{02D57815-91ED-43cb-92C2-25804820EDAC}">
                        <c15:formulaRef>
                          <c15:sqref>'Pág.15-G5'!$V$40:$V$76</c15:sqref>
                        </c15:formulaRef>
                      </c:ext>
                    </c:extLst>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mmm\-yy">
                        <c:v>0</c:v>
                      </c:pt>
                      <c:pt idx="35" formatCode="mmm\-yy">
                        <c:v>0</c:v>
                      </c:pt>
                      <c:pt idx="36" formatCode="mmm\-yy">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2021 - mar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'Pág.16-G6'!$AC$40:$AC$52</c:f>
              <c:numCache>
                <c:formatCode>#,##0</c:formatCode>
                <c:ptCount val="13"/>
                <c:pt idx="0">
                  <c:v>1611.3416508629421</c:v>
                </c:pt>
                <c:pt idx="1">
                  <c:v>1705.5679796963354</c:v>
                </c:pt>
                <c:pt idx="2">
                  <c:v>1860.4823399025154</c:v>
                </c:pt>
                <c:pt idx="3">
                  <c:v>1967.5383066420657</c:v>
                </c:pt>
                <c:pt idx="4">
                  <c:v>2060.2046268287913</c:v>
                </c:pt>
                <c:pt idx="5">
                  <c:v>2327.0715765365312</c:v>
                </c:pt>
                <c:pt idx="6">
                  <c:v>2351.8280983092068</c:v>
                </c:pt>
                <c:pt idx="7">
                  <c:v>2220.85</c:v>
                </c:pt>
                <c:pt idx="8">
                  <c:v>2099.4549783192251</c:v>
                </c:pt>
                <c:pt idx="9">
                  <c:v>1970.8911703473623</c:v>
                </c:pt>
                <c:pt idx="10">
                  <c:v>1868.017970132765</c:v>
                </c:pt>
                <c:pt idx="11">
                  <c:v>1963.0471177790434</c:v>
                </c:pt>
                <c:pt idx="12">
                  <c:v>2045.1894723477285</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'Pág.16-G6'!$AE$40:$AE$52</c:f>
              <c:numCache>
                <c:formatCode>#,##0</c:formatCode>
                <c:ptCount val="13"/>
                <c:pt idx="0">
                  <c:v>907.34456897296104</c:v>
                </c:pt>
                <c:pt idx="1">
                  <c:v>847.15316704730571</c:v>
                </c:pt>
                <c:pt idx="2">
                  <c:v>966.22147088787244</c:v>
                </c:pt>
                <c:pt idx="3">
                  <c:v>1135.6012865563866</c:v>
                </c:pt>
                <c:pt idx="4">
                  <c:v>1312.9673130444116</c:v>
                </c:pt>
                <c:pt idx="5">
                  <c:v>1417.5479003489268</c:v>
                </c:pt>
                <c:pt idx="6">
                  <c:v>1450.6666453141602</c:v>
                </c:pt>
                <c:pt idx="7">
                  <c:v>1487.93</c:v>
                </c:pt>
                <c:pt idx="8">
                  <c:v>1445.8078670263228</c:v>
                </c:pt>
                <c:pt idx="9">
                  <c:v>1338.6300829997931</c:v>
                </c:pt>
                <c:pt idx="10">
                  <c:v>1291.5581578895756</c:v>
                </c:pt>
                <c:pt idx="11">
                  <c:v>1301.3375562317785</c:v>
                </c:pt>
                <c:pt idx="12">
                  <c:v>1335.6144861937605</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'Pág.16-G6'!$AH$40:$AH$52</c:f>
              <c:numCache>
                <c:formatCode>#,##0</c:formatCode>
                <c:ptCount val="13"/>
                <c:pt idx="0">
                  <c:v>1466.5475941322777</c:v>
                </c:pt>
                <c:pt idx="1">
                  <c:v>1548.4815158678132</c:v>
                </c:pt>
                <c:pt idx="2">
                  <c:v>1656.7374084216303</c:v>
                </c:pt>
                <c:pt idx="3">
                  <c:v>1786.0610802877284</c:v>
                </c:pt>
                <c:pt idx="4">
                  <c:v>1905.9969485026804</c:v>
                </c:pt>
                <c:pt idx="5">
                  <c:v>2199.5515060338043</c:v>
                </c:pt>
                <c:pt idx="6">
                  <c:v>2169.2572407660864</c:v>
                </c:pt>
                <c:pt idx="7">
                  <c:v>2058.3000000000002</c:v>
                </c:pt>
                <c:pt idx="8">
                  <c:v>1982.6573319358986</c:v>
                </c:pt>
                <c:pt idx="9">
                  <c:v>1864.9939048791387</c:v>
                </c:pt>
                <c:pt idx="10">
                  <c:v>1770.1397062780795</c:v>
                </c:pt>
                <c:pt idx="11">
                  <c:v>1845.3825624609842</c:v>
                </c:pt>
                <c:pt idx="12">
                  <c:v>1926.0073895328896</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'Pág.16-G6'!$AG$40:$AG$52</c:f>
              <c:numCache>
                <c:formatCode>#,##0</c:formatCode>
                <c:ptCount val="13"/>
                <c:pt idx="0">
                  <c:v>590.66836153267946</c:v>
                </c:pt>
                <c:pt idx="1">
                  <c:v>526.91762733854148</c:v>
                </c:pt>
                <c:pt idx="2">
                  <c:v>573.38973215229976</c:v>
                </c:pt>
                <c:pt idx="3">
                  <c:v>728.98475705035821</c:v>
                </c:pt>
                <c:pt idx="4">
                  <c:v>957.31527115035681</c:v>
                </c:pt>
                <c:pt idx="5">
                  <c:v>917.68156135834192</c:v>
                </c:pt>
                <c:pt idx="6">
                  <c:v>827.49016453419199</c:v>
                </c:pt>
                <c:pt idx="7">
                  <c:v>984.97</c:v>
                </c:pt>
                <c:pt idx="8">
                  <c:v>991.01890941820409</c:v>
                </c:pt>
                <c:pt idx="9">
                  <c:v>859.07360514978041</c:v>
                </c:pt>
                <c:pt idx="10">
                  <c:v>913.76954315731302</c:v>
                </c:pt>
                <c:pt idx="11">
                  <c:v>764.35145202628587</c:v>
                </c:pt>
                <c:pt idx="12">
                  <c:v>802.51695922618103</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2021 - mar 2022</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285988289925299"/>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'Pág.16-G6'!$AJ$40:$AJ$52</c:f>
              <c:numCache>
                <c:formatCode>#,##0</c:formatCode>
                <c:ptCount val="13"/>
                <c:pt idx="0">
                  <c:v>1355.1783661545869</c:v>
                </c:pt>
                <c:pt idx="1">
                  <c:v>1424.3542821145254</c:v>
                </c:pt>
                <c:pt idx="2">
                  <c:v>1484.6685136198998</c:v>
                </c:pt>
                <c:pt idx="3">
                  <c:v>1644.32861009369</c:v>
                </c:pt>
                <c:pt idx="4">
                  <c:v>1776.2505385888637</c:v>
                </c:pt>
                <c:pt idx="5">
                  <c:v>2079.5781552591175</c:v>
                </c:pt>
                <c:pt idx="6">
                  <c:v>2222.6162764832479</c:v>
                </c:pt>
                <c:pt idx="7">
                  <c:v>2168.06</c:v>
                </c:pt>
                <c:pt idx="8">
                  <c:v>2061.3831220481634</c:v>
                </c:pt>
                <c:pt idx="9">
                  <c:v>1891.9920583907865</c:v>
                </c:pt>
                <c:pt idx="10">
                  <c:v>1768.5395785674198</c:v>
                </c:pt>
                <c:pt idx="11">
                  <c:v>1927.7772344626617</c:v>
                </c:pt>
                <c:pt idx="12">
                  <c:v>2053.6374018470901</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'Pág.16-G6'!$AD$40:$AD$52</c:f>
              <c:numCache>
                <c:formatCode>#,##0</c:formatCode>
                <c:ptCount val="13"/>
                <c:pt idx="0">
                  <c:v>1348.9548023334917</c:v>
                </c:pt>
                <c:pt idx="1">
                  <c:v>1427.9501741909985</c:v>
                </c:pt>
                <c:pt idx="2">
                  <c:v>1517.7816589879028</c:v>
                </c:pt>
                <c:pt idx="3">
                  <c:v>1655.119899577802</c:v>
                </c:pt>
                <c:pt idx="4">
                  <c:v>1828.2241569946916</c:v>
                </c:pt>
                <c:pt idx="5">
                  <c:v>2064.0560478477219</c:v>
                </c:pt>
                <c:pt idx="6">
                  <c:v>2094.489237085711</c:v>
                </c:pt>
                <c:pt idx="7">
                  <c:v>2093.66</c:v>
                </c:pt>
                <c:pt idx="8">
                  <c:v>1858.6359792855017</c:v>
                </c:pt>
                <c:pt idx="9">
                  <c:v>1804.5345657241012</c:v>
                </c:pt>
                <c:pt idx="10">
                  <c:v>1738.9114502941527</c:v>
                </c:pt>
                <c:pt idx="11">
                  <c:v>1824.6158213987505</c:v>
                </c:pt>
                <c:pt idx="12">
                  <c:v>1904.7759739188468</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'Pág.16-G6'!$AI$40:$AI$52</c:f>
              <c:numCache>
                <c:formatCode>#,##0</c:formatCode>
                <c:ptCount val="13"/>
                <c:pt idx="0">
                  <c:v>1206.7972477480198</c:v>
                </c:pt>
                <c:pt idx="1">
                  <c:v>1305.6613235052262</c:v>
                </c:pt>
                <c:pt idx="2">
                  <c:v>1377.4366080791929</c:v>
                </c:pt>
                <c:pt idx="3">
                  <c:v>1449.3969549620585</c:v>
                </c:pt>
                <c:pt idx="4">
                  <c:v>1596.6828978288947</c:v>
                </c:pt>
                <c:pt idx="5">
                  <c:v>1816.0352565329931</c:v>
                </c:pt>
                <c:pt idx="6">
                  <c:v>1804.3400025476399</c:v>
                </c:pt>
                <c:pt idx="7">
                  <c:v>1862.7</c:v>
                </c:pt>
                <c:pt idx="8">
                  <c:v>1683.5166404155286</c:v>
                </c:pt>
                <c:pt idx="9">
                  <c:v>1685.0008929470837</c:v>
                </c:pt>
                <c:pt idx="10">
                  <c:v>1502.464191626367</c:v>
                </c:pt>
                <c:pt idx="11">
                  <c:v>1620.4144794674933</c:v>
                </c:pt>
                <c:pt idx="12">
                  <c:v>1663.3708553908671</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'Pág.16-G6'!$AB$40:$AB$52</c:f>
              <c:strCache>
                <c:ptCount val="13"/>
                <c:pt idx="0">
                  <c:v>Mar</c:v>
                </c:pt>
                <c:pt idx="1">
                  <c:v>Abr</c:v>
                </c:pt>
                <c:pt idx="2">
                  <c:v>May</c:v>
                </c:pt>
                <c:pt idx="3">
                  <c:v>Jun</c:v>
                </c:pt>
                <c:pt idx="4">
                  <c:v>Jul</c:v>
                </c:pt>
                <c:pt idx="5">
                  <c:v>Ago</c:v>
                </c:pt>
                <c:pt idx="6">
                  <c:v>Sep</c:v>
                </c:pt>
                <c:pt idx="7">
                  <c:v>Oct</c:v>
                </c:pt>
                <c:pt idx="8">
                  <c:v>Nov</c:v>
                </c:pt>
                <c:pt idx="9">
                  <c:v>Dic</c:v>
                </c:pt>
                <c:pt idx="10">
                  <c:v>Ene</c:v>
                </c:pt>
                <c:pt idx="11">
                  <c:v>Feb</c:v>
                </c:pt>
                <c:pt idx="12">
                  <c:v>Mar</c:v>
                </c:pt>
              </c:strCache>
            </c:strRef>
          </c:cat>
          <c:val>
            <c:numRef>
              <c:f>'Pág.16-G6'!$AK$40:$AK$52</c:f>
              <c:numCache>
                <c:formatCode>#,##0</c:formatCode>
                <c:ptCount val="13"/>
                <c:pt idx="0">
                  <c:v>1229.5937974622539</c:v>
                </c:pt>
                <c:pt idx="1">
                  <c:v>1291.812338382495</c:v>
                </c:pt>
                <c:pt idx="2">
                  <c:v>1374.2065469948861</c:v>
                </c:pt>
                <c:pt idx="3">
                  <c:v>1496.0809132567565</c:v>
                </c:pt>
                <c:pt idx="4">
                  <c:v>1681.7548356128696</c:v>
                </c:pt>
                <c:pt idx="5">
                  <c:v>1966.4968881582959</c:v>
                </c:pt>
                <c:pt idx="6">
                  <c:v>2072.289386639517</c:v>
                </c:pt>
                <c:pt idx="7">
                  <c:v>2002.13</c:v>
                </c:pt>
                <c:pt idx="8">
                  <c:v>1892.4125225313605</c:v>
                </c:pt>
                <c:pt idx="9">
                  <c:v>1736.0588427914001</c:v>
                </c:pt>
                <c:pt idx="10">
                  <c:v>1604.7647183132894</c:v>
                </c:pt>
                <c:pt idx="11">
                  <c:v>1702.3809551872257</c:v>
                </c:pt>
                <c:pt idx="12">
                  <c:v>1874.5678640157994</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3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ene 2019- mar 2022                                                                                 (Toneladas)</a:t>
            </a:r>
          </a:p>
        </c:rich>
      </c:tx>
      <c:layout>
        <c:manualLayout>
          <c:xMode val="edge"/>
          <c:yMode val="edge"/>
          <c:x val="0.21099239104442349"/>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4"/>
          <c:order val="4"/>
          <c:tx>
            <c:strRef>
              <c:f>'Pág.31-G8 '!$AN$2</c:f>
              <c:strCache>
                <c:ptCount val="1"/>
                <c:pt idx="0">
                  <c:v>2019</c:v>
                </c:pt>
              </c:strCache>
            </c:strRef>
          </c:tx>
          <c:spPr>
            <a:solidFill>
              <a:schemeClr val="accent5"/>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22934</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'!$AP$3:$AP$14</c:f>
              <c:numCache>
                <c:formatCode>#,##0</c:formatCode>
                <c:ptCount val="12"/>
                <c:pt idx="0">
                  <c:v>15366</c:v>
                </c:pt>
                <c:pt idx="1">
                  <c:v>18705</c:v>
                </c:pt>
                <c:pt idx="2">
                  <c:v>25173</c:v>
                </c:pt>
                <c:pt idx="3">
                  <c:v>25083</c:v>
                </c:pt>
                <c:pt idx="4">
                  <c:v>20693</c:v>
                </c:pt>
                <c:pt idx="5">
                  <c:v>21879</c:v>
                </c:pt>
                <c:pt idx="6">
                  <c:v>27693</c:v>
                </c:pt>
                <c:pt idx="7">
                  <c:v>31147</c:v>
                </c:pt>
                <c:pt idx="8">
                  <c:v>27988</c:v>
                </c:pt>
                <c:pt idx="9">
                  <c:v>26678</c:v>
                </c:pt>
                <c:pt idx="10">
                  <c:v>23462</c:v>
                </c:pt>
                <c:pt idx="11">
                  <c:v>24317</c:v>
                </c:pt>
              </c:numCache>
            </c:numRef>
          </c:val>
          <c:extLst>
            <c:ext xmlns:c16="http://schemas.microsoft.com/office/drawing/2014/chart" uri="{C3380CC4-5D6E-409C-BE32-E72D297353CC}">
              <c16:uniqueId val="{00000006-2FC9-4D47-AE13-62C32C82E6A4}"/>
            </c:ext>
          </c:extLst>
        </c:ser>
        <c:ser>
          <c:idx val="7"/>
          <c:order val="7"/>
          <c:tx>
            <c:v>2022</c:v>
          </c:tx>
          <c:spPr>
            <a:solidFill>
              <a:schemeClr val="accent2">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'!$AQ$3:$AQ$14</c:f>
              <c:numCache>
                <c:formatCode>#,##0</c:formatCode>
                <c:ptCount val="12"/>
                <c:pt idx="0">
                  <c:v>16582</c:v>
                </c:pt>
                <c:pt idx="1">
                  <c:v>17725</c:v>
                </c:pt>
                <c:pt idx="2">
                  <c:v>21853</c:v>
                </c:pt>
              </c:numCache>
            </c:numRef>
          </c:val>
          <c:extLst>
            <c:ext xmlns:c16="http://schemas.microsoft.com/office/drawing/2014/chart" uri="{C3380CC4-5D6E-409C-BE32-E72D297353CC}">
              <c16:uniqueId val="{00000001-7FC7-4115-86AA-AC2F18BF45B1}"/>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'Pág.31-G8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'Pág.31-G8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'Pág.31-G8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15:filteredBarSeries>
              <c15:ser>
                <c:idx val="1"/>
                <c:order val="3"/>
                <c:tx>
                  <c:v>2018</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'!$AM$3:$AM$14</c15:sqref>
                        </c15:formulaRef>
                      </c:ext>
                    </c:extLst>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xmlns:c15="http://schemas.microsoft.com/office/drawing/2012/chart">
                  <c:ext xmlns:c16="http://schemas.microsoft.com/office/drawing/2014/chart" uri="{C3380CC4-5D6E-409C-BE32-E72D297353CC}">
                    <c16:uniqueId val="{00000003-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2018 -  ene 2022</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'Pág.33-G9  '!$Y$147</c:f>
              <c:strCache>
                <c:ptCount val="1"/>
                <c:pt idx="0">
                  <c:v>Argentina</c:v>
                </c:pt>
              </c:strCache>
            </c:strRef>
          </c:tx>
          <c:spPr>
            <a:ln w="12700"/>
          </c:spPr>
          <c:marker>
            <c:symbol val="none"/>
          </c:marker>
          <c:cat>
            <c:strRef>
              <c:f>'Pág.33-G9  '!$X$39:$X$75</c:f>
              <c:strCache>
                <c:ptCount val="37"/>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strCache>
            </c:strRef>
          </c:cat>
          <c:val>
            <c:numRef>
              <c:f>'Pág.33-G9  '!$Y$39:$Y$75</c:f>
              <c:numCache>
                <c:formatCode>0.00</c:formatCode>
                <c:ptCount val="37"/>
                <c:pt idx="0">
                  <c:v>1.3440000000000001</c:v>
                </c:pt>
                <c:pt idx="1">
                  <c:v>1.5189999999999999</c:v>
                </c:pt>
                <c:pt idx="2">
                  <c:v>1.42</c:v>
                </c:pt>
                <c:pt idx="3">
                  <c:v>1.377</c:v>
                </c:pt>
                <c:pt idx="4">
                  <c:v>1.31</c:v>
                </c:pt>
                <c:pt idx="5">
                  <c:v>1.353</c:v>
                </c:pt>
                <c:pt idx="6">
                  <c:v>1.391</c:v>
                </c:pt>
                <c:pt idx="7">
                  <c:v>1.21</c:v>
                </c:pt>
                <c:pt idx="8">
                  <c:v>1.137</c:v>
                </c:pt>
                <c:pt idx="9">
                  <c:v>1.1339999999999999</c:v>
                </c:pt>
                <c:pt idx="10">
                  <c:v>1.2050000000000001</c:v>
                </c:pt>
                <c:pt idx="11">
                  <c:v>1.321</c:v>
                </c:pt>
                <c:pt idx="12">
                  <c:v>1.32</c:v>
                </c:pt>
                <c:pt idx="13">
                  <c:v>1.38</c:v>
                </c:pt>
                <c:pt idx="14">
                  <c:v>1.4159999999999999</c:v>
                </c:pt>
                <c:pt idx="15">
                  <c:v>1.282</c:v>
                </c:pt>
                <c:pt idx="16">
                  <c:v>1.23</c:v>
                </c:pt>
                <c:pt idx="17">
                  <c:v>1.22</c:v>
                </c:pt>
                <c:pt idx="18">
                  <c:v>1.23</c:v>
                </c:pt>
                <c:pt idx="19">
                  <c:v>1.26</c:v>
                </c:pt>
                <c:pt idx="20">
                  <c:v>1.25</c:v>
                </c:pt>
                <c:pt idx="21">
                  <c:v>1.27</c:v>
                </c:pt>
                <c:pt idx="22">
                  <c:v>1.37</c:v>
                </c:pt>
                <c:pt idx="23">
                  <c:v>1.63</c:v>
                </c:pt>
                <c:pt idx="24" formatCode="General">
                  <c:v>1.61</c:v>
                </c:pt>
                <c:pt idx="25" formatCode="General">
                  <c:v>1.69</c:v>
                </c:pt>
                <c:pt idx="26" formatCode="General">
                  <c:v>1.7</c:v>
                </c:pt>
                <c:pt idx="27" formatCode="General">
                  <c:v>1.77</c:v>
                </c:pt>
                <c:pt idx="28" formatCode="General">
                  <c:v>1.8</c:v>
                </c:pt>
                <c:pt idx="29" formatCode="General">
                  <c:v>1.76</c:v>
                </c:pt>
                <c:pt idx="30">
                  <c:v>1.64</c:v>
                </c:pt>
                <c:pt idx="31">
                  <c:v>1.6524594972067037</c:v>
                </c:pt>
                <c:pt idx="32">
                  <c:v>1.6969315610238385</c:v>
                </c:pt>
                <c:pt idx="33">
                  <c:v>1.7190000000000001</c:v>
                </c:pt>
                <c:pt idx="34" formatCode="General">
                  <c:v>2</c:v>
                </c:pt>
                <c:pt idx="35" formatCode="General">
                  <c:v>2.12</c:v>
                </c:pt>
                <c:pt idx="36" formatCode="General">
                  <c:v>2.02</c:v>
                </c:pt>
              </c:numCache>
            </c:numRef>
          </c:val>
          <c:smooth val="0"/>
          <c:extLst>
            <c:ext xmlns:c16="http://schemas.microsoft.com/office/drawing/2014/chart" uri="{C3380CC4-5D6E-409C-BE32-E72D297353CC}">
              <c16:uniqueId val="{00000000-0B1C-4463-A0BB-C2459A641963}"/>
            </c:ext>
          </c:extLst>
        </c:ser>
        <c:ser>
          <c:idx val="2"/>
          <c:order val="1"/>
          <c:tx>
            <c:strRef>
              <c:f>'Pág.33-G9  '!$AA$147</c:f>
              <c:strCache>
                <c:ptCount val="1"/>
                <c:pt idx="0">
                  <c:v>Brasil São Paulo</c:v>
                </c:pt>
              </c:strCache>
            </c:strRef>
          </c:tx>
          <c:marker>
            <c:symbol val="none"/>
          </c:marker>
          <c:cat>
            <c:strRef>
              <c:f>'Pág.33-G9  '!$X$39:$X$75</c:f>
              <c:strCache>
                <c:ptCount val="37"/>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strCache>
            </c:strRef>
          </c:cat>
          <c:val>
            <c:numRef>
              <c:f>'Pág.33-G9  '!$AA$39:$AA$75</c:f>
              <c:numCache>
                <c:formatCode>0.00</c:formatCode>
                <c:ptCount val="37"/>
                <c:pt idx="0">
                  <c:v>1.3484456430627938</c:v>
                </c:pt>
                <c:pt idx="1">
                  <c:v>1.3642619758971435</c:v>
                </c:pt>
                <c:pt idx="2">
                  <c:v>1.3278118738744438</c:v>
                </c:pt>
                <c:pt idx="3">
                  <c:v>1.3268952931336022</c:v>
                </c:pt>
                <c:pt idx="4">
                  <c:v>1.2854861361331007</c:v>
                </c:pt>
                <c:pt idx="5">
                  <c:v>1.3106569545739915</c:v>
                </c:pt>
                <c:pt idx="6">
                  <c:v>1.3545872089693876</c:v>
                </c:pt>
                <c:pt idx="7">
                  <c:v>1.2746929354421925</c:v>
                </c:pt>
                <c:pt idx="8">
                  <c:v>1.274910943720843</c:v>
                </c:pt>
                <c:pt idx="9">
                  <c:v>1.325177391729875</c:v>
                </c:pt>
                <c:pt idx="10">
                  <c:v>1.5549619848103902</c:v>
                </c:pt>
                <c:pt idx="11">
                  <c:v>1.6698068243002624</c:v>
                </c:pt>
                <c:pt idx="12">
                  <c:v>1.5467497442166676</c:v>
                </c:pt>
                <c:pt idx="13">
                  <c:v>1.5336463296615952</c:v>
                </c:pt>
                <c:pt idx="14">
                  <c:v>1.345</c:v>
                </c:pt>
                <c:pt idx="15">
                  <c:v>1.2110000000000001</c:v>
                </c:pt>
                <c:pt idx="16">
                  <c:v>1.1299999999999999</c:v>
                </c:pt>
                <c:pt idx="17">
                  <c:v>1.3</c:v>
                </c:pt>
                <c:pt idx="18">
                  <c:v>1.36</c:v>
                </c:pt>
                <c:pt idx="19">
                  <c:v>1.37</c:v>
                </c:pt>
                <c:pt idx="20">
                  <c:v>1.5</c:v>
                </c:pt>
                <c:pt idx="21">
                  <c:v>1.53</c:v>
                </c:pt>
                <c:pt idx="22">
                  <c:v>1.71</c:v>
                </c:pt>
                <c:pt idx="23">
                  <c:v>1.69</c:v>
                </c:pt>
                <c:pt idx="24" formatCode="General">
                  <c:v>1.75</c:v>
                </c:pt>
                <c:pt idx="25" formatCode="General">
                  <c:v>1.82</c:v>
                </c:pt>
                <c:pt idx="26" formatCode="General">
                  <c:v>1.78</c:v>
                </c:pt>
                <c:pt idx="27" formatCode="General">
                  <c:v>1.85</c:v>
                </c:pt>
                <c:pt idx="28" formatCode="General">
                  <c:v>1.89</c:v>
                </c:pt>
                <c:pt idx="29" formatCode="General">
                  <c:v>2.0499999999999998</c:v>
                </c:pt>
                <c:pt idx="30">
                  <c:v>2</c:v>
                </c:pt>
                <c:pt idx="31">
                  <c:v>1.9647249644705023</c:v>
                </c:pt>
                <c:pt idx="32">
                  <c:v>1.8817390990633467</c:v>
                </c:pt>
                <c:pt idx="33">
                  <c:v>1.6194877643170917</c:v>
                </c:pt>
                <c:pt idx="34" formatCode="General">
                  <c:v>1.72</c:v>
                </c:pt>
                <c:pt idx="35" formatCode="General">
                  <c:v>1.83</c:v>
                </c:pt>
                <c:pt idx="36" formatCode="General">
                  <c:v>1.99</c:v>
                </c:pt>
              </c:numCache>
            </c:numRef>
          </c:val>
          <c:smooth val="0"/>
          <c:extLst>
            <c:ext xmlns:c16="http://schemas.microsoft.com/office/drawing/2014/chart" uri="{C3380CC4-5D6E-409C-BE32-E72D297353CC}">
              <c16:uniqueId val="{00000001-0B1C-4463-A0BB-C2459A641963}"/>
            </c:ext>
          </c:extLst>
        </c:ser>
        <c:ser>
          <c:idx val="3"/>
          <c:order val="2"/>
          <c:tx>
            <c:strRef>
              <c:f>'Pág.33-G9  '!$AB$147</c:f>
              <c:strCache>
                <c:ptCount val="1"/>
                <c:pt idx="0">
                  <c:v>Uruguay</c:v>
                </c:pt>
              </c:strCache>
            </c:strRef>
          </c:tx>
          <c:marker>
            <c:symbol val="none"/>
          </c:marker>
          <c:cat>
            <c:strRef>
              <c:f>'Pág.33-G9  '!$X$39:$X$75</c:f>
              <c:strCache>
                <c:ptCount val="37"/>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strCache>
            </c:strRef>
          </c:cat>
          <c:val>
            <c:numRef>
              <c:f>'Pág.33-G9  '!$AB$39:$AB$75</c:f>
              <c:numCache>
                <c:formatCode>0.00</c:formatCode>
                <c:ptCount val="37"/>
                <c:pt idx="0">
                  <c:v>1.796</c:v>
                </c:pt>
                <c:pt idx="1">
                  <c:v>1.87</c:v>
                </c:pt>
                <c:pt idx="2">
                  <c:v>1.863</c:v>
                </c:pt>
                <c:pt idx="3">
                  <c:v>1.81</c:v>
                </c:pt>
                <c:pt idx="4">
                  <c:v>1.946</c:v>
                </c:pt>
                <c:pt idx="5">
                  <c:v>2.109</c:v>
                </c:pt>
                <c:pt idx="6">
                  <c:v>2.21</c:v>
                </c:pt>
                <c:pt idx="7">
                  <c:v>2.2370000000000001</c:v>
                </c:pt>
                <c:pt idx="8">
                  <c:v>2.2559999999999998</c:v>
                </c:pt>
                <c:pt idx="9">
                  <c:v>2.3029999999999999</c:v>
                </c:pt>
                <c:pt idx="10">
                  <c:v>2.3490000000000002</c:v>
                </c:pt>
                <c:pt idx="11">
                  <c:v>2.2789999999999999</c:v>
                </c:pt>
                <c:pt idx="12">
                  <c:v>2.1190000000000002</c:v>
                </c:pt>
                <c:pt idx="13">
                  <c:v>2.1190000000000002</c:v>
                </c:pt>
                <c:pt idx="14">
                  <c:v>1.9930000000000001</c:v>
                </c:pt>
                <c:pt idx="15">
                  <c:v>1.74</c:v>
                </c:pt>
                <c:pt idx="16">
                  <c:v>1.85</c:v>
                </c:pt>
                <c:pt idx="17">
                  <c:v>1.89</c:v>
                </c:pt>
                <c:pt idx="18">
                  <c:v>1.92</c:v>
                </c:pt>
                <c:pt idx="19">
                  <c:v>2.0299999999999998</c:v>
                </c:pt>
                <c:pt idx="20">
                  <c:v>1.93</c:v>
                </c:pt>
                <c:pt idx="21">
                  <c:v>1.86</c:v>
                </c:pt>
                <c:pt idx="22">
                  <c:v>1.84</c:v>
                </c:pt>
                <c:pt idx="23">
                  <c:v>1.71</c:v>
                </c:pt>
                <c:pt idx="24" formatCode="General">
                  <c:v>1.76</c:v>
                </c:pt>
                <c:pt idx="25" formatCode="General">
                  <c:v>1.92</c:v>
                </c:pt>
                <c:pt idx="26" formatCode="General">
                  <c:v>1.95</c:v>
                </c:pt>
                <c:pt idx="27" formatCode="General">
                  <c:v>1.94</c:v>
                </c:pt>
                <c:pt idx="28" formatCode="General">
                  <c:v>2.1</c:v>
                </c:pt>
                <c:pt idx="29" formatCode="General">
                  <c:v>2.1800000000000002</c:v>
                </c:pt>
                <c:pt idx="30">
                  <c:v>2.29</c:v>
                </c:pt>
                <c:pt idx="31">
                  <c:v>2.44</c:v>
                </c:pt>
                <c:pt idx="32">
                  <c:v>2.4580000000000002</c:v>
                </c:pt>
                <c:pt idx="33">
                  <c:v>2.5680000000000001</c:v>
                </c:pt>
                <c:pt idx="34" formatCode="General">
                  <c:v>2.4500000000000002</c:v>
                </c:pt>
                <c:pt idx="35" formatCode="General">
                  <c:v>2.34</c:v>
                </c:pt>
                <c:pt idx="36" formatCode="General">
                  <c:v>2.41</c:v>
                </c:pt>
              </c:numCache>
            </c:numRef>
          </c:val>
          <c:smooth val="0"/>
          <c:extLst>
            <c:ext xmlns:c16="http://schemas.microsoft.com/office/drawing/2014/chart" uri="{C3380CC4-5D6E-409C-BE32-E72D297353CC}">
              <c16:uniqueId val="{00000002-0B1C-4463-A0BB-C2459A641963}"/>
            </c:ext>
          </c:extLst>
        </c:ser>
        <c:ser>
          <c:idx val="4"/>
          <c:order val="3"/>
          <c:tx>
            <c:strRef>
              <c:f>'Pág.33-G9  '!$AC$147</c:f>
              <c:strCache>
                <c:ptCount val="1"/>
                <c:pt idx="0">
                  <c:v>Paraguay</c:v>
                </c:pt>
              </c:strCache>
            </c:strRef>
          </c:tx>
          <c:marker>
            <c:symbol val="none"/>
          </c:marker>
          <c:cat>
            <c:strRef>
              <c:f>'Pág.33-G9  '!$X$39:$X$75</c:f>
              <c:strCache>
                <c:ptCount val="37"/>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strCache>
            </c:strRef>
          </c:cat>
          <c:val>
            <c:numRef>
              <c:f>'Pág.33-G9  '!$AC$39:$AC$75</c:f>
              <c:numCache>
                <c:formatCode>0.00</c:formatCode>
                <c:ptCount val="37"/>
                <c:pt idx="0">
                  <c:v>1.5942084184718439</c:v>
                </c:pt>
                <c:pt idx="1">
                  <c:v>1.5623205130405733</c:v>
                </c:pt>
                <c:pt idx="2">
                  <c:v>1.5586840719177553</c:v>
                </c:pt>
                <c:pt idx="3">
                  <c:v>1.4747986477695116</c:v>
                </c:pt>
                <c:pt idx="4">
                  <c:v>1.4704295710859212</c:v>
                </c:pt>
                <c:pt idx="5">
                  <c:v>1.4740781892726154</c:v>
                </c:pt>
                <c:pt idx="6">
                  <c:v>1.4981231184869603</c:v>
                </c:pt>
                <c:pt idx="7">
                  <c:v>1.4040560171426508</c:v>
                </c:pt>
                <c:pt idx="8">
                  <c:v>1.4597407815047967</c:v>
                </c:pt>
                <c:pt idx="9">
                  <c:v>1.4471885265255329</c:v>
                </c:pt>
                <c:pt idx="10">
                  <c:v>1.4133471946109806</c:v>
                </c:pt>
                <c:pt idx="11">
                  <c:v>1.4445831349686722</c:v>
                </c:pt>
                <c:pt idx="12">
                  <c:v>1.4483348028475578</c:v>
                </c:pt>
                <c:pt idx="13">
                  <c:v>1.4354174103665323</c:v>
                </c:pt>
                <c:pt idx="14">
                  <c:v>1.2649999999999999</c:v>
                </c:pt>
                <c:pt idx="15">
                  <c:v>1.1479999999999999</c:v>
                </c:pt>
                <c:pt idx="16">
                  <c:v>1.1000000000000001</c:v>
                </c:pt>
                <c:pt idx="17">
                  <c:v>1.1499999999999999</c:v>
                </c:pt>
                <c:pt idx="18">
                  <c:v>1.22</c:v>
                </c:pt>
                <c:pt idx="19">
                  <c:v>1.3</c:v>
                </c:pt>
                <c:pt idx="20">
                  <c:v>1.32</c:v>
                </c:pt>
                <c:pt idx="21">
                  <c:v>1.45</c:v>
                </c:pt>
                <c:pt idx="22">
                  <c:v>1.55</c:v>
                </c:pt>
                <c:pt idx="23">
                  <c:v>1.51</c:v>
                </c:pt>
                <c:pt idx="24" formatCode="General">
                  <c:v>1.62</c:v>
                </c:pt>
                <c:pt idx="25" formatCode="General">
                  <c:v>1.63</c:v>
                </c:pt>
                <c:pt idx="26" formatCode="General">
                  <c:v>1.72</c:v>
                </c:pt>
                <c:pt idx="27" formatCode="General">
                  <c:v>1.61</c:v>
                </c:pt>
                <c:pt idx="28" formatCode="General">
                  <c:v>1.62</c:v>
                </c:pt>
                <c:pt idx="29" formatCode="General">
                  <c:v>1.73</c:v>
                </c:pt>
                <c:pt idx="30">
                  <c:v>1.65</c:v>
                </c:pt>
                <c:pt idx="31">
                  <c:v>1.9852269079089875</c:v>
                </c:pt>
                <c:pt idx="32">
                  <c:v>1.9262806617747092</c:v>
                </c:pt>
                <c:pt idx="33">
                  <c:v>2.0146575934565263</c:v>
                </c:pt>
                <c:pt idx="34" formatCode="General">
                  <c:v>1.95</c:v>
                </c:pt>
                <c:pt idx="35" formatCode="General">
                  <c:v>2.0099999999999998</c:v>
                </c:pt>
                <c:pt idx="36" formatCode="General">
                  <c:v>1.9</c:v>
                </c:pt>
              </c:numCache>
            </c:numRef>
          </c:val>
          <c:smooth val="0"/>
          <c:extLst>
            <c:ext xmlns:c16="http://schemas.microsoft.com/office/drawing/2014/chart" uri="{C3380CC4-5D6E-409C-BE32-E72D297353CC}">
              <c16:uniqueId val="{00000003-0B1C-4463-A0BB-C2459A641963}"/>
            </c:ext>
          </c:extLst>
        </c:ser>
        <c:ser>
          <c:idx val="5"/>
          <c:order val="4"/>
          <c:tx>
            <c:strRef>
              <c:f>'Pág.33-G9  '!$AD$147</c:f>
              <c:strCache>
                <c:ptCount val="1"/>
                <c:pt idx="0">
                  <c:v>Chile</c:v>
                </c:pt>
              </c:strCache>
            </c:strRef>
          </c:tx>
          <c:marker>
            <c:symbol val="none"/>
          </c:marker>
          <c:cat>
            <c:strRef>
              <c:f>'Pág.33-G9  '!$X$39:$X$75</c:f>
              <c:strCache>
                <c:ptCount val="37"/>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strCache>
            </c:strRef>
          </c:cat>
          <c:val>
            <c:numRef>
              <c:f>'Pág.33-G9  '!$AD$39:$AD$75</c:f>
              <c:numCache>
                <c:formatCode>0.00</c:formatCode>
                <c:ptCount val="37"/>
                <c:pt idx="0">
                  <c:v>1.7</c:v>
                </c:pt>
                <c:pt idx="1">
                  <c:v>1.7</c:v>
                </c:pt>
                <c:pt idx="2">
                  <c:v>1.65</c:v>
                </c:pt>
                <c:pt idx="3">
                  <c:v>1.69</c:v>
                </c:pt>
                <c:pt idx="4">
                  <c:v>1.65</c:v>
                </c:pt>
                <c:pt idx="5">
                  <c:v>1.7</c:v>
                </c:pt>
                <c:pt idx="6">
                  <c:v>1.79</c:v>
                </c:pt>
                <c:pt idx="7">
                  <c:v>1.76</c:v>
                </c:pt>
                <c:pt idx="8">
                  <c:v>1.81</c:v>
                </c:pt>
                <c:pt idx="9">
                  <c:v>1.83</c:v>
                </c:pt>
                <c:pt idx="10">
                  <c:v>1.65</c:v>
                </c:pt>
                <c:pt idx="11">
                  <c:v>1.64</c:v>
                </c:pt>
                <c:pt idx="12">
                  <c:v>1.53</c:v>
                </c:pt>
                <c:pt idx="13">
                  <c:v>1.48</c:v>
                </c:pt>
                <c:pt idx="14">
                  <c:v>1.41</c:v>
                </c:pt>
                <c:pt idx="15" formatCode="General">
                  <c:v>1.37</c:v>
                </c:pt>
                <c:pt idx="16">
                  <c:v>1.43</c:v>
                </c:pt>
                <c:pt idx="17">
                  <c:v>1.6</c:v>
                </c:pt>
                <c:pt idx="18">
                  <c:v>1.73</c:v>
                </c:pt>
                <c:pt idx="19">
                  <c:v>1.98</c:v>
                </c:pt>
                <c:pt idx="20">
                  <c:v>2.31</c:v>
                </c:pt>
                <c:pt idx="21">
                  <c:v>2.29</c:v>
                </c:pt>
                <c:pt idx="22">
                  <c:v>2.2999999999999998</c:v>
                </c:pt>
                <c:pt idx="23">
                  <c:v>2.2799999999999998</c:v>
                </c:pt>
                <c:pt idx="24" formatCode="General">
                  <c:v>2.2000000000000002</c:v>
                </c:pt>
                <c:pt idx="25" formatCode="General">
                  <c:v>2.1800000000000002</c:v>
                </c:pt>
                <c:pt idx="26" formatCode="General">
                  <c:v>2.23</c:v>
                </c:pt>
                <c:pt idx="27" formatCode="General">
                  <c:v>2.41</c:v>
                </c:pt>
                <c:pt idx="28" formatCode="General">
                  <c:v>2.61</c:v>
                </c:pt>
                <c:pt idx="29" formatCode="General">
                  <c:v>2.71</c:v>
                </c:pt>
                <c:pt idx="30">
                  <c:v>2.78</c:v>
                </c:pt>
                <c:pt idx="31">
                  <c:v>2.98</c:v>
                </c:pt>
                <c:pt idx="32">
                  <c:v>3</c:v>
                </c:pt>
                <c:pt idx="33">
                  <c:v>2.73</c:v>
                </c:pt>
                <c:pt idx="34" formatCode="General">
                  <c:v>2.58</c:v>
                </c:pt>
                <c:pt idx="35" formatCode="General">
                  <c:v>2.3199999999999998</c:v>
                </c:pt>
                <c:pt idx="36" formatCode="General">
                  <c:v>2.4300000000000002</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9679781</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1</xdr:row>
      <xdr:rowOff>7327</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424962" y="168519"/>
          <a:ext cx="5613888" cy="71803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El boletín del mes de abril registra los dos primeros meses de producción del año, como también precios y comercio exterior del periodo enero – marzo de 2022.</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La producción de carne bovina durante los dos primeros de 2022 continúa la tendencia mostrada desde el 2021, con una variación negativa de 15% en el acumulado, llegando a las 29.508 toneladas en lo que va del año. Específicamente las disminuciones más considerables, en cuanto a porcentajes, se dan en la categoría de vacas (aunque en volumen representa el 23% del total de la producción de carne bovina) y vaquillas (17,3%). La variación mensual registra aumento en la faena y producción para todas las categorías, con excepción de la categoría de vacas carnazas, que registran una fuerte disminución. Con respecto a los novillos, si bien en el beneficio acumulado a febrero muestra cifras negativas, en este último mes el número de animales faenados aumentó 2%, alcanzando las 15.550 toneladas en lo que va del año. </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Para las carnes blancas el panorama de producción se presenta al alza, en el caso de carne de cerdo se registra un aumento leve de 0,3% y para la carne de aves de 9,2%, respecto al mismo periodo de 2021. El aumento en la carne ave se debe a una variación positiva, tanto en la producción de carne de broilers como de pavos.</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Según los datos entregados por la Asociación de Ferias Ganaderas, a nivel nacional se registran alzas para todas las categorías de animales, si se comparan con el periodo enero – marzo de 2021. En términos reales, el precio del novillo gordo aumenta un 14,5% llegando a un promedio de $2.007 por kilo y los novillos engorda registra un alza de 28% ($1.867/kg). Mientras que, el precio para categoría vaca gorda y ternero alcanzó un promedio de $1.342/kg y $1.963/kg, respectivamente, lo que se traduce en un alza acumulada de 32 y 31%, respectivamente.</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Las exportaciones de carne bovina en el periodo enero – marzo alcanzaron las 5.250 toneladas por un valor de 28.160 miles de USD, alcanzando los USD 5.364/ton. El principal destino continúa siendo China, el cual registra una expansión de 37% en el volumen enviado y 90% en valor, con respecto a 2021. El precio promedio de exportación para China se sitúa en los USD 5.184/ton, 39% más que 2021, esto refleja el aumento del precio internacional de vacuno, pero además mayores envíos de cortes de mayor valor.</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Por otro lado, las importaciones de carne registran una leve contracción de 5,2%, alcanzando en lo que va del año las 56.137 toneladas, principalmente desde Paraguay y Brasil. Estos dos países representan el 80% de los envíos a nuestro país. En el caso de Argentina se observa un retroceso de 22% de los envíos, debido a sus restricciones para la exportación. Con respecto al precio promedio de importación este registra un alza de 16%, con respecto al primer trimestre de 2021, alcanzando los USD 5.901/ton.</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Los reportes internacionales señalan en enlentecimiento de la demanda de China, productos de la situación sanitaria y a la congestión en el puerto de Shangai. En el caso de Europa, también presenta problemas logísticos, al que se suma la debilidad del euro, por lo tanto, existe precaución en los envíos desde el Mercosur.</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CL" sz="900">
              <a:effectLst/>
              <a:latin typeface="Arial" panose="020B0604020202020204" pitchFamily="34" charset="0"/>
              <a:ea typeface="Calibri" panose="020F0502020204030204" pitchFamily="34" charset="0"/>
              <a:cs typeface="Times New Roman" panose="02020603050405020304" pitchFamily="18" charset="0"/>
            </a:rPr>
            <a:t>Según el último reporte de USDA sobre el comercio y los mercados mundiales, la producción mundial de carne el 2022, señala que la producción mundial aumentará 1% el 2022, debido a una mayor oferta de Australia, Brasil, India y México. Con respecto a las exportaciones, proyecta un alza de 3% con respecto a 2021, debido a una demanda firme de los mercados asiáticos. La amplia oferta y la recuperación de acceso al mercado Chino impulsaran las exportaciones de Brasil y la recuperación del rebaño en Australia estimularán los envíos a Asia y Estados Unidos.</a:t>
          </a:r>
          <a:endParaRPr lang="es-CL" sz="9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A1:H90"/>
  <sheetViews>
    <sheetView tabSelected="1" view="pageLayout" zoomScaleNormal="100" zoomScaleSheetLayoutView="100" workbookViewId="0">
      <selection activeCell="G7" sqref="G7"/>
    </sheetView>
  </sheetViews>
  <sheetFormatPr baseColWidth="10" defaultColWidth="11.44140625" defaultRowHeight="15.75" customHeight="1"/>
  <cols>
    <col min="1" max="5" width="11.44140625" style="2" customWidth="1"/>
    <col min="6" max="6" width="13" style="2" customWidth="1"/>
    <col min="7" max="7" width="11.44140625" style="2" customWidth="1"/>
    <col min="8" max="8" width="14" style="2" customWidth="1"/>
    <col min="10" max="10" width="78.332031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7" t="s">
        <v>0</v>
      </c>
      <c r="D14" s="727"/>
      <c r="E14" s="727"/>
      <c r="F14" s="727"/>
      <c r="G14" s="727"/>
    </row>
    <row r="15" spans="1:7" ht="18" customHeight="1">
      <c r="A15" s="9"/>
      <c r="B15" s="9"/>
      <c r="C15" s="727"/>
      <c r="D15" s="727"/>
      <c r="E15" s="727"/>
      <c r="F15" s="727"/>
      <c r="G15" s="727"/>
    </row>
    <row r="16" spans="1:7" ht="15.75" customHeight="1">
      <c r="A16" s="9"/>
      <c r="B16" s="9"/>
      <c r="C16" s="9"/>
      <c r="D16" s="13"/>
      <c r="E16" s="9"/>
      <c r="F16" s="9"/>
      <c r="G16" s="9"/>
    </row>
    <row r="17" spans="1:8" ht="15.75" customHeight="1">
      <c r="A17" s="9"/>
      <c r="B17" s="9"/>
      <c r="C17" s="95"/>
      <c r="D17" s="96"/>
      <c r="E17" s="96"/>
      <c r="F17" s="96"/>
      <c r="G17" s="96"/>
      <c r="H17" s="96"/>
    </row>
    <row r="18" spans="1:8" ht="15.75" customHeight="1">
      <c r="A18" s="9"/>
      <c r="B18" s="9"/>
      <c r="C18" s="728"/>
      <c r="D18" s="728"/>
      <c r="E18" s="728"/>
      <c r="F18" s="728"/>
      <c r="G18" s="728"/>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1"/>
      <c r="D38" s="731" t="s">
        <v>398</v>
      </c>
      <c r="E38" s="732"/>
      <c r="F38" s="131"/>
      <c r="G38" s="9"/>
    </row>
    <row r="44" spans="1:8" ht="15.75" customHeight="1">
      <c r="A44" s="723" t="s">
        <v>1</v>
      </c>
      <c r="B44" s="723"/>
      <c r="C44" s="723"/>
      <c r="D44" s="723"/>
      <c r="E44" s="723"/>
      <c r="F44" s="723"/>
      <c r="G44" s="723"/>
      <c r="H44" s="723"/>
    </row>
    <row r="45" spans="1:8" ht="15.75" customHeight="1">
      <c r="A45" s="113" t="s">
        <v>2</v>
      </c>
      <c r="B45" s="730" t="s">
        <v>399</v>
      </c>
      <c r="C45" s="730"/>
      <c r="D45" s="730"/>
      <c r="E45" s="730"/>
      <c r="F45" s="730"/>
      <c r="G45" s="730"/>
      <c r="H45" s="11"/>
    </row>
    <row r="46" spans="1:8" ht="15.75" customHeight="1">
      <c r="A46" s="8"/>
      <c r="B46" s="729" t="s">
        <v>400</v>
      </c>
      <c r="C46" s="729"/>
      <c r="D46" s="729"/>
      <c r="E46" s="729"/>
      <c r="F46" s="729"/>
      <c r="G46" s="729"/>
    </row>
    <row r="47" spans="1:8" ht="15.75" customHeight="1">
      <c r="A47" s="8"/>
      <c r="B47" s="9"/>
      <c r="C47" s="9"/>
      <c r="D47" s="9"/>
      <c r="E47" s="9"/>
      <c r="F47" s="9"/>
      <c r="G47" s="9"/>
    </row>
    <row r="48" spans="1:8" ht="15.75" customHeight="1">
      <c r="A48" s="725" t="s">
        <v>3</v>
      </c>
      <c r="B48" s="725"/>
      <c r="C48" s="725"/>
      <c r="D48" s="725"/>
      <c r="E48" s="725"/>
      <c r="F48" s="725"/>
      <c r="G48" s="725"/>
      <c r="H48" s="725"/>
    </row>
    <row r="49" spans="1:8" ht="15.75" customHeight="1">
      <c r="A49" s="725"/>
      <c r="B49" s="725"/>
      <c r="C49" s="725"/>
      <c r="D49" s="725"/>
      <c r="E49" s="725"/>
      <c r="F49" s="725"/>
      <c r="G49" s="725"/>
      <c r="H49" s="725"/>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24" t="s">
        <v>4</v>
      </c>
      <c r="B55" s="724"/>
      <c r="C55" s="724"/>
      <c r="D55" s="724"/>
      <c r="E55" s="724"/>
      <c r="F55" s="724"/>
      <c r="G55" s="724"/>
      <c r="H55" s="724"/>
    </row>
    <row r="56" spans="1:8" ht="15.75" customHeight="1">
      <c r="A56" s="724" t="s">
        <v>5</v>
      </c>
      <c r="B56" s="724"/>
      <c r="C56" s="724"/>
      <c r="D56" s="724"/>
      <c r="E56" s="724"/>
      <c r="F56" s="724"/>
      <c r="G56" s="724"/>
      <c r="H56" s="724"/>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25" t="s">
        <v>378</v>
      </c>
      <c r="B62" s="725"/>
      <c r="C62" s="725"/>
      <c r="D62" s="725"/>
      <c r="E62" s="725"/>
      <c r="F62" s="725"/>
      <c r="G62" s="725"/>
      <c r="H62" s="725"/>
    </row>
    <row r="63" spans="1:8" ht="15.75" customHeight="1">
      <c r="A63" s="726" t="s">
        <v>397</v>
      </c>
      <c r="B63" s="726"/>
      <c r="C63" s="726"/>
      <c r="D63" s="726"/>
      <c r="E63" s="726"/>
      <c r="F63" s="726"/>
      <c r="G63" s="726"/>
      <c r="H63" s="726"/>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23" t="s">
        <v>6</v>
      </c>
      <c r="B67" s="723"/>
      <c r="C67" s="723"/>
      <c r="D67" s="723"/>
      <c r="E67" s="723"/>
      <c r="F67" s="723"/>
      <c r="G67" s="723"/>
      <c r="H67" s="723"/>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7</v>
      </c>
      <c r="B75" s="9"/>
      <c r="C75" s="9"/>
      <c r="D75" s="9"/>
      <c r="E75" s="9"/>
      <c r="F75" s="9"/>
      <c r="G75" s="9"/>
    </row>
    <row r="76" spans="1:8" ht="11.25" customHeight="1">
      <c r="A76" s="14" t="s">
        <v>8</v>
      </c>
      <c r="B76" s="9"/>
      <c r="C76" s="9"/>
      <c r="D76" s="9"/>
      <c r="E76" s="9"/>
      <c r="F76" s="9"/>
      <c r="G76" s="9"/>
    </row>
    <row r="77" spans="1:8" ht="11.25" customHeight="1">
      <c r="A77" s="14" t="s">
        <v>9</v>
      </c>
      <c r="B77" s="9"/>
      <c r="C77" s="14"/>
      <c r="D77" s="15"/>
      <c r="E77" s="9"/>
      <c r="F77" s="9"/>
      <c r="G77" s="9"/>
    </row>
    <row r="78" spans="1:8" ht="11.25" customHeight="1">
      <c r="A78" s="4" t="s">
        <v>10</v>
      </c>
      <c r="B78" s="9"/>
      <c r="C78" s="9"/>
      <c r="D78" s="9"/>
      <c r="E78" s="9"/>
      <c r="F78" s="9"/>
      <c r="G78" s="9"/>
    </row>
    <row r="79" spans="1:8" ht="11.25" customHeight="1">
      <c r="A79" s="9"/>
      <c r="B79" s="9"/>
      <c r="C79" s="9"/>
      <c r="D79" s="9"/>
      <c r="E79" s="9"/>
      <c r="F79" s="9"/>
      <c r="G79" s="9"/>
    </row>
    <row r="80" spans="1:8" ht="15.75" customHeight="1">
      <c r="D80" s="8"/>
    </row>
    <row r="81" spans="1:8" ht="15.75" customHeight="1">
      <c r="A81" s="502"/>
      <c r="B81" s="503"/>
      <c r="C81" s="503"/>
      <c r="D81" s="503"/>
      <c r="E81" s="503"/>
      <c r="F81" s="503"/>
      <c r="G81" s="503"/>
    </row>
    <row r="82" spans="1:8" ht="15.75" customHeight="1">
      <c r="A82" s="503"/>
      <c r="B82" s="503"/>
      <c r="C82" s="503"/>
      <c r="D82" s="503"/>
      <c r="E82" s="503"/>
      <c r="F82" s="503"/>
      <c r="G82" s="503"/>
    </row>
    <row r="84" spans="1:8" ht="15.75" customHeight="1">
      <c r="A84" s="504"/>
      <c r="B84" s="504"/>
      <c r="C84" s="504"/>
      <c r="D84" s="504"/>
      <c r="E84" s="504"/>
      <c r="F84" s="504"/>
      <c r="G84" s="504"/>
      <c r="H84" s="504"/>
    </row>
    <row r="85" spans="1:8" ht="15.75" customHeight="1">
      <c r="A85" s="504"/>
      <c r="B85" s="504"/>
      <c r="C85" s="504"/>
      <c r="D85" s="504"/>
      <c r="E85" s="504"/>
      <c r="F85" s="504"/>
      <c r="G85" s="504"/>
      <c r="H85" s="504"/>
    </row>
    <row r="86" spans="1:8" ht="15.75" customHeight="1">
      <c r="A86" s="504"/>
      <c r="B86" s="504"/>
      <c r="C86" s="504"/>
      <c r="D86" s="504"/>
      <c r="E86" s="504"/>
      <c r="F86" s="504"/>
      <c r="G86" s="504"/>
      <c r="H86" s="504"/>
    </row>
    <row r="87" spans="1:8" ht="15.75" customHeight="1">
      <c r="A87" s="504"/>
      <c r="B87" s="504"/>
      <c r="C87" s="504"/>
      <c r="D87" s="504"/>
      <c r="E87" s="504"/>
      <c r="F87" s="504"/>
      <c r="G87" s="504"/>
      <c r="H87" s="504"/>
    </row>
    <row r="88" spans="1:8" ht="15.75" customHeight="1">
      <c r="A88" s="504"/>
      <c r="B88" s="504"/>
      <c r="C88" s="504"/>
      <c r="D88" s="504"/>
      <c r="E88" s="504"/>
      <c r="F88" s="504"/>
      <c r="G88" s="504"/>
      <c r="H88" s="504"/>
    </row>
    <row r="89" spans="1:8" ht="15.75" customHeight="1">
      <c r="A89" s="504"/>
      <c r="B89" s="504"/>
      <c r="C89" s="504"/>
      <c r="D89" s="504"/>
      <c r="E89" s="504"/>
      <c r="F89" s="504"/>
      <c r="G89" s="504"/>
      <c r="H89" s="504"/>
    </row>
    <row r="90" spans="1:8" ht="15.75" customHeight="1">
      <c r="A90" s="504"/>
      <c r="B90" s="504"/>
      <c r="C90" s="504"/>
      <c r="D90" s="504"/>
      <c r="E90" s="504"/>
      <c r="F90" s="504"/>
      <c r="G90" s="504"/>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GA136"/>
  <sheetViews>
    <sheetView tabSelected="1" view="pageBreakPreview" zoomScale="90" zoomScaleNormal="75" zoomScaleSheetLayoutView="90" zoomScalePageLayoutView="75" workbookViewId="0">
      <selection activeCell="G7" sqref="G7"/>
    </sheetView>
  </sheetViews>
  <sheetFormatPr baseColWidth="10" defaultColWidth="11.44140625" defaultRowHeight="14.25" customHeight="1"/>
  <cols>
    <col min="1" max="1" width="10.6640625" style="40" customWidth="1"/>
    <col min="2" max="2" width="29.109375" style="39" customWidth="1"/>
    <col min="3" max="3" width="13" style="40" customWidth="1"/>
    <col min="4" max="4" width="10.109375" style="40" customWidth="1"/>
    <col min="5" max="5" width="13.6640625" style="40" customWidth="1"/>
    <col min="6" max="6" width="10.109375" style="40" customWidth="1"/>
    <col min="7" max="7" width="13.6640625" style="40" customWidth="1"/>
    <col min="8" max="8" width="13.88671875" style="79" bestFit="1" customWidth="1"/>
    <col min="9" max="9" width="15.44140625" style="79" customWidth="1"/>
    <col min="10" max="10" width="12" style="79" bestFit="1" customWidth="1"/>
    <col min="11" max="15" width="11.44140625" style="79"/>
    <col min="16" max="183" width="11.44140625" style="20"/>
    <col min="184" max="16384" width="11.44140625" style="16"/>
  </cols>
  <sheetData>
    <row r="1" spans="1:183" s="61" customFormat="1" ht="12.75" customHeight="1">
      <c r="A1" s="780" t="s">
        <v>187</v>
      </c>
      <c r="B1" s="781"/>
      <c r="C1" s="781"/>
      <c r="D1" s="781"/>
      <c r="E1" s="781"/>
      <c r="F1" s="781"/>
      <c r="G1" s="782"/>
      <c r="H1" s="88"/>
      <c r="I1" s="88"/>
      <c r="J1" s="88"/>
      <c r="K1" s="88"/>
      <c r="L1" s="88"/>
      <c r="M1" s="88"/>
      <c r="N1" s="88"/>
      <c r="O1" s="88"/>
      <c r="P1" s="62"/>
      <c r="Q1" s="40"/>
      <c r="R1" s="4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row>
    <row r="2" spans="1:183" s="61" customFormat="1" ht="12.75" customHeight="1">
      <c r="A2" s="801" t="s">
        <v>188</v>
      </c>
      <c r="B2" s="802"/>
      <c r="C2" s="802"/>
      <c r="D2" s="802"/>
      <c r="E2" s="802"/>
      <c r="F2" s="802"/>
      <c r="G2" s="803"/>
      <c r="H2" s="88"/>
      <c r="I2" s="88"/>
      <c r="J2" s="88"/>
      <c r="K2" s="88"/>
      <c r="L2" s="88"/>
      <c r="M2" s="88"/>
      <c r="N2" s="88"/>
      <c r="O2" s="88"/>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row>
    <row r="3" spans="1:183" ht="17.25" customHeight="1" thickBot="1">
      <c r="A3" s="804" t="s">
        <v>402</v>
      </c>
      <c r="B3" s="805"/>
      <c r="C3" s="805"/>
      <c r="D3" s="805"/>
      <c r="E3" s="805"/>
      <c r="F3" s="805"/>
      <c r="G3" s="806"/>
    </row>
    <row r="4" spans="1:183" ht="29.25" customHeight="1" thickBot="1">
      <c r="A4" s="114" t="s">
        <v>71</v>
      </c>
      <c r="B4" s="60" t="s">
        <v>72</v>
      </c>
      <c r="C4" s="60" t="s">
        <v>73</v>
      </c>
      <c r="D4" s="60" t="s">
        <v>189</v>
      </c>
      <c r="E4" s="60" t="s">
        <v>190</v>
      </c>
      <c r="F4" s="60" t="s">
        <v>80</v>
      </c>
      <c r="G4" s="115" t="s">
        <v>190</v>
      </c>
      <c r="H4" s="125"/>
      <c r="I4" s="126"/>
      <c r="J4" s="126"/>
      <c r="K4" s="126"/>
      <c r="L4" s="125"/>
      <c r="M4" s="126"/>
      <c r="N4" s="125"/>
      <c r="O4" s="126"/>
      <c r="Q4" s="783"/>
      <c r="R4" s="783"/>
      <c r="S4" s="783"/>
      <c r="T4" s="783"/>
      <c r="U4" s="783"/>
      <c r="V4" s="783"/>
      <c r="W4" s="783"/>
    </row>
    <row r="5" spans="1:183" ht="12.75" customHeight="1">
      <c r="A5" s="676">
        <v>2017</v>
      </c>
      <c r="B5" s="604"/>
      <c r="C5" s="611">
        <v>759030</v>
      </c>
      <c r="D5" s="611">
        <v>167963</v>
      </c>
      <c r="E5" s="622">
        <f>(D5/C5)*100</f>
        <v>22.128637866750985</v>
      </c>
      <c r="F5" s="611">
        <v>149320</v>
      </c>
      <c r="G5" s="234">
        <f>(F5/C5)*100</f>
        <v>19.672476713700384</v>
      </c>
      <c r="H5" s="59"/>
      <c r="I5" s="58"/>
      <c r="J5" s="59"/>
      <c r="Q5" s="82"/>
      <c r="R5" s="82"/>
      <c r="S5" s="82"/>
      <c r="T5" s="82"/>
      <c r="U5" s="82"/>
      <c r="V5" s="82"/>
      <c r="W5" s="82"/>
    </row>
    <row r="6" spans="1:183" ht="12.75" customHeight="1">
      <c r="A6" s="676">
        <v>2018</v>
      </c>
      <c r="B6" s="604"/>
      <c r="C6" s="611">
        <v>760802</v>
      </c>
      <c r="D6" s="611">
        <v>159723</v>
      </c>
      <c r="E6" s="622">
        <f>(D6/C6)*100</f>
        <v>20.994029984148309</v>
      </c>
      <c r="F6" s="611">
        <v>143265</v>
      </c>
      <c r="G6" s="234">
        <f>(F6/C6)*100</f>
        <v>18.830786459551891</v>
      </c>
      <c r="H6" s="59"/>
      <c r="I6" s="58"/>
      <c r="J6" s="59"/>
      <c r="Q6" s="82"/>
      <c r="R6" s="82"/>
      <c r="S6" s="82"/>
      <c r="T6" s="82"/>
      <c r="U6" s="82"/>
      <c r="V6" s="82"/>
      <c r="W6" s="82"/>
    </row>
    <row r="7" spans="1:183" ht="12.75" customHeight="1">
      <c r="A7" s="676">
        <v>2019</v>
      </c>
      <c r="B7" s="604"/>
      <c r="C7" s="611">
        <v>817670</v>
      </c>
      <c r="D7" s="611">
        <v>188456</v>
      </c>
      <c r="E7" s="622">
        <f>(D7/C7)*100</f>
        <v>23.047928871060453</v>
      </c>
      <c r="F7" s="611">
        <v>159902</v>
      </c>
      <c r="G7" s="234">
        <f>(F7/C7)*100</f>
        <v>19.555811024007241</v>
      </c>
      <c r="H7" s="59"/>
      <c r="I7" s="58"/>
      <c r="J7" s="59"/>
      <c r="Q7" s="82"/>
      <c r="R7" s="82"/>
      <c r="S7" s="82"/>
      <c r="T7" s="82"/>
      <c r="U7" s="82"/>
      <c r="V7" s="82"/>
      <c r="W7" s="82"/>
    </row>
    <row r="8" spans="1:183" ht="12.75" customHeight="1">
      <c r="A8" s="676">
        <v>2020</v>
      </c>
      <c r="B8" s="604"/>
      <c r="C8" s="611">
        <v>874422</v>
      </c>
      <c r="D8" s="611">
        <v>207045</v>
      </c>
      <c r="E8" s="622">
        <f>(D8/C8)*100</f>
        <v>23.67792667613578</v>
      </c>
      <c r="F8" s="611">
        <v>188078</v>
      </c>
      <c r="G8" s="234">
        <f>(F8/C8)*100</f>
        <v>21.508836694410707</v>
      </c>
      <c r="H8" s="59"/>
      <c r="I8" s="58"/>
      <c r="J8" s="59"/>
      <c r="Q8" s="82"/>
      <c r="R8" s="82"/>
      <c r="S8" s="82"/>
      <c r="T8" s="82"/>
      <c r="U8" s="82"/>
      <c r="V8" s="82"/>
      <c r="W8" s="82"/>
    </row>
    <row r="9" spans="1:183" ht="12.75" customHeight="1">
      <c r="A9" s="676" t="s">
        <v>82</v>
      </c>
      <c r="B9" s="612"/>
      <c r="C9" s="611">
        <v>814847</v>
      </c>
      <c r="D9" s="611">
        <v>204446</v>
      </c>
      <c r="E9" s="622">
        <f>(D9/C9)*100</f>
        <v>25.090108940696844</v>
      </c>
      <c r="F9" s="611">
        <v>172648</v>
      </c>
      <c r="G9" s="234">
        <f>(F9/C9)*100</f>
        <v>21.187781264458234</v>
      </c>
      <c r="H9" s="59"/>
      <c r="I9" s="58"/>
      <c r="J9" s="59"/>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676"/>
      <c r="B10" s="612"/>
      <c r="C10" s="623"/>
      <c r="D10" s="623"/>
      <c r="E10" s="624"/>
      <c r="F10" s="623"/>
      <c r="G10" s="235"/>
      <c r="H10" s="59"/>
      <c r="I10" s="58"/>
      <c r="J10" s="59"/>
      <c r="K10" s="20"/>
      <c r="L10" s="20"/>
      <c r="M10" s="20"/>
      <c r="N10" s="20"/>
      <c r="O10" s="2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312" t="s">
        <v>82</v>
      </c>
      <c r="B11" s="601" t="s">
        <v>385</v>
      </c>
      <c r="C11" s="613">
        <f>'Pág.6-C2'!C11</f>
        <v>134902</v>
      </c>
      <c r="D11" s="613">
        <f>'Pág.6-C2'!E11</f>
        <v>32510</v>
      </c>
      <c r="E11" s="624">
        <f>(D11/C11)*100</f>
        <v>24.098975552623386</v>
      </c>
      <c r="F11" s="613">
        <f>'Pág.6-C2'!J11</f>
        <v>29112</v>
      </c>
      <c r="G11" s="235">
        <f>(F11/C11)*100</f>
        <v>21.580110005781975</v>
      </c>
      <c r="H11" s="59"/>
      <c r="I11" s="58"/>
      <c r="J11" s="103"/>
      <c r="K11" s="59"/>
      <c r="L11" s="59"/>
      <c r="M11" s="59"/>
      <c r="N11" s="59"/>
      <c r="O11" s="59"/>
      <c r="P11" s="59"/>
      <c r="Q11" s="59"/>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312" t="s">
        <v>379</v>
      </c>
      <c r="B12" s="603" t="str">
        <f>B11</f>
        <v>Ene-feb</v>
      </c>
      <c r="C12" s="613">
        <f>'Pág.6-C2'!C12</f>
        <v>113691</v>
      </c>
      <c r="D12" s="613">
        <f>'Pág.6-C2'!E12</f>
        <v>27668</v>
      </c>
      <c r="E12" s="624">
        <f>(D12/C12)*100</f>
        <v>24.336139184280199</v>
      </c>
      <c r="F12" s="613">
        <f>'Pág.6-C2'!J12</f>
        <v>23671</v>
      </c>
      <c r="G12" s="235">
        <f>(F12/C12)*100</f>
        <v>20.820469518255621</v>
      </c>
      <c r="H12" s="59"/>
      <c r="I12" s="58"/>
      <c r="J12" s="58"/>
      <c r="P12" s="79"/>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row>
    <row r="13" spans="1:183" ht="12.75" customHeight="1">
      <c r="A13" s="228"/>
      <c r="B13" s="603"/>
      <c r="C13" s="613"/>
      <c r="D13" s="613"/>
      <c r="E13" s="624"/>
      <c r="F13" s="613"/>
      <c r="G13" s="235"/>
      <c r="H13" s="224"/>
      <c r="I13" s="103"/>
      <c r="J13" s="103"/>
    </row>
    <row r="14" spans="1:183" ht="12.75" customHeight="1">
      <c r="A14" s="162"/>
      <c r="B14" s="603"/>
      <c r="C14" s="613"/>
      <c r="D14" s="613"/>
      <c r="E14" s="624"/>
      <c r="F14" s="613"/>
      <c r="G14" s="235"/>
      <c r="H14" s="224"/>
      <c r="I14" s="103"/>
      <c r="J14" s="103"/>
      <c r="K14" s="59"/>
      <c r="L14" s="59"/>
      <c r="M14" s="59"/>
      <c r="N14" s="59"/>
      <c r="O14" s="59"/>
      <c r="P14" s="59"/>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row>
    <row r="15" spans="1:183" ht="12.75" customHeight="1">
      <c r="A15" s="162">
        <v>2019</v>
      </c>
      <c r="B15" s="603" t="s">
        <v>83</v>
      </c>
      <c r="C15" s="613">
        <v>66695</v>
      </c>
      <c r="D15" s="613">
        <v>14015</v>
      </c>
      <c r="E15" s="624">
        <f t="shared" ref="E15:E39" si="0">D15/C15*100</f>
        <v>21.013569233075945</v>
      </c>
      <c r="F15" s="613">
        <v>14195</v>
      </c>
      <c r="G15" s="235">
        <f t="shared" ref="G15:G25" si="1">F15/C15*100</f>
        <v>21.283454531823974</v>
      </c>
      <c r="H15" s="224"/>
      <c r="I15" s="103"/>
      <c r="J15" s="103"/>
      <c r="K15" s="59"/>
      <c r="L15" s="59"/>
      <c r="M15" s="59"/>
      <c r="N15" s="59"/>
      <c r="O15" s="59"/>
      <c r="P15" s="5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2"/>
      <c r="B16" s="603" t="s">
        <v>84</v>
      </c>
      <c r="C16" s="613">
        <v>59714</v>
      </c>
      <c r="D16" s="613">
        <v>12351</v>
      </c>
      <c r="E16" s="624">
        <f t="shared" si="0"/>
        <v>20.683591787520513</v>
      </c>
      <c r="F16" s="613">
        <v>12366</v>
      </c>
      <c r="G16" s="235">
        <f t="shared" si="1"/>
        <v>20.708711524935524</v>
      </c>
      <c r="H16" s="224"/>
      <c r="I16" s="103"/>
      <c r="J16" s="103"/>
      <c r="K16" s="59"/>
      <c r="L16" s="59"/>
      <c r="M16" s="59"/>
      <c r="N16" s="59"/>
      <c r="O16" s="59"/>
      <c r="P16" s="59"/>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2"/>
      <c r="B17" s="603" t="s">
        <v>85</v>
      </c>
      <c r="C17" s="613">
        <v>65832</v>
      </c>
      <c r="D17" s="613">
        <v>13935</v>
      </c>
      <c r="E17" s="624">
        <f t="shared" si="0"/>
        <v>21.167517316806418</v>
      </c>
      <c r="F17" s="613">
        <v>13585</v>
      </c>
      <c r="G17" s="235">
        <f t="shared" si="1"/>
        <v>20.635860979462876</v>
      </c>
      <c r="H17" s="224"/>
      <c r="I17" s="103"/>
      <c r="J17" s="103"/>
      <c r="K17" s="59"/>
      <c r="L17" s="59"/>
      <c r="M17" s="59"/>
      <c r="N17" s="59"/>
      <c r="O17" s="59"/>
      <c r="P17" s="59"/>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2"/>
      <c r="B18" s="603" t="s">
        <v>86</v>
      </c>
      <c r="C18" s="613">
        <v>66608</v>
      </c>
      <c r="D18" s="613">
        <v>16328</v>
      </c>
      <c r="E18" s="624">
        <f t="shared" si="0"/>
        <v>24.513571943310115</v>
      </c>
      <c r="F18" s="613">
        <v>13460</v>
      </c>
      <c r="G18" s="235">
        <f t="shared" si="1"/>
        <v>20.207782848907037</v>
      </c>
      <c r="H18" s="224"/>
      <c r="I18" s="103"/>
      <c r="J18" s="103"/>
      <c r="K18" s="59"/>
      <c r="L18" s="59"/>
      <c r="M18" s="59"/>
      <c r="N18" s="59"/>
      <c r="O18" s="59"/>
      <c r="P18" s="5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2"/>
      <c r="B19" s="603" t="s">
        <v>87</v>
      </c>
      <c r="C19" s="613">
        <v>74374</v>
      </c>
      <c r="D19" s="613">
        <v>18705</v>
      </c>
      <c r="E19" s="624">
        <f t="shared" si="0"/>
        <v>25.149917982090514</v>
      </c>
      <c r="F19" s="613">
        <v>14580</v>
      </c>
      <c r="G19" s="235">
        <f t="shared" si="1"/>
        <v>19.603624922688038</v>
      </c>
      <c r="H19" s="224"/>
      <c r="I19" s="103"/>
      <c r="J19" s="103"/>
      <c r="K19" s="59"/>
      <c r="L19" s="59"/>
      <c r="M19" s="59"/>
      <c r="N19" s="59"/>
      <c r="O19" s="59"/>
      <c r="P19" s="59"/>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2"/>
      <c r="B20" s="603" t="s">
        <v>88</v>
      </c>
      <c r="C20" s="613">
        <v>66876</v>
      </c>
      <c r="D20" s="613">
        <v>16517</v>
      </c>
      <c r="E20" s="624">
        <f t="shared" si="0"/>
        <v>24.697948441892457</v>
      </c>
      <c r="F20" s="613">
        <v>13880</v>
      </c>
      <c r="G20" s="235">
        <f t="shared" si="1"/>
        <v>20.754829834320233</v>
      </c>
      <c r="H20" s="224"/>
      <c r="I20" s="103"/>
      <c r="J20" s="103"/>
      <c r="K20" s="59"/>
      <c r="L20" s="59"/>
      <c r="M20" s="59"/>
      <c r="N20" s="59"/>
      <c r="O20" s="59"/>
      <c r="P20" s="59"/>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2"/>
      <c r="B21" s="603" t="s">
        <v>89</v>
      </c>
      <c r="C21" s="613">
        <v>71656</v>
      </c>
      <c r="D21" s="613">
        <v>16789</v>
      </c>
      <c r="E21" s="624">
        <f t="shared" si="0"/>
        <v>23.429998883554763</v>
      </c>
      <c r="F21" s="613">
        <v>11710</v>
      </c>
      <c r="G21" s="235">
        <f t="shared" si="1"/>
        <v>16.341967176509993</v>
      </c>
      <c r="H21" s="224"/>
      <c r="I21" s="103"/>
      <c r="J21" s="103"/>
      <c r="K21" s="59"/>
      <c r="L21" s="59"/>
      <c r="M21" s="59"/>
      <c r="N21" s="59"/>
      <c r="O21" s="59"/>
      <c r="P21" s="59"/>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2"/>
      <c r="B22" s="603" t="s">
        <v>90</v>
      </c>
      <c r="C22" s="613">
        <v>75912</v>
      </c>
      <c r="D22" s="613">
        <v>15785</v>
      </c>
      <c r="E22" s="624">
        <f t="shared" si="0"/>
        <v>20.793813889767097</v>
      </c>
      <c r="F22" s="625">
        <v>12481</v>
      </c>
      <c r="G22" s="235">
        <f t="shared" si="1"/>
        <v>16.441405838339129</v>
      </c>
      <c r="H22" s="103"/>
      <c r="I22" s="103"/>
      <c r="J22" s="103"/>
      <c r="K22" s="59"/>
      <c r="L22" s="59"/>
      <c r="M22" s="59"/>
      <c r="N22" s="59"/>
      <c r="O22" s="59"/>
      <c r="P22" s="59"/>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2"/>
      <c r="B23" s="603" t="s">
        <v>91</v>
      </c>
      <c r="C23" s="613">
        <v>58296</v>
      </c>
      <c r="D23" s="613">
        <v>12855</v>
      </c>
      <c r="E23" s="624">
        <f t="shared" si="0"/>
        <v>22.051255660765747</v>
      </c>
      <c r="F23" s="613">
        <v>9901</v>
      </c>
      <c r="G23" s="235">
        <f t="shared" si="1"/>
        <v>16.984012625222999</v>
      </c>
      <c r="H23" s="224"/>
      <c r="I23" s="103"/>
      <c r="J23" s="103"/>
      <c r="K23" s="59"/>
      <c r="L23" s="59"/>
      <c r="M23" s="59"/>
      <c r="N23" s="59"/>
      <c r="O23" s="59"/>
      <c r="P23" s="59"/>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2"/>
      <c r="B24" s="603" t="s">
        <v>92</v>
      </c>
      <c r="C24" s="613">
        <v>69113</v>
      </c>
      <c r="D24" s="613">
        <v>17436</v>
      </c>
      <c r="E24" s="624">
        <f t="shared" si="0"/>
        <v>25.228249388682304</v>
      </c>
      <c r="F24" s="613">
        <v>13052</v>
      </c>
      <c r="G24" s="235">
        <f t="shared" si="1"/>
        <v>18.885014396712631</v>
      </c>
      <c r="H24" s="224"/>
      <c r="I24" s="103"/>
      <c r="J24" s="103"/>
      <c r="K24" s="59"/>
      <c r="L24" s="59"/>
      <c r="M24" s="59"/>
      <c r="N24" s="59"/>
      <c r="O24" s="59"/>
      <c r="P24" s="59"/>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2"/>
      <c r="B25" s="603" t="s">
        <v>93</v>
      </c>
      <c r="C25" s="613">
        <v>67367</v>
      </c>
      <c r="D25" s="613">
        <v>16757</v>
      </c>
      <c r="E25" s="624">
        <f t="shared" si="0"/>
        <v>24.874196565083796</v>
      </c>
      <c r="F25" s="613">
        <v>14462</v>
      </c>
      <c r="G25" s="235">
        <f t="shared" si="1"/>
        <v>21.467484079742309</v>
      </c>
      <c r="H25" s="224"/>
      <c r="I25" s="314"/>
      <c r="J25" s="103"/>
      <c r="K25" s="59"/>
      <c r="L25" s="59"/>
      <c r="M25" s="59"/>
      <c r="N25" s="59"/>
      <c r="O25" s="59"/>
      <c r="P25" s="5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2"/>
      <c r="B26" s="603" t="s">
        <v>94</v>
      </c>
      <c r="C26" s="613">
        <v>75227</v>
      </c>
      <c r="D26" s="613">
        <v>16983</v>
      </c>
      <c r="E26" s="624">
        <f t="shared" si="0"/>
        <v>22.575670969199887</v>
      </c>
      <c r="F26" s="613">
        <v>16230</v>
      </c>
      <c r="G26" s="235">
        <f>F26/C26*100</f>
        <v>21.574700572932588</v>
      </c>
      <c r="H26" s="224"/>
      <c r="I26" s="103"/>
      <c r="J26" s="103"/>
      <c r="K26" s="59"/>
      <c r="L26" s="59"/>
      <c r="M26" s="59"/>
      <c r="N26" s="59"/>
      <c r="O26" s="59"/>
      <c r="P26" s="59"/>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2"/>
      <c r="B27" s="603"/>
      <c r="C27" s="613"/>
      <c r="D27" s="613"/>
      <c r="E27" s="624"/>
      <c r="F27" s="613"/>
      <c r="G27" s="235"/>
      <c r="H27" s="224"/>
      <c r="I27" s="103"/>
      <c r="J27" s="103"/>
      <c r="K27" s="59"/>
      <c r="L27" s="59"/>
      <c r="M27" s="59"/>
      <c r="N27" s="59"/>
      <c r="O27" s="59"/>
      <c r="P27" s="59"/>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162">
        <v>2020</v>
      </c>
      <c r="B28" s="603" t="s">
        <v>83</v>
      </c>
      <c r="C28" s="613">
        <v>75152</v>
      </c>
      <c r="D28" s="613">
        <v>16411</v>
      </c>
      <c r="E28" s="624">
        <f t="shared" si="0"/>
        <v>21.837076857568661</v>
      </c>
      <c r="F28" s="613">
        <v>17195</v>
      </c>
      <c r="G28" s="235">
        <f t="shared" ref="G28:G39" si="2">F28/C28*100</f>
        <v>22.880295933574622</v>
      </c>
      <c r="H28" s="224"/>
      <c r="I28" s="103"/>
      <c r="J28" s="103"/>
      <c r="K28" s="59"/>
      <c r="L28" s="59"/>
      <c r="M28" s="59"/>
      <c r="N28" s="59"/>
      <c r="O28" s="59"/>
      <c r="P28" s="5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162"/>
      <c r="B29" s="603" t="s">
        <v>84</v>
      </c>
      <c r="C29" s="613">
        <v>71546</v>
      </c>
      <c r="D29" s="613">
        <v>16063</v>
      </c>
      <c r="E29" s="624">
        <f t="shared" si="0"/>
        <v>22.451290079109942</v>
      </c>
      <c r="F29" s="613">
        <v>16929</v>
      </c>
      <c r="G29" s="235">
        <f t="shared" si="2"/>
        <v>23.661700164928856</v>
      </c>
      <c r="H29" s="224"/>
      <c r="I29" s="103"/>
      <c r="J29" s="103"/>
      <c r="K29" s="59"/>
      <c r="L29" s="59"/>
      <c r="M29" s="59"/>
      <c r="N29" s="59"/>
      <c r="O29" s="59"/>
      <c r="P29" s="59"/>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162"/>
      <c r="B30" s="603" t="s">
        <v>85</v>
      </c>
      <c r="C30" s="613">
        <v>76679</v>
      </c>
      <c r="D30" s="613">
        <v>18115</v>
      </c>
      <c r="E30" s="624">
        <f t="shared" si="0"/>
        <v>23.624460412890098</v>
      </c>
      <c r="F30" s="613">
        <v>16989</v>
      </c>
      <c r="G30" s="235">
        <f t="shared" si="2"/>
        <v>22.156000991144904</v>
      </c>
      <c r="H30" s="224"/>
      <c r="I30" s="103"/>
      <c r="J30" s="103"/>
      <c r="K30" s="59"/>
      <c r="L30" s="59"/>
      <c r="M30" s="59"/>
      <c r="N30" s="59"/>
      <c r="O30" s="59"/>
      <c r="P30" s="5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162"/>
      <c r="B31" s="603" t="s">
        <v>86</v>
      </c>
      <c r="C31" s="613">
        <v>65863</v>
      </c>
      <c r="D31" s="613">
        <v>17896</v>
      </c>
      <c r="E31" s="624">
        <f t="shared" si="0"/>
        <v>27.171553072286414</v>
      </c>
      <c r="F31" s="613">
        <v>13994</v>
      </c>
      <c r="G31" s="235">
        <f t="shared" si="2"/>
        <v>21.247134202814934</v>
      </c>
      <c r="H31" s="224"/>
      <c r="I31" s="103"/>
      <c r="J31" s="103"/>
      <c r="K31" s="59"/>
      <c r="L31" s="59"/>
      <c r="M31" s="59"/>
      <c r="N31" s="59"/>
      <c r="O31" s="59"/>
      <c r="P31" s="59"/>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162"/>
      <c r="B32" s="603" t="s">
        <v>87</v>
      </c>
      <c r="C32" s="613">
        <v>70772</v>
      </c>
      <c r="D32" s="613">
        <v>18599</v>
      </c>
      <c r="E32" s="624">
        <f t="shared" si="0"/>
        <v>26.280167297801388</v>
      </c>
      <c r="F32" s="613">
        <v>15451</v>
      </c>
      <c r="G32" s="235">
        <f t="shared" si="2"/>
        <v>21.832080483807157</v>
      </c>
      <c r="H32" s="224"/>
      <c r="I32" s="103"/>
      <c r="J32" s="103"/>
      <c r="K32" s="59"/>
      <c r="L32" s="59"/>
      <c r="M32" s="59"/>
      <c r="N32" s="59"/>
      <c r="O32" s="59"/>
      <c r="P32" s="59"/>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162"/>
      <c r="B33" s="603" t="s">
        <v>88</v>
      </c>
      <c r="C33" s="613">
        <v>78065</v>
      </c>
      <c r="D33" s="613">
        <v>19550</v>
      </c>
      <c r="E33" s="624">
        <f t="shared" si="0"/>
        <v>25.04323320309998</v>
      </c>
      <c r="F33" s="613">
        <v>14649</v>
      </c>
      <c r="G33" s="235">
        <f t="shared" si="2"/>
        <v>18.765131621084993</v>
      </c>
      <c r="H33" s="224"/>
      <c r="I33" s="103"/>
      <c r="J33" s="103"/>
      <c r="K33" s="59"/>
      <c r="L33" s="59"/>
      <c r="M33" s="59"/>
      <c r="N33" s="59"/>
      <c r="O33" s="59"/>
      <c r="P33" s="59"/>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162"/>
      <c r="B34" s="603" t="s">
        <v>89</v>
      </c>
      <c r="C34" s="613">
        <v>78065</v>
      </c>
      <c r="D34" s="613">
        <v>19550</v>
      </c>
      <c r="E34" s="624">
        <f t="shared" si="0"/>
        <v>25.04323320309998</v>
      </c>
      <c r="F34" s="613">
        <v>14649</v>
      </c>
      <c r="G34" s="235">
        <f t="shared" si="2"/>
        <v>18.765131621084993</v>
      </c>
      <c r="H34" s="224"/>
      <c r="I34" s="103"/>
      <c r="J34" s="103"/>
      <c r="K34" s="59"/>
      <c r="L34" s="59"/>
      <c r="M34" s="59"/>
      <c r="N34" s="59"/>
      <c r="O34" s="59"/>
      <c r="P34" s="59"/>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162"/>
      <c r="B35" s="603" t="s">
        <v>90</v>
      </c>
      <c r="C35" s="613">
        <v>73623</v>
      </c>
      <c r="D35" s="613">
        <v>15174</v>
      </c>
      <c r="E35" s="624">
        <f t="shared" si="0"/>
        <v>20.61040707387637</v>
      </c>
      <c r="F35" s="613">
        <v>13536</v>
      </c>
      <c r="G35" s="235">
        <f t="shared" si="2"/>
        <v>18.385558860682124</v>
      </c>
      <c r="H35" s="224"/>
      <c r="I35" s="103"/>
      <c r="J35" s="103"/>
      <c r="K35" s="59"/>
      <c r="L35" s="59"/>
      <c r="M35" s="59"/>
      <c r="N35" s="59"/>
      <c r="O35" s="59"/>
      <c r="P35" s="59"/>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162"/>
      <c r="B36" s="601" t="s">
        <v>91</v>
      </c>
      <c r="C36" s="613">
        <v>75393</v>
      </c>
      <c r="D36" s="613">
        <v>15653</v>
      </c>
      <c r="E36" s="624">
        <f t="shared" si="0"/>
        <v>20.761874444577082</v>
      </c>
      <c r="F36" s="613">
        <v>15321</v>
      </c>
      <c r="G36" s="235">
        <f t="shared" si="2"/>
        <v>20.321515260037405</v>
      </c>
      <c r="H36" s="224"/>
      <c r="I36" s="103"/>
      <c r="J36" s="103"/>
      <c r="K36" s="59"/>
      <c r="L36" s="59"/>
      <c r="M36" s="59"/>
      <c r="N36" s="59"/>
      <c r="O36" s="59"/>
      <c r="P36" s="59"/>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162"/>
      <c r="B37" s="601" t="s">
        <v>92</v>
      </c>
      <c r="C37" s="613">
        <v>68430</v>
      </c>
      <c r="D37" s="613">
        <v>17452</v>
      </c>
      <c r="E37" s="624">
        <f t="shared" si="0"/>
        <v>25.503434166301332</v>
      </c>
      <c r="F37" s="613">
        <v>14106</v>
      </c>
      <c r="G37" s="235">
        <f t="shared" si="2"/>
        <v>20.613765892152564</v>
      </c>
      <c r="H37" s="224"/>
      <c r="I37" s="103"/>
      <c r="J37" s="103"/>
      <c r="K37" s="59"/>
      <c r="L37" s="59"/>
      <c r="M37" s="59"/>
      <c r="N37" s="59"/>
      <c r="O37" s="59"/>
      <c r="P37" s="5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162"/>
      <c r="B38" s="601" t="s">
        <v>93</v>
      </c>
      <c r="C38" s="613">
        <v>67557</v>
      </c>
      <c r="D38" s="613">
        <v>16882</v>
      </c>
      <c r="E38" s="624">
        <f t="shared" si="0"/>
        <v>24.98926832156549</v>
      </c>
      <c r="F38" s="613">
        <v>15496</v>
      </c>
      <c r="G38" s="235">
        <f t="shared" si="2"/>
        <v>22.937667451189366</v>
      </c>
      <c r="H38" s="224"/>
      <c r="I38" s="103"/>
      <c r="J38" s="103"/>
      <c r="K38" s="59"/>
      <c r="L38" s="59"/>
      <c r="M38" s="59"/>
      <c r="N38" s="59"/>
      <c r="O38" s="59"/>
      <c r="P38" s="59"/>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162"/>
      <c r="B39" s="601" t="s">
        <v>94</v>
      </c>
      <c r="C39" s="613">
        <v>74451</v>
      </c>
      <c r="D39" s="613">
        <v>14781</v>
      </c>
      <c r="E39" s="624">
        <f t="shared" si="0"/>
        <v>19.853326348873757</v>
      </c>
      <c r="F39" s="613">
        <v>18277</v>
      </c>
      <c r="G39" s="235">
        <f t="shared" si="2"/>
        <v>24.549032249398934</v>
      </c>
      <c r="H39" s="224"/>
      <c r="I39" s="103"/>
      <c r="J39" s="103"/>
      <c r="K39" s="59"/>
      <c r="L39" s="59"/>
      <c r="M39" s="59"/>
      <c r="N39" s="59"/>
      <c r="O39" s="59"/>
      <c r="P39" s="59"/>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162"/>
      <c r="B40" s="601"/>
      <c r="C40" s="613"/>
      <c r="D40" s="613"/>
      <c r="E40" s="624"/>
      <c r="F40" s="613"/>
      <c r="G40" s="235"/>
      <c r="H40" s="224"/>
      <c r="I40" s="103"/>
      <c r="J40" s="103"/>
      <c r="K40" s="59"/>
      <c r="L40" s="59"/>
      <c r="M40" s="59"/>
      <c r="N40" s="59"/>
      <c r="O40" s="59"/>
      <c r="P40" s="59"/>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312" t="s">
        <v>82</v>
      </c>
      <c r="B41" s="601" t="s">
        <v>83</v>
      </c>
      <c r="C41" s="613">
        <f>'Pág.6-C2'!C41</f>
        <v>66593</v>
      </c>
      <c r="D41" s="613">
        <f>'Pág.6-C2'!E41</f>
        <v>16093</v>
      </c>
      <c r="E41" s="624">
        <f>D41/C41*100</f>
        <v>24.166203655038817</v>
      </c>
      <c r="F41" s="613">
        <f>'Pág.6-C2'!J41</f>
        <v>14183</v>
      </c>
      <c r="G41" s="235">
        <f>F41/C41*100</f>
        <v>21.298034327932367</v>
      </c>
      <c r="H41" s="224"/>
      <c r="I41" s="103"/>
      <c r="J41" s="103"/>
      <c r="K41" s="59"/>
      <c r="L41" s="59"/>
      <c r="M41" s="59"/>
      <c r="N41" s="59"/>
      <c r="O41" s="59"/>
      <c r="P41" s="59"/>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312"/>
      <c r="B42" s="601" t="s">
        <v>84</v>
      </c>
      <c r="C42" s="613">
        <v>68309</v>
      </c>
      <c r="D42" s="613">
        <v>16417</v>
      </c>
      <c r="E42" s="624">
        <f t="shared" ref="E42:E55" si="3">D42/C42*100</f>
        <v>24.033436296827652</v>
      </c>
      <c r="F42" s="613">
        <v>14929</v>
      </c>
      <c r="G42" s="235">
        <f t="shared" ref="G42:G55" si="4">F42/C42*100</f>
        <v>21.855099620840594</v>
      </c>
      <c r="H42" s="224"/>
      <c r="I42" s="103"/>
      <c r="J42" s="103"/>
      <c r="K42" s="59"/>
      <c r="L42" s="59"/>
      <c r="M42" s="59"/>
      <c r="N42" s="59"/>
      <c r="O42" s="59"/>
      <c r="P42" s="59"/>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312"/>
      <c r="B43" s="601" t="s">
        <v>85</v>
      </c>
      <c r="C43" s="613">
        <v>77901</v>
      </c>
      <c r="D43" s="613">
        <v>19501</v>
      </c>
      <c r="E43" s="624">
        <f t="shared" si="3"/>
        <v>25.033054774649877</v>
      </c>
      <c r="F43" s="613">
        <v>16608</v>
      </c>
      <c r="G43" s="235">
        <f t="shared" si="4"/>
        <v>21.319366888743403</v>
      </c>
      <c r="H43" s="224"/>
      <c r="I43" s="103"/>
      <c r="J43" s="103"/>
      <c r="K43" s="59"/>
      <c r="L43" s="59"/>
      <c r="M43" s="59"/>
      <c r="N43" s="59"/>
      <c r="O43" s="59"/>
      <c r="P43" s="59"/>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312"/>
      <c r="B44" s="601" t="s">
        <v>86</v>
      </c>
      <c r="C44" s="613">
        <v>68719</v>
      </c>
      <c r="D44" s="613">
        <v>14605</v>
      </c>
      <c r="E44" s="624">
        <f t="shared" si="3"/>
        <v>21.253219633580233</v>
      </c>
      <c r="F44" s="613">
        <v>17985</v>
      </c>
      <c r="G44" s="235">
        <f t="shared" si="4"/>
        <v>26.171801103042824</v>
      </c>
      <c r="H44" s="224"/>
      <c r="I44" s="103"/>
      <c r="J44" s="103"/>
      <c r="K44" s="59"/>
      <c r="L44" s="59"/>
      <c r="M44" s="59"/>
      <c r="N44" s="59"/>
      <c r="O44" s="59"/>
      <c r="P44" s="59"/>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312"/>
      <c r="B45" s="601" t="s">
        <v>87</v>
      </c>
      <c r="C45" s="613">
        <v>71803</v>
      </c>
      <c r="D45" s="613">
        <v>19919</v>
      </c>
      <c r="E45" s="624">
        <f t="shared" si="3"/>
        <v>27.741180730610143</v>
      </c>
      <c r="F45" s="613">
        <v>15129</v>
      </c>
      <c r="G45" s="235">
        <f t="shared" si="4"/>
        <v>21.070150272272748</v>
      </c>
      <c r="H45" s="224"/>
      <c r="I45" s="103"/>
      <c r="J45" s="103"/>
      <c r="K45" s="59"/>
      <c r="L45" s="59"/>
      <c r="M45" s="59"/>
      <c r="N45" s="59"/>
      <c r="O45" s="59"/>
      <c r="P45" s="59"/>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312"/>
      <c r="B46" s="601" t="s">
        <v>88</v>
      </c>
      <c r="C46" s="613">
        <v>74563</v>
      </c>
      <c r="D46" s="613">
        <v>21968</v>
      </c>
      <c r="E46" s="624">
        <f t="shared" si="3"/>
        <v>29.462333865321945</v>
      </c>
      <c r="F46" s="613">
        <v>15553</v>
      </c>
      <c r="G46" s="235">
        <f t="shared" si="4"/>
        <v>20.858871021820473</v>
      </c>
      <c r="H46" s="224"/>
      <c r="I46" s="103"/>
      <c r="J46" s="103"/>
      <c r="K46" s="59"/>
      <c r="L46" s="59"/>
      <c r="M46" s="59"/>
      <c r="N46" s="59"/>
      <c r="O46" s="59"/>
      <c r="P46" s="5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312"/>
      <c r="B47" s="601" t="s">
        <v>89</v>
      </c>
      <c r="C47" s="613">
        <v>70585</v>
      </c>
      <c r="D47" s="613">
        <v>19051</v>
      </c>
      <c r="E47" s="624">
        <f t="shared" si="3"/>
        <v>26.990153715378622</v>
      </c>
      <c r="F47" s="613">
        <v>14213</v>
      </c>
      <c r="G47" s="235">
        <f t="shared" si="4"/>
        <v>20.136006233619042</v>
      </c>
      <c r="H47" s="224"/>
      <c r="I47" s="103"/>
      <c r="J47" s="103"/>
      <c r="K47" s="59"/>
      <c r="L47" s="59"/>
      <c r="M47" s="59"/>
      <c r="N47" s="59"/>
      <c r="O47" s="59"/>
      <c r="P47" s="59"/>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312"/>
      <c r="B48" s="601" t="s">
        <v>90</v>
      </c>
      <c r="C48" s="613">
        <v>70871</v>
      </c>
      <c r="D48" s="613">
        <v>17685</v>
      </c>
      <c r="E48" s="624">
        <f t="shared" si="3"/>
        <v>24.953789279112755</v>
      </c>
      <c r="F48" s="613">
        <v>13477</v>
      </c>
      <c r="G48" s="235">
        <f t="shared" si="4"/>
        <v>19.0162407754935</v>
      </c>
      <c r="H48" s="224"/>
      <c r="I48" s="103"/>
      <c r="J48" s="103"/>
      <c r="K48" s="59"/>
      <c r="L48" s="59"/>
      <c r="M48" s="59"/>
      <c r="N48" s="59"/>
      <c r="O48" s="59"/>
      <c r="P48" s="59"/>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312"/>
      <c r="B49" s="601" t="s">
        <v>91</v>
      </c>
      <c r="C49" s="613">
        <v>61115</v>
      </c>
      <c r="D49" s="613">
        <v>13940</v>
      </c>
      <c r="E49" s="624">
        <f t="shared" si="3"/>
        <v>22.809457579972182</v>
      </c>
      <c r="F49" s="613">
        <v>11819</v>
      </c>
      <c r="G49" s="235">
        <f t="shared" si="4"/>
        <v>19.338951157653604</v>
      </c>
      <c r="H49" s="224"/>
      <c r="I49" s="103"/>
      <c r="J49" s="103"/>
      <c r="K49" s="59"/>
      <c r="L49" s="59"/>
      <c r="M49" s="59"/>
      <c r="N49" s="59"/>
      <c r="O49" s="59"/>
      <c r="P49" s="59"/>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312"/>
      <c r="B50" s="601" t="s">
        <v>92</v>
      </c>
      <c r="C50" s="613">
        <v>54268</v>
      </c>
      <c r="D50" s="613">
        <v>14308</v>
      </c>
      <c r="E50" s="624">
        <f t="shared" si="3"/>
        <v>26.365445566447999</v>
      </c>
      <c r="F50" s="613">
        <v>10627</v>
      </c>
      <c r="G50" s="235">
        <f t="shared" si="4"/>
        <v>19.582442691825754</v>
      </c>
      <c r="H50" s="224"/>
      <c r="I50" s="103"/>
      <c r="J50" s="103"/>
      <c r="K50" s="59"/>
      <c r="L50" s="59"/>
      <c r="M50" s="59"/>
      <c r="N50" s="59"/>
      <c r="O50" s="59"/>
      <c r="P50" s="59"/>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312"/>
      <c r="B51" s="601" t="s">
        <v>93</v>
      </c>
      <c r="C51" s="613">
        <v>60901</v>
      </c>
      <c r="D51" s="613">
        <v>14435</v>
      </c>
      <c r="E51" s="624">
        <f t="shared" si="3"/>
        <v>23.702402259404607</v>
      </c>
      <c r="F51" s="613">
        <v>13166</v>
      </c>
      <c r="G51" s="235">
        <f t="shared" si="4"/>
        <v>21.618692632304889</v>
      </c>
      <c r="H51" s="224"/>
      <c r="I51" s="103"/>
      <c r="J51" s="103"/>
      <c r="K51" s="59"/>
      <c r="L51" s="59"/>
      <c r="M51" s="59"/>
      <c r="N51" s="59"/>
      <c r="O51" s="59"/>
      <c r="P51" s="5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312"/>
      <c r="B52" s="601" t="s">
        <v>94</v>
      </c>
      <c r="C52" s="613">
        <v>67750</v>
      </c>
      <c r="D52" s="613">
        <v>15563</v>
      </c>
      <c r="E52" s="624">
        <f t="shared" si="3"/>
        <v>22.971217712177122</v>
      </c>
      <c r="F52" s="613">
        <v>14724</v>
      </c>
      <c r="G52" s="235">
        <f t="shared" si="4"/>
        <v>21.732841328413286</v>
      </c>
      <c r="H52" s="224"/>
      <c r="I52" s="103"/>
      <c r="J52" s="103"/>
      <c r="K52" s="59"/>
      <c r="L52" s="59"/>
      <c r="M52" s="59"/>
      <c r="N52" s="59"/>
      <c r="O52" s="59"/>
      <c r="P52" s="59"/>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312"/>
      <c r="B53" s="601"/>
      <c r="C53" s="613"/>
      <c r="D53" s="613"/>
      <c r="E53" s="624"/>
      <c r="F53" s="613"/>
      <c r="G53" s="235"/>
      <c r="H53" s="224"/>
      <c r="I53" s="103"/>
      <c r="J53" s="103"/>
      <c r="K53" s="59"/>
      <c r="L53" s="59"/>
      <c r="M53" s="59"/>
      <c r="N53" s="59"/>
      <c r="O53" s="59"/>
      <c r="P53" s="59"/>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312" t="s">
        <v>379</v>
      </c>
      <c r="B54" s="601" t="s">
        <v>83</v>
      </c>
      <c r="C54" s="613">
        <v>55675</v>
      </c>
      <c r="D54" s="613">
        <v>13308</v>
      </c>
      <c r="E54" s="624">
        <f t="shared" si="3"/>
        <v>23.903008531656937</v>
      </c>
      <c r="F54" s="613">
        <v>11779</v>
      </c>
      <c r="G54" s="235">
        <f t="shared" si="4"/>
        <v>21.156713066906153</v>
      </c>
      <c r="H54" s="224"/>
      <c r="I54" s="103"/>
      <c r="J54" s="103"/>
      <c r="K54" s="59"/>
      <c r="L54" s="59"/>
      <c r="M54" s="59"/>
      <c r="N54" s="59"/>
      <c r="O54" s="59"/>
      <c r="P54" s="59"/>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row>
    <row r="55" spans="1:183" ht="12.75" customHeight="1" thickBot="1">
      <c r="A55" s="312"/>
      <c r="B55" s="601" t="s">
        <v>84</v>
      </c>
      <c r="C55" s="613">
        <v>58016</v>
      </c>
      <c r="D55" s="613">
        <f>'Pág.6-C2'!E55</f>
        <v>14360</v>
      </c>
      <c r="E55" s="624">
        <f t="shared" si="3"/>
        <v>24.751792608935467</v>
      </c>
      <c r="F55" s="613">
        <f>'Pág.6-C2'!J55</f>
        <v>11892</v>
      </c>
      <c r="G55" s="235">
        <f t="shared" si="4"/>
        <v>20.497793712079428</v>
      </c>
      <c r="H55" s="224"/>
      <c r="I55" s="103"/>
      <c r="J55" s="103"/>
      <c r="K55" s="59"/>
      <c r="L55" s="59"/>
      <c r="M55" s="59"/>
      <c r="N55" s="59"/>
      <c r="O55" s="59"/>
      <c r="P55" s="59"/>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4.25" customHeight="1" thickBot="1">
      <c r="A56" s="775" t="s">
        <v>403</v>
      </c>
      <c r="B56" s="776"/>
      <c r="C56" s="98">
        <f>(C55/C42-1)*100</f>
        <v>-15.068292611515322</v>
      </c>
      <c r="D56" s="98">
        <f>(D55/D42-1)*100</f>
        <v>-12.529694828531401</v>
      </c>
      <c r="E56" s="98"/>
      <c r="F56" s="98">
        <f>(F55/F42-1)*100</f>
        <v>-20.342956661531254</v>
      </c>
      <c r="G56" s="232"/>
      <c r="H56" s="129"/>
      <c r="I56" s="103"/>
      <c r="J56" s="103"/>
      <c r="L56" s="103"/>
      <c r="M56" s="103"/>
      <c r="N56" s="103"/>
      <c r="O56" s="103"/>
      <c r="P56" s="103"/>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4.25" customHeight="1">
      <c r="A57" s="453" t="s">
        <v>95</v>
      </c>
      <c r="B57" s="617"/>
      <c r="C57" s="618">
        <f>(C55-C54)/C54*100</f>
        <v>4.2047597665020202</v>
      </c>
      <c r="D57" s="618">
        <f>(D55-D54)/D54*100</f>
        <v>7.9050195371205296</v>
      </c>
      <c r="E57" s="618"/>
      <c r="F57" s="618">
        <f>(F55-F54)/F54*100</f>
        <v>0.95933440869343745</v>
      </c>
      <c r="G57" s="464"/>
      <c r="H57" s="103"/>
      <c r="I57" s="103"/>
      <c r="J57" s="103"/>
      <c r="L57" s="103"/>
      <c r="M57" s="103"/>
      <c r="N57" s="103"/>
      <c r="O57" s="103"/>
      <c r="P57" s="103"/>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4.25" customHeight="1" thickBot="1">
      <c r="A58" s="773" t="s">
        <v>404</v>
      </c>
      <c r="B58" s="774"/>
      <c r="C58" s="380">
        <f>(C12/C11-1)*100</f>
        <v>-15.72326577812041</v>
      </c>
      <c r="D58" s="380">
        <f>(D12/D11-1)*100</f>
        <v>-14.893878806521066</v>
      </c>
      <c r="E58" s="380"/>
      <c r="F58" s="380">
        <f>(F12/F11-1)*100</f>
        <v>-18.689887331684531</v>
      </c>
      <c r="G58" s="465"/>
      <c r="H58" s="58"/>
      <c r="I58" s="58"/>
      <c r="J58" s="58"/>
      <c r="K58" s="58"/>
      <c r="L58" s="58"/>
      <c r="M58" s="58"/>
      <c r="N58" s="58"/>
      <c r="O58" s="58"/>
      <c r="P58" s="58"/>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4.25" customHeight="1">
      <c r="A59" s="236" t="s">
        <v>96</v>
      </c>
      <c r="B59" s="626"/>
      <c r="C59" s="606"/>
      <c r="D59" s="606"/>
      <c r="E59" s="606"/>
      <c r="F59" s="606"/>
      <c r="G59" s="237"/>
      <c r="M59" s="89"/>
      <c r="N59" s="89"/>
      <c r="O59" s="89"/>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4.25" customHeight="1">
      <c r="A60" s="236" t="s">
        <v>191</v>
      </c>
      <c r="B60" s="626"/>
      <c r="C60" s="626"/>
      <c r="D60" s="626"/>
      <c r="E60" s="626"/>
      <c r="F60" s="626"/>
      <c r="G60" s="121"/>
      <c r="M60" s="89"/>
      <c r="N60" s="89"/>
      <c r="O60" s="89"/>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4.25" customHeight="1" thickBot="1">
      <c r="A61" s="238"/>
      <c r="B61" s="239"/>
      <c r="C61" s="239"/>
      <c r="D61" s="239"/>
      <c r="E61" s="239"/>
      <c r="F61" s="239"/>
      <c r="G61" s="240"/>
      <c r="M61" s="20"/>
      <c r="N61" s="20"/>
      <c r="O61" s="20"/>
      <c r="FY61" s="16"/>
      <c r="FZ61" s="16"/>
      <c r="GA61" s="16"/>
    </row>
    <row r="62" spans="1:183" ht="14.25" customHeight="1">
      <c r="A62" s="57"/>
      <c r="B62" s="56"/>
      <c r="C62" s="127"/>
      <c r="D62" s="127"/>
      <c r="E62" s="127"/>
      <c r="F62" s="127"/>
      <c r="G62" s="127"/>
      <c r="M62" s="20"/>
      <c r="N62" s="20"/>
      <c r="O62" s="20"/>
      <c r="FY62" s="16"/>
      <c r="FZ62" s="16"/>
      <c r="GA62" s="16"/>
    </row>
    <row r="63" spans="1:183" ht="14.25" customHeight="1">
      <c r="A63" s="57"/>
      <c r="B63" s="56"/>
      <c r="C63" s="128"/>
      <c r="D63" s="128"/>
      <c r="E63" s="128"/>
      <c r="F63" s="128"/>
      <c r="G63" s="128"/>
      <c r="M63" s="20"/>
      <c r="N63" s="20"/>
      <c r="O63" s="20"/>
      <c r="FY63" s="16"/>
      <c r="FZ63" s="16"/>
      <c r="GA63" s="16"/>
    </row>
    <row r="64" spans="1:183" ht="14.25" customHeight="1">
      <c r="A64" s="57"/>
      <c r="B64" s="56"/>
      <c r="C64" s="55"/>
      <c r="D64" s="55"/>
      <c r="E64" s="55"/>
      <c r="F64" s="55"/>
      <c r="G64" s="55"/>
    </row>
    <row r="65" spans="1:183" ht="14.25" customHeight="1">
      <c r="C65" s="94"/>
      <c r="H65" s="89"/>
      <c r="I65" s="89"/>
      <c r="J65" s="89"/>
      <c r="K65" s="89"/>
      <c r="L65" s="89"/>
      <c r="M65" s="89"/>
      <c r="N65" s="89"/>
      <c r="O65" s="89"/>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row>
    <row r="66" spans="1:183" ht="14.25" customHeight="1">
      <c r="H66" s="89"/>
      <c r="I66" s="89"/>
      <c r="J66" s="89"/>
      <c r="K66" s="89"/>
      <c r="L66" s="89"/>
      <c r="M66" s="89"/>
      <c r="N66" s="89"/>
      <c r="O66" s="89"/>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70" spans="1:183" ht="14.25" customHeight="1">
      <c r="A70" s="16"/>
      <c r="B70" s="16"/>
      <c r="C70" s="44"/>
      <c r="D70" s="44"/>
      <c r="E70" s="44"/>
      <c r="F70" s="44"/>
      <c r="G70" s="44"/>
    </row>
    <row r="71" spans="1:183" ht="14.25" customHeight="1">
      <c r="A71" s="16"/>
      <c r="B71" s="16"/>
      <c r="C71" s="44"/>
      <c r="D71" s="44"/>
      <c r="E71" s="44"/>
      <c r="F71" s="44"/>
      <c r="G71" s="44"/>
    </row>
    <row r="92" spans="1:183" ht="14.25" customHeight="1">
      <c r="A92" s="16"/>
      <c r="B92" s="16"/>
      <c r="C92" s="16"/>
      <c r="D92" s="16"/>
      <c r="E92" s="16"/>
      <c r="F92" s="16"/>
      <c r="G92" s="16"/>
      <c r="H92" s="90"/>
      <c r="I92" s="90"/>
      <c r="J92" s="90"/>
      <c r="K92" s="90"/>
      <c r="L92" s="90"/>
      <c r="M92" s="89"/>
      <c r="N92" s="89"/>
      <c r="O92" s="89"/>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row>
    <row r="93" spans="1:183" ht="14.25" customHeight="1">
      <c r="H93" s="90"/>
      <c r="I93" s="90"/>
      <c r="J93" s="90"/>
      <c r="K93" s="90"/>
      <c r="L93" s="90"/>
      <c r="M93" s="89"/>
      <c r="N93" s="89"/>
      <c r="O93" s="89"/>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row>
    <row r="97" spans="1:7" ht="14.25" customHeight="1">
      <c r="A97" s="16"/>
      <c r="B97" s="16"/>
      <c r="C97" s="16"/>
      <c r="D97" s="16"/>
      <c r="E97" s="16"/>
      <c r="F97" s="16"/>
      <c r="G97" s="16"/>
    </row>
    <row r="98" spans="1:7" ht="14.25" customHeight="1">
      <c r="A98" s="16"/>
      <c r="B98" s="16"/>
      <c r="C98" s="16"/>
      <c r="D98" s="16"/>
      <c r="E98" s="16"/>
      <c r="F98" s="16"/>
      <c r="G98" s="16"/>
    </row>
    <row r="127" spans="1:183" s="47" customFormat="1" ht="14.25" customHeight="1">
      <c r="A127" s="40"/>
      <c r="B127" s="39"/>
      <c r="C127" s="40"/>
      <c r="D127" s="40"/>
      <c r="E127" s="40"/>
      <c r="F127" s="40"/>
      <c r="G127" s="40"/>
      <c r="H127" s="79"/>
      <c r="I127" s="79"/>
      <c r="J127" s="79"/>
      <c r="K127" s="79"/>
      <c r="L127" s="79"/>
      <c r="M127" s="90"/>
      <c r="N127" s="90"/>
      <c r="O127" s="90"/>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row>
    <row r="128" spans="1:183" s="47" customFormat="1" ht="14.25" customHeight="1">
      <c r="A128" s="40"/>
      <c r="B128" s="39"/>
      <c r="C128" s="40"/>
      <c r="D128" s="40"/>
      <c r="E128" s="40"/>
      <c r="F128" s="40"/>
      <c r="G128" s="40"/>
      <c r="H128" s="79"/>
      <c r="I128" s="79"/>
      <c r="J128" s="79"/>
      <c r="K128" s="79"/>
      <c r="L128" s="79"/>
      <c r="M128" s="90"/>
      <c r="N128" s="90"/>
      <c r="O128" s="90"/>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row>
    <row r="135" spans="1:7" ht="14.25" customHeight="1">
      <c r="A135" s="54"/>
      <c r="B135" s="53"/>
      <c r="C135" s="52" t="e">
        <f>(#REF!/#REF!-1)*100</f>
        <v>#REF!</v>
      </c>
      <c r="D135" s="52"/>
      <c r="E135" s="52"/>
      <c r="F135" s="52"/>
      <c r="G135" s="52" t="e">
        <f>(#REF!/#REF!-1)*100</f>
        <v>#REF!</v>
      </c>
    </row>
    <row r="136" spans="1:7" ht="14.25" customHeight="1">
      <c r="A136" s="54"/>
      <c r="B136" s="53"/>
      <c r="C136" s="52" t="e">
        <f>(#REF!/#REF!-1)*100</f>
        <v>#REF!</v>
      </c>
      <c r="D136" s="52"/>
      <c r="E136" s="52"/>
      <c r="F136" s="52"/>
      <c r="G136" s="52" t="e">
        <f>(#REF!/#REF!-1)*100</f>
        <v>#REF!</v>
      </c>
    </row>
  </sheetData>
  <mergeCells count="6">
    <mergeCell ref="Q4:W4"/>
    <mergeCell ref="A56:B56"/>
    <mergeCell ref="A58:B58"/>
    <mergeCell ref="A1:G1"/>
    <mergeCell ref="A2:G2"/>
    <mergeCell ref="A3:G3"/>
  </mergeCells>
  <phoneticPr fontId="107" type="noConversion"/>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GD121"/>
  <sheetViews>
    <sheetView tabSelected="1" view="pageBreakPreview" zoomScaleNormal="75" zoomScaleSheetLayoutView="100" zoomScalePageLayoutView="75" workbookViewId="0">
      <selection activeCell="G7" sqref="G7"/>
    </sheetView>
  </sheetViews>
  <sheetFormatPr baseColWidth="10" defaultColWidth="11.44140625" defaultRowHeight="14.25" customHeight="1"/>
  <cols>
    <col min="1" max="1" width="10.6640625" style="40" customWidth="1"/>
    <col min="2" max="2" width="31" style="39" customWidth="1"/>
    <col min="3" max="3" width="12.5546875" style="40" customWidth="1"/>
    <col min="4" max="4" width="14.109375" style="40" customWidth="1"/>
    <col min="5" max="6" width="10.109375" style="40" customWidth="1"/>
    <col min="7" max="7" width="10.44140625" style="40" customWidth="1"/>
    <col min="8" max="9" width="10.109375" style="40" customWidth="1"/>
    <col min="10" max="10" width="10.6640625" style="40" customWidth="1"/>
    <col min="11" max="11" width="13.88671875" style="79" bestFit="1" customWidth="1"/>
    <col min="12" max="18" width="11.44140625" style="79"/>
    <col min="19" max="186" width="11.44140625" style="20"/>
    <col min="187" max="16384" width="11.44140625" style="16"/>
  </cols>
  <sheetData>
    <row r="1" spans="1:186" s="61" customFormat="1" ht="12.75" customHeight="1">
      <c r="A1" s="784" t="s">
        <v>192</v>
      </c>
      <c r="B1" s="785"/>
      <c r="C1" s="785"/>
      <c r="D1" s="785"/>
      <c r="E1" s="785"/>
      <c r="F1" s="785"/>
      <c r="G1" s="785"/>
      <c r="H1" s="785"/>
      <c r="I1" s="785"/>
      <c r="J1" s="786"/>
      <c r="K1" s="88"/>
      <c r="L1" s="88"/>
      <c r="M1" s="88"/>
      <c r="N1" s="88"/>
      <c r="O1" s="88"/>
      <c r="P1" s="88"/>
      <c r="Q1" s="88"/>
      <c r="R1" s="88"/>
      <c r="S1" s="62"/>
      <c r="T1" s="40"/>
      <c r="U1" s="4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01" t="s">
        <v>374</v>
      </c>
      <c r="B2" s="802"/>
      <c r="C2" s="802"/>
      <c r="D2" s="802"/>
      <c r="E2" s="802"/>
      <c r="F2" s="802"/>
      <c r="G2" s="802"/>
      <c r="H2" s="802"/>
      <c r="I2" s="802"/>
      <c r="J2" s="803"/>
      <c r="K2" s="88"/>
      <c r="L2" s="88"/>
      <c r="M2" s="88"/>
      <c r="N2" s="88"/>
      <c r="O2" s="88"/>
      <c r="P2" s="88"/>
      <c r="Q2" s="88"/>
      <c r="R2" s="88"/>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7" t="s">
        <v>193</v>
      </c>
      <c r="B3" s="805"/>
      <c r="C3" s="805"/>
      <c r="D3" s="805"/>
      <c r="E3" s="805"/>
      <c r="F3" s="805"/>
      <c r="G3" s="805"/>
      <c r="H3" s="805"/>
      <c r="I3" s="805"/>
      <c r="J3" s="806"/>
    </row>
    <row r="4" spans="1:186" ht="29.25" customHeight="1" thickBot="1">
      <c r="A4" s="114" t="s">
        <v>71</v>
      </c>
      <c r="B4" s="60" t="s">
        <v>72</v>
      </c>
      <c r="C4" s="60" t="s">
        <v>194</v>
      </c>
      <c r="D4" s="60" t="s">
        <v>195</v>
      </c>
      <c r="E4" s="60" t="s">
        <v>196</v>
      </c>
      <c r="F4" s="60" t="s">
        <v>197</v>
      </c>
      <c r="G4" s="60" t="s">
        <v>198</v>
      </c>
      <c r="H4" s="60" t="s">
        <v>199</v>
      </c>
      <c r="I4" s="60" t="s">
        <v>200</v>
      </c>
      <c r="J4" s="115" t="s">
        <v>201</v>
      </c>
      <c r="K4" s="195"/>
      <c r="L4" s="100"/>
      <c r="M4" s="100"/>
      <c r="N4" s="100"/>
      <c r="O4" s="99"/>
      <c r="P4" s="100"/>
      <c r="Q4" s="99"/>
      <c r="R4" s="100"/>
      <c r="T4" s="783"/>
      <c r="U4" s="783"/>
      <c r="V4" s="783"/>
      <c r="W4" s="783"/>
      <c r="X4" s="783"/>
      <c r="Y4" s="783"/>
      <c r="Z4" s="783"/>
    </row>
    <row r="5" spans="1:186" ht="12.75" customHeight="1">
      <c r="A5" s="666">
        <v>2018</v>
      </c>
      <c r="B5" s="627"/>
      <c r="C5" s="597">
        <v>1227.08</v>
      </c>
      <c r="D5" s="597">
        <v>1259.23</v>
      </c>
      <c r="E5" s="597">
        <v>1254.8800000000001</v>
      </c>
      <c r="F5" s="628">
        <v>1253.56</v>
      </c>
      <c r="G5" s="628">
        <v>1258.78</v>
      </c>
      <c r="H5" s="628">
        <v>1017.73</v>
      </c>
      <c r="I5" s="628">
        <v>1135.81</v>
      </c>
      <c r="J5" s="230">
        <v>1120.26</v>
      </c>
      <c r="K5" s="59"/>
      <c r="L5" s="45"/>
      <c r="M5" s="102"/>
      <c r="T5" s="82"/>
      <c r="U5" s="82"/>
      <c r="V5" s="82"/>
      <c r="W5" s="82"/>
      <c r="X5" s="82"/>
      <c r="Y5" s="82"/>
      <c r="Z5" s="82"/>
    </row>
    <row r="6" spans="1:186" ht="12.75" customHeight="1">
      <c r="A6" s="666">
        <v>2019</v>
      </c>
      <c r="B6" s="596"/>
      <c r="C6" s="597">
        <v>1205.8499999999999</v>
      </c>
      <c r="D6" s="597">
        <v>1192.5981456879542</v>
      </c>
      <c r="E6" s="597">
        <v>1253.0538116435273</v>
      </c>
      <c r="F6" s="597">
        <v>1232.29</v>
      </c>
      <c r="G6" s="597">
        <v>1240.9000000000001</v>
      </c>
      <c r="H6" s="597">
        <v>989.01</v>
      </c>
      <c r="I6" s="597">
        <v>1113.26</v>
      </c>
      <c r="J6" s="227">
        <v>1077.54</v>
      </c>
      <c r="K6" s="59"/>
      <c r="L6" s="45"/>
      <c r="M6" s="102"/>
      <c r="N6" s="20"/>
      <c r="O6" s="20"/>
      <c r="P6" s="20"/>
      <c r="Q6" s="20"/>
      <c r="R6" s="20"/>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row>
    <row r="7" spans="1:186" ht="12.75" customHeight="1">
      <c r="A7" s="666">
        <v>2020</v>
      </c>
      <c r="B7" s="596"/>
      <c r="C7" s="597">
        <v>1424.2025000000001</v>
      </c>
      <c r="D7" s="597">
        <v>1407.3733333333332</v>
      </c>
      <c r="E7" s="597">
        <v>1514.3866666666665</v>
      </c>
      <c r="F7" s="597">
        <v>1426.6283333333331</v>
      </c>
      <c r="G7" s="597">
        <v>1498.1016666666665</v>
      </c>
      <c r="H7" s="597">
        <v>1181.7508333333333</v>
      </c>
      <c r="I7" s="597">
        <v>1311.2316666666663</v>
      </c>
      <c r="J7" s="227">
        <v>1240.0825</v>
      </c>
      <c r="K7" s="59"/>
      <c r="L7" s="45"/>
      <c r="M7" s="102"/>
      <c r="N7" s="20"/>
      <c r="O7" s="20"/>
      <c r="P7" s="20"/>
      <c r="Q7" s="20"/>
      <c r="R7" s="20"/>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row>
    <row r="8" spans="1:186" ht="12.75" customHeight="1">
      <c r="A8" s="666">
        <v>2021</v>
      </c>
      <c r="B8" s="596"/>
      <c r="C8" s="597">
        <v>1945</v>
      </c>
      <c r="D8" s="597">
        <v>1930</v>
      </c>
      <c r="E8" s="597">
        <v>2024</v>
      </c>
      <c r="F8" s="597">
        <v>1971</v>
      </c>
      <c r="G8" s="597">
        <v>2034</v>
      </c>
      <c r="H8" s="597">
        <v>1667</v>
      </c>
      <c r="I8" s="597">
        <v>1820</v>
      </c>
      <c r="J8" s="227">
        <v>1824</v>
      </c>
      <c r="K8" s="59"/>
      <c r="L8" s="45"/>
      <c r="M8" s="102"/>
      <c r="N8" s="20"/>
      <c r="O8" s="20"/>
      <c r="P8" s="20"/>
      <c r="Q8" s="20"/>
      <c r="R8" s="20"/>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98"/>
      <c r="C9" s="629"/>
      <c r="D9" s="600"/>
      <c r="E9" s="629"/>
      <c r="F9" s="600"/>
      <c r="G9" s="600"/>
      <c r="H9" s="600"/>
      <c r="I9" s="600"/>
      <c r="J9" s="233"/>
      <c r="K9" s="59"/>
      <c r="L9" s="45"/>
      <c r="M9" s="102"/>
      <c r="N9" s="20"/>
      <c r="O9" s="20"/>
      <c r="P9" s="20"/>
      <c r="Q9" s="20"/>
      <c r="R9" s="20"/>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601" t="s">
        <v>405</v>
      </c>
      <c r="C10" s="630">
        <v>1590</v>
      </c>
      <c r="D10" s="630">
        <v>1699</v>
      </c>
      <c r="E10" s="630">
        <v>1743</v>
      </c>
      <c r="F10" s="630">
        <v>1664</v>
      </c>
      <c r="G10" s="630">
        <v>1636</v>
      </c>
      <c r="H10" s="630">
        <v>1328</v>
      </c>
      <c r="I10" s="630">
        <v>1438</v>
      </c>
      <c r="J10" s="538">
        <v>1262</v>
      </c>
      <c r="K10" s="108"/>
      <c r="L10" s="45"/>
      <c r="M10" s="102"/>
      <c r="N10" s="59"/>
      <c r="O10" s="59"/>
      <c r="P10" s="59"/>
      <c r="Q10" s="59"/>
      <c r="R10" s="59"/>
      <c r="S10" s="59"/>
      <c r="T10" s="59"/>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603" t="str">
        <f>B10</f>
        <v>Ene - mar</v>
      </c>
      <c r="C11" s="630">
        <v>1959</v>
      </c>
      <c r="D11" s="630">
        <v>1959</v>
      </c>
      <c r="E11" s="630">
        <v>2045</v>
      </c>
      <c r="F11" s="630">
        <v>2009</v>
      </c>
      <c r="G11" s="630">
        <v>2036</v>
      </c>
      <c r="H11" s="630">
        <v>1691</v>
      </c>
      <c r="I11" s="630">
        <v>1838</v>
      </c>
      <c r="J11" s="538">
        <v>1726</v>
      </c>
      <c r="K11" s="58"/>
      <c r="L11" s="58"/>
      <c r="M11" s="58"/>
      <c r="N11" s="58"/>
      <c r="S11" s="79"/>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162"/>
      <c r="B12" s="603"/>
      <c r="C12" s="602"/>
      <c r="D12" s="602"/>
      <c r="E12" s="602"/>
      <c r="F12" s="602"/>
      <c r="G12" s="602"/>
      <c r="H12" s="602"/>
      <c r="I12" s="602"/>
      <c r="J12" s="229"/>
      <c r="K12" s="103"/>
      <c r="L12" s="45"/>
      <c r="M12" s="45"/>
      <c r="N12" s="45"/>
      <c r="O12" s="45"/>
      <c r="P12" s="45"/>
      <c r="Q12" s="45"/>
      <c r="R12" s="45"/>
      <c r="S12" s="104"/>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162">
        <v>2020</v>
      </c>
      <c r="B13" s="603" t="s">
        <v>202</v>
      </c>
      <c r="C13" s="602">
        <v>1182.55</v>
      </c>
      <c r="D13" s="602">
        <v>1126.1199999999999</v>
      </c>
      <c r="E13" s="602">
        <v>1273.9000000000001</v>
      </c>
      <c r="F13" s="602">
        <v>1215.83</v>
      </c>
      <c r="G13" s="602">
        <v>1218.6500000000001</v>
      </c>
      <c r="H13" s="602">
        <v>922.86</v>
      </c>
      <c r="I13" s="602">
        <v>1086.3699999999999</v>
      </c>
      <c r="J13" s="229">
        <v>1133.42</v>
      </c>
      <c r="K13" s="103"/>
      <c r="L13" s="45"/>
      <c r="M13" s="45"/>
      <c r="N13" s="45"/>
      <c r="O13" s="45"/>
      <c r="P13" s="45"/>
      <c r="Q13" s="45"/>
      <c r="R13" s="45"/>
      <c r="S13" s="10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162"/>
      <c r="B14" s="601" t="s">
        <v>84</v>
      </c>
      <c r="C14" s="602">
        <v>1179.32</v>
      </c>
      <c r="D14" s="602">
        <v>1196.94</v>
      </c>
      <c r="E14" s="602">
        <v>1294.54</v>
      </c>
      <c r="F14" s="602">
        <v>1195.05</v>
      </c>
      <c r="G14" s="602">
        <v>1224.21</v>
      </c>
      <c r="H14" s="602">
        <v>963.81</v>
      </c>
      <c r="I14" s="602">
        <v>1076.3499999999999</v>
      </c>
      <c r="J14" s="229">
        <v>1107.97</v>
      </c>
      <c r="K14" s="103"/>
      <c r="L14" s="45"/>
      <c r="M14" s="45"/>
      <c r="N14" s="45"/>
      <c r="O14" s="45"/>
      <c r="P14" s="45"/>
      <c r="Q14" s="45"/>
      <c r="R14" s="45"/>
      <c r="S14" s="10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162"/>
      <c r="B15" s="601" t="s">
        <v>85</v>
      </c>
      <c r="C15" s="602">
        <v>1186.97</v>
      </c>
      <c r="D15" s="602">
        <v>1196.6600000000001</v>
      </c>
      <c r="E15" s="602">
        <v>1300.5899999999999</v>
      </c>
      <c r="F15" s="602">
        <v>1209.6500000000001</v>
      </c>
      <c r="G15" s="602">
        <v>1259.53</v>
      </c>
      <c r="H15" s="602">
        <v>954.67</v>
      </c>
      <c r="I15" s="602">
        <v>1070.99</v>
      </c>
      <c r="J15" s="229">
        <v>1046.19</v>
      </c>
      <c r="K15" s="103"/>
      <c r="L15" s="45"/>
      <c r="M15" s="45"/>
      <c r="N15" s="45"/>
      <c r="O15" s="45"/>
      <c r="P15" s="45"/>
      <c r="Q15" s="45"/>
      <c r="R15" s="45"/>
      <c r="S15" s="10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162"/>
      <c r="B16" s="601" t="s">
        <v>86</v>
      </c>
      <c r="C16" s="602">
        <v>1168.3800000000001</v>
      </c>
      <c r="D16" s="602">
        <v>1120.44</v>
      </c>
      <c r="E16" s="602">
        <v>1275.83</v>
      </c>
      <c r="F16" s="602">
        <v>1140.74</v>
      </c>
      <c r="G16" s="602">
        <v>1213.3499999999999</v>
      </c>
      <c r="H16" s="602">
        <v>970.91</v>
      </c>
      <c r="I16" s="602">
        <v>1068.1600000000001</v>
      </c>
      <c r="J16" s="229">
        <v>959.3</v>
      </c>
      <c r="K16" s="103"/>
      <c r="L16" s="45"/>
      <c r="M16" s="45"/>
      <c r="N16" s="45"/>
      <c r="O16" s="45"/>
      <c r="P16" s="45"/>
      <c r="Q16" s="45"/>
      <c r="R16" s="45"/>
      <c r="S16" s="104"/>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162"/>
      <c r="B17" s="601" t="s">
        <v>87</v>
      </c>
      <c r="C17" s="602">
        <v>1173.6199999999999</v>
      </c>
      <c r="D17" s="602">
        <v>1191.23</v>
      </c>
      <c r="E17" s="602">
        <v>1271.94</v>
      </c>
      <c r="F17" s="602">
        <v>1161.28</v>
      </c>
      <c r="G17" s="602">
        <v>1198.6600000000001</v>
      </c>
      <c r="H17" s="602">
        <v>924.31</v>
      </c>
      <c r="I17" s="602">
        <v>1090.25</v>
      </c>
      <c r="J17" s="229">
        <v>940.4</v>
      </c>
      <c r="K17" s="103"/>
      <c r="L17" s="45"/>
      <c r="M17" s="45"/>
      <c r="N17" s="45"/>
      <c r="O17" s="45"/>
      <c r="P17" s="45"/>
      <c r="Q17" s="45"/>
      <c r="R17" s="45"/>
      <c r="S17" s="104"/>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ht="12.75" customHeight="1">
      <c r="A18" s="162"/>
      <c r="B18" s="601" t="s">
        <v>88</v>
      </c>
      <c r="C18" s="602">
        <v>1270.97</v>
      </c>
      <c r="D18" s="602">
        <v>1258.8900000000001</v>
      </c>
      <c r="E18" s="602">
        <v>1310.72</v>
      </c>
      <c r="F18" s="602">
        <v>1286.1099999999999</v>
      </c>
      <c r="G18" s="602">
        <v>1325.91</v>
      </c>
      <c r="H18" s="602">
        <v>1070.8399999999999</v>
      </c>
      <c r="I18" s="602">
        <v>1166.71</v>
      </c>
      <c r="J18" s="229">
        <v>867.23</v>
      </c>
      <c r="K18" s="103"/>
      <c r="L18" s="45"/>
      <c r="M18" s="45"/>
      <c r="N18" s="45"/>
      <c r="O18" s="45"/>
      <c r="P18" s="45"/>
      <c r="Q18" s="45"/>
      <c r="R18" s="45"/>
      <c r="S18" s="10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row>
    <row r="19" spans="1:186" ht="12.75" customHeight="1">
      <c r="A19" s="162"/>
      <c r="B19" s="601" t="s">
        <v>89</v>
      </c>
      <c r="C19" s="602">
        <v>1353.77</v>
      </c>
      <c r="D19" s="602">
        <v>1392</v>
      </c>
      <c r="E19" s="602">
        <v>1393.97</v>
      </c>
      <c r="F19" s="602">
        <v>1316.21</v>
      </c>
      <c r="G19" s="602">
        <v>1411.02</v>
      </c>
      <c r="H19" s="602">
        <v>1127.8499999999999</v>
      </c>
      <c r="I19" s="602">
        <v>1260.32</v>
      </c>
      <c r="J19" s="229">
        <v>1235.93</v>
      </c>
      <c r="K19" s="103"/>
      <c r="L19" s="45"/>
      <c r="M19" s="45"/>
      <c r="N19" s="45"/>
      <c r="O19" s="45"/>
      <c r="P19" s="45"/>
      <c r="Q19" s="45"/>
      <c r="R19" s="45"/>
      <c r="S19" s="10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row>
    <row r="20" spans="1:186" ht="12.75" customHeight="1">
      <c r="A20" s="162"/>
      <c r="B20" s="601" t="s">
        <v>90</v>
      </c>
      <c r="C20" s="602">
        <v>1556.29</v>
      </c>
      <c r="D20" s="602">
        <v>1573.3</v>
      </c>
      <c r="E20" s="602">
        <v>1620.5</v>
      </c>
      <c r="F20" s="602">
        <v>1571.8</v>
      </c>
      <c r="G20" s="602">
        <v>1681.22</v>
      </c>
      <c r="H20" s="602">
        <v>1257.8900000000001</v>
      </c>
      <c r="I20" s="602">
        <v>1434.22</v>
      </c>
      <c r="J20" s="229">
        <v>1404.42</v>
      </c>
      <c r="K20" s="103"/>
      <c r="L20" s="45"/>
      <c r="M20" s="45"/>
      <c r="N20" s="45"/>
      <c r="O20" s="45"/>
      <c r="P20" s="45"/>
      <c r="Q20" s="45"/>
      <c r="R20" s="45"/>
      <c r="S20" s="10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row>
    <row r="21" spans="1:186" ht="12.75" customHeight="1">
      <c r="A21" s="162"/>
      <c r="B21" s="601" t="s">
        <v>91</v>
      </c>
      <c r="C21" s="602">
        <v>1788.81</v>
      </c>
      <c r="D21" s="602">
        <v>1711.63</v>
      </c>
      <c r="E21" s="602">
        <v>1866.52</v>
      </c>
      <c r="F21" s="602">
        <v>1705.68</v>
      </c>
      <c r="G21" s="602">
        <v>1956.87</v>
      </c>
      <c r="H21" s="602">
        <v>1685.29</v>
      </c>
      <c r="I21" s="602">
        <v>1642.37</v>
      </c>
      <c r="J21" s="229">
        <v>1599.82</v>
      </c>
      <c r="K21" s="103"/>
      <c r="L21" s="45"/>
      <c r="M21" s="45"/>
      <c r="N21" s="45"/>
      <c r="O21" s="45"/>
      <c r="P21" s="45"/>
      <c r="Q21" s="45"/>
      <c r="R21" s="45"/>
      <c r="S21" s="10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1:186" ht="12.75" customHeight="1">
      <c r="A22" s="162"/>
      <c r="B22" s="601" t="s">
        <v>92</v>
      </c>
      <c r="C22" s="602">
        <v>1798.82</v>
      </c>
      <c r="D22" s="602">
        <v>1691.32</v>
      </c>
      <c r="E22" s="602">
        <v>1893.93</v>
      </c>
      <c r="F22" s="602">
        <v>1785.65</v>
      </c>
      <c r="G22" s="602">
        <v>1919.05</v>
      </c>
      <c r="H22" s="602">
        <v>1566.11</v>
      </c>
      <c r="I22" s="602">
        <v>1666.46</v>
      </c>
      <c r="J22" s="229">
        <v>1639.42</v>
      </c>
      <c r="K22" s="103"/>
      <c r="L22" s="45"/>
      <c r="M22" s="45"/>
      <c r="N22" s="45"/>
      <c r="O22" s="45"/>
      <c r="P22" s="45"/>
      <c r="Q22" s="45"/>
      <c r="R22" s="45"/>
      <c r="S22" s="10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row>
    <row r="23" spans="1:186" ht="12.75" customHeight="1">
      <c r="A23" s="162"/>
      <c r="B23" s="601" t="s">
        <v>93</v>
      </c>
      <c r="C23" s="602">
        <v>1754.02</v>
      </c>
      <c r="D23" s="602">
        <v>1770.4</v>
      </c>
      <c r="E23" s="602">
        <v>1885.38</v>
      </c>
      <c r="F23" s="602">
        <v>1801.54</v>
      </c>
      <c r="G23" s="602">
        <v>1833.54</v>
      </c>
      <c r="H23" s="602">
        <v>1424.4</v>
      </c>
      <c r="I23" s="602">
        <v>1645.71</v>
      </c>
      <c r="J23" s="229">
        <v>1561.42</v>
      </c>
      <c r="K23" s="103"/>
      <c r="L23" s="45"/>
      <c r="M23" s="45"/>
      <c r="N23" s="45"/>
      <c r="O23" s="45"/>
      <c r="P23" s="45"/>
      <c r="Q23" s="45"/>
      <c r="R23" s="45"/>
      <c r="S23" s="10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row>
    <row r="24" spans="1:186" ht="12.75" customHeight="1">
      <c r="A24" s="162"/>
      <c r="B24" s="601" t="s">
        <v>94</v>
      </c>
      <c r="C24" s="602">
        <v>1676.91</v>
      </c>
      <c r="D24" s="602">
        <v>1659.55</v>
      </c>
      <c r="E24" s="602">
        <v>1784.82</v>
      </c>
      <c r="F24" s="602">
        <v>1730</v>
      </c>
      <c r="G24" s="602">
        <v>1735.21</v>
      </c>
      <c r="H24" s="602">
        <v>1312.07</v>
      </c>
      <c r="I24" s="602">
        <v>1526.87</v>
      </c>
      <c r="J24" s="229">
        <v>1385.47</v>
      </c>
      <c r="K24" s="103"/>
      <c r="L24" s="45"/>
      <c r="M24" s="45"/>
      <c r="N24" s="45"/>
      <c r="O24" s="45"/>
      <c r="P24" s="45"/>
      <c r="Q24" s="45"/>
      <c r="R24" s="45"/>
      <c r="S24" s="104"/>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1:186" ht="12.75" customHeight="1">
      <c r="A25" s="162"/>
      <c r="B25" s="601"/>
      <c r="C25" s="602"/>
      <c r="D25" s="602"/>
      <c r="E25" s="602"/>
      <c r="F25" s="602"/>
      <c r="G25" s="602"/>
      <c r="H25" s="602"/>
      <c r="I25" s="602"/>
      <c r="J25" s="229"/>
      <c r="K25" s="103"/>
      <c r="L25" s="45"/>
      <c r="M25" s="45"/>
      <c r="N25" s="45"/>
      <c r="O25" s="45"/>
      <c r="P25" s="45"/>
      <c r="Q25" s="45"/>
      <c r="R25" s="45"/>
      <c r="S25" s="104"/>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row>
    <row r="26" spans="1:186" ht="12.75" customHeight="1">
      <c r="A26" s="162">
        <v>2021</v>
      </c>
      <c r="B26" s="601" t="s">
        <v>83</v>
      </c>
      <c r="C26" s="602">
        <v>1587</v>
      </c>
      <c r="D26" s="602">
        <v>1736</v>
      </c>
      <c r="E26" s="602">
        <v>1769</v>
      </c>
      <c r="F26" s="602">
        <v>1676</v>
      </c>
      <c r="G26" s="602">
        <v>1571</v>
      </c>
      <c r="H26" s="602">
        <v>1301</v>
      </c>
      <c r="I26" s="602">
        <v>1441</v>
      </c>
      <c r="J26" s="229">
        <v>1345</v>
      </c>
      <c r="K26" s="103"/>
      <c r="L26" s="45"/>
      <c r="M26" s="45"/>
      <c r="N26" s="45"/>
      <c r="O26" s="45"/>
      <c r="P26" s="45"/>
      <c r="Q26" s="45"/>
      <c r="R26" s="45"/>
      <c r="S26" s="104"/>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row>
    <row r="27" spans="1:186" ht="12.75" customHeight="1">
      <c r="A27" s="162"/>
      <c r="B27" s="601" t="s">
        <v>84</v>
      </c>
      <c r="C27" s="602">
        <v>1573</v>
      </c>
      <c r="D27" s="602">
        <v>1733</v>
      </c>
      <c r="E27" s="602">
        <v>1712</v>
      </c>
      <c r="F27" s="602">
        <v>1635</v>
      </c>
      <c r="G27" s="602">
        <v>1682</v>
      </c>
      <c r="H27" s="602">
        <v>1270</v>
      </c>
      <c r="I27" s="602">
        <v>1400</v>
      </c>
      <c r="J27" s="229">
        <v>1226</v>
      </c>
      <c r="K27" s="103"/>
      <c r="L27" s="45"/>
      <c r="M27" s="45"/>
      <c r="N27" s="45"/>
      <c r="O27" s="45"/>
      <c r="P27" s="45"/>
      <c r="Q27" s="45"/>
      <c r="R27" s="45"/>
      <c r="S27" s="10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row>
    <row r="28" spans="1:186" ht="12.75" customHeight="1">
      <c r="A28" s="162"/>
      <c r="B28" s="601" t="s">
        <v>85</v>
      </c>
      <c r="C28" s="602">
        <v>1611.34</v>
      </c>
      <c r="D28" s="602">
        <v>1627.6</v>
      </c>
      <c r="E28" s="602">
        <v>1749.1</v>
      </c>
      <c r="F28" s="602">
        <v>1680.91</v>
      </c>
      <c r="G28" s="602">
        <v>1655.13</v>
      </c>
      <c r="H28" s="602">
        <v>1414.46</v>
      </c>
      <c r="I28" s="602">
        <v>1473.37</v>
      </c>
      <c r="J28" s="229">
        <v>1213.2</v>
      </c>
      <c r="K28" s="103"/>
      <c r="L28" s="45"/>
      <c r="M28" s="45"/>
      <c r="N28" s="45"/>
      <c r="O28" s="45"/>
      <c r="P28" s="45"/>
      <c r="Q28" s="45"/>
      <c r="R28" s="45"/>
      <c r="S28" s="10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row>
    <row r="29" spans="1:186" ht="12.75" customHeight="1">
      <c r="A29" s="162"/>
      <c r="B29" s="601" t="s">
        <v>86</v>
      </c>
      <c r="C29" s="602">
        <v>1705.57</v>
      </c>
      <c r="D29" s="602">
        <v>1788.19</v>
      </c>
      <c r="E29" s="602">
        <v>1827.9</v>
      </c>
      <c r="F29" s="602">
        <v>1745.91</v>
      </c>
      <c r="G29" s="602">
        <v>1733.6</v>
      </c>
      <c r="H29" s="602">
        <v>1489.23</v>
      </c>
      <c r="I29" s="602">
        <v>1594.53</v>
      </c>
      <c r="J29" s="229">
        <v>1336.12</v>
      </c>
      <c r="K29" s="103"/>
      <c r="L29" s="45"/>
      <c r="M29" s="45"/>
      <c r="N29" s="45"/>
      <c r="O29" s="45"/>
      <c r="P29" s="45"/>
      <c r="Q29" s="45"/>
      <c r="R29" s="45"/>
      <c r="S29" s="10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row>
    <row r="30" spans="1:186" ht="12.75" customHeight="1">
      <c r="A30" s="162"/>
      <c r="B30" s="601" t="s">
        <v>87</v>
      </c>
      <c r="C30" s="602">
        <v>1861</v>
      </c>
      <c r="D30" s="602">
        <v>1870</v>
      </c>
      <c r="E30" s="602">
        <v>1922</v>
      </c>
      <c r="F30" s="602">
        <v>1907</v>
      </c>
      <c r="G30" s="602">
        <v>1927</v>
      </c>
      <c r="H30" s="602">
        <v>1530</v>
      </c>
      <c r="I30" s="602">
        <v>1756</v>
      </c>
      <c r="J30" s="229">
        <v>1428</v>
      </c>
      <c r="K30" s="103"/>
      <c r="L30" s="45"/>
      <c r="M30" s="45"/>
      <c r="N30" s="45"/>
      <c r="O30" s="45"/>
      <c r="P30" s="45"/>
      <c r="Q30" s="45"/>
      <c r="R30" s="45"/>
      <c r="S30" s="10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row>
    <row r="31" spans="1:186" ht="12.75" customHeight="1">
      <c r="A31" s="162"/>
      <c r="B31" s="601" t="s">
        <v>88</v>
      </c>
      <c r="C31" s="602">
        <v>1968</v>
      </c>
      <c r="D31" s="602">
        <v>1829</v>
      </c>
      <c r="E31" s="602">
        <v>2021</v>
      </c>
      <c r="F31" s="602">
        <v>1982</v>
      </c>
      <c r="G31" s="602">
        <v>2092</v>
      </c>
      <c r="H31" s="602">
        <v>1612</v>
      </c>
      <c r="I31" s="602">
        <v>1857</v>
      </c>
      <c r="J31" s="229">
        <v>1514</v>
      </c>
      <c r="K31" s="103"/>
      <c r="L31" s="45"/>
      <c r="M31" s="45"/>
      <c r="N31" s="45"/>
      <c r="O31" s="45"/>
      <c r="P31" s="45"/>
      <c r="Q31" s="45"/>
      <c r="R31" s="45"/>
      <c r="S31" s="10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row>
    <row r="32" spans="1:186" ht="12.75" customHeight="1">
      <c r="A32" s="162"/>
      <c r="B32" s="601" t="s">
        <v>89</v>
      </c>
      <c r="C32" s="602">
        <v>2060</v>
      </c>
      <c r="D32" s="602">
        <v>1973</v>
      </c>
      <c r="E32" s="602">
        <v>2112</v>
      </c>
      <c r="F32" s="602">
        <v>2091</v>
      </c>
      <c r="G32" s="602">
        <v>2097</v>
      </c>
      <c r="H32" s="602">
        <v>1814</v>
      </c>
      <c r="I32" s="602">
        <v>1975</v>
      </c>
      <c r="J32" s="229">
        <v>1831</v>
      </c>
      <c r="K32" s="103"/>
      <c r="L32" s="45"/>
      <c r="M32" s="45"/>
      <c r="N32" s="45"/>
      <c r="O32" s="45"/>
      <c r="P32" s="45"/>
      <c r="Q32" s="45"/>
      <c r="R32" s="45"/>
      <c r="S32" s="10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row>
    <row r="33" spans="1:186" ht="12.75" customHeight="1">
      <c r="A33" s="162"/>
      <c r="B33" s="601" t="s">
        <v>90</v>
      </c>
      <c r="C33" s="602">
        <v>2327</v>
      </c>
      <c r="D33" s="602">
        <v>2211</v>
      </c>
      <c r="E33" s="602">
        <v>2305</v>
      </c>
      <c r="F33" s="602">
        <v>2297</v>
      </c>
      <c r="G33" s="602">
        <v>2494</v>
      </c>
      <c r="H33" s="602">
        <v>2143</v>
      </c>
      <c r="I33" s="602">
        <v>2266</v>
      </c>
      <c r="J33" s="229">
        <v>2467</v>
      </c>
      <c r="K33" s="103"/>
      <c r="L33" s="45"/>
      <c r="M33" s="45"/>
      <c r="N33" s="45"/>
      <c r="O33" s="45"/>
      <c r="P33" s="45"/>
      <c r="Q33" s="45"/>
      <c r="R33" s="45"/>
      <c r="S33" s="10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6" ht="12.75" customHeight="1">
      <c r="A34" s="162"/>
      <c r="B34" s="601" t="s">
        <v>91</v>
      </c>
      <c r="C34" s="602">
        <v>2352</v>
      </c>
      <c r="D34" s="602">
        <v>2265</v>
      </c>
      <c r="E34" s="602">
        <v>2386</v>
      </c>
      <c r="F34" s="602">
        <v>2323</v>
      </c>
      <c r="G34" s="602">
        <v>2479</v>
      </c>
      <c r="H34" s="602">
        <v>2172</v>
      </c>
      <c r="I34" s="602">
        <v>2246</v>
      </c>
      <c r="J34" s="229">
        <v>2692</v>
      </c>
      <c r="K34" s="103"/>
      <c r="L34" s="45"/>
      <c r="M34" s="45"/>
      <c r="N34" s="45"/>
      <c r="O34" s="45"/>
      <c r="P34" s="45"/>
      <c r="Q34" s="45"/>
      <c r="R34" s="45"/>
      <c r="S34" s="104"/>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row>
    <row r="35" spans="1:186" ht="12.75" customHeight="1">
      <c r="A35" s="162"/>
      <c r="B35" s="601" t="s">
        <v>92</v>
      </c>
      <c r="C35" s="602">
        <v>2221</v>
      </c>
      <c r="D35" s="602">
        <v>2273</v>
      </c>
      <c r="E35" s="602">
        <v>2294</v>
      </c>
      <c r="F35" s="602">
        <v>2134</v>
      </c>
      <c r="G35" s="602">
        <v>2333</v>
      </c>
      <c r="H35" s="602">
        <v>1709</v>
      </c>
      <c r="I35" s="602">
        <v>2046</v>
      </c>
      <c r="J35" s="229">
        <v>2534</v>
      </c>
      <c r="K35" s="103"/>
      <c r="L35" s="45"/>
      <c r="M35" s="45"/>
      <c r="N35" s="45"/>
      <c r="O35" s="45"/>
      <c r="P35" s="45"/>
      <c r="Q35" s="45"/>
      <c r="R35" s="45"/>
      <c r="S35" s="10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row>
    <row r="36" spans="1:186" ht="12.75" customHeight="1">
      <c r="A36" s="162"/>
      <c r="B36" s="601" t="s">
        <v>93</v>
      </c>
      <c r="C36" s="602">
        <v>2100</v>
      </c>
      <c r="D36" s="602">
        <v>1982</v>
      </c>
      <c r="E36" s="602">
        <v>2144</v>
      </c>
      <c r="F36" s="602">
        <v>2114</v>
      </c>
      <c r="G36" s="602">
        <v>2241</v>
      </c>
      <c r="H36" s="602">
        <v>1828</v>
      </c>
      <c r="I36" s="602">
        <v>1973</v>
      </c>
      <c r="J36" s="229">
        <v>2443</v>
      </c>
      <c r="K36" s="103"/>
      <c r="L36" s="45"/>
      <c r="M36" s="45"/>
      <c r="N36" s="45"/>
      <c r="O36" s="45"/>
      <c r="P36" s="45"/>
      <c r="Q36" s="45"/>
      <c r="R36" s="45"/>
      <c r="S36" s="10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row>
    <row r="37" spans="1:186" ht="12.75" customHeight="1">
      <c r="A37" s="162"/>
      <c r="B37" s="601" t="s">
        <v>94</v>
      </c>
      <c r="C37" s="602">
        <v>1971</v>
      </c>
      <c r="D37" s="602">
        <v>1878</v>
      </c>
      <c r="E37" s="602">
        <v>2048</v>
      </c>
      <c r="F37" s="602">
        <v>2060</v>
      </c>
      <c r="G37" s="602">
        <v>2105</v>
      </c>
      <c r="H37" s="602">
        <v>1718</v>
      </c>
      <c r="I37" s="602">
        <v>1811</v>
      </c>
      <c r="J37" s="229">
        <v>1856</v>
      </c>
      <c r="K37" s="103"/>
      <c r="L37" s="45"/>
      <c r="M37" s="45"/>
      <c r="N37" s="45"/>
      <c r="O37" s="45"/>
      <c r="P37" s="45"/>
      <c r="Q37" s="45"/>
      <c r="R37" s="45"/>
      <c r="S37" s="10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row>
    <row r="38" spans="1:186" ht="12.75" customHeight="1">
      <c r="A38" s="162"/>
      <c r="B38" s="601"/>
      <c r="C38" s="602"/>
      <c r="D38" s="602"/>
      <c r="E38" s="602"/>
      <c r="F38" s="602"/>
      <c r="G38" s="602"/>
      <c r="H38" s="602"/>
      <c r="I38" s="602"/>
      <c r="J38" s="229"/>
      <c r="K38" s="103"/>
      <c r="L38" s="45"/>
      <c r="M38" s="45"/>
      <c r="N38" s="45"/>
      <c r="O38" s="45"/>
      <c r="P38" s="45"/>
      <c r="Q38" s="45"/>
      <c r="R38" s="45"/>
      <c r="S38" s="104"/>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row>
    <row r="39" spans="1:186" ht="12.75" customHeight="1">
      <c r="A39" s="162">
        <v>2022</v>
      </c>
      <c r="B39" s="601" t="s">
        <v>83</v>
      </c>
      <c r="C39" s="602">
        <v>1868</v>
      </c>
      <c r="D39" s="602">
        <v>1848</v>
      </c>
      <c r="E39" s="602">
        <v>1947</v>
      </c>
      <c r="F39" s="602">
        <v>1904</v>
      </c>
      <c r="G39" s="602">
        <v>1986</v>
      </c>
      <c r="H39" s="602">
        <v>1542</v>
      </c>
      <c r="I39" s="602">
        <v>1738</v>
      </c>
      <c r="J39" s="229">
        <v>1671</v>
      </c>
      <c r="K39" s="103"/>
      <c r="L39" s="45"/>
      <c r="M39" s="45"/>
      <c r="N39" s="45"/>
      <c r="O39" s="45"/>
      <c r="P39" s="45"/>
      <c r="Q39" s="45"/>
      <c r="R39" s="45"/>
      <c r="S39" s="10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row>
    <row r="40" spans="1:186" ht="12.75" customHeight="1">
      <c r="A40" s="162"/>
      <c r="B40" s="601" t="s">
        <v>84</v>
      </c>
      <c r="C40" s="602">
        <v>1963</v>
      </c>
      <c r="D40" s="602">
        <v>2055</v>
      </c>
      <c r="E40" s="602">
        <v>2051</v>
      </c>
      <c r="F40" s="602">
        <v>2079</v>
      </c>
      <c r="G40" s="602">
        <v>2018</v>
      </c>
      <c r="H40" s="602">
        <v>1738</v>
      </c>
      <c r="I40" s="602">
        <v>1827</v>
      </c>
      <c r="J40" s="229">
        <v>1697</v>
      </c>
      <c r="K40" s="103"/>
      <c r="L40" s="45"/>
      <c r="M40" s="45"/>
      <c r="N40" s="45"/>
      <c r="O40" s="45"/>
      <c r="P40" s="45"/>
      <c r="Q40" s="45"/>
      <c r="R40" s="45"/>
      <c r="S40" s="104"/>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row>
    <row r="41" spans="1:186" ht="12.75" customHeight="1" thickBot="1">
      <c r="A41" s="162"/>
      <c r="B41" s="601" t="s">
        <v>85</v>
      </c>
      <c r="C41" s="602">
        <v>2045</v>
      </c>
      <c r="D41" s="602">
        <v>1974</v>
      </c>
      <c r="E41" s="602">
        <v>2136</v>
      </c>
      <c r="F41" s="602">
        <v>2045</v>
      </c>
      <c r="G41" s="602">
        <v>2104</v>
      </c>
      <c r="H41" s="602">
        <v>1795</v>
      </c>
      <c r="I41" s="602">
        <v>1948</v>
      </c>
      <c r="J41" s="229">
        <v>1811</v>
      </c>
      <c r="K41" s="103"/>
      <c r="L41" s="45"/>
      <c r="M41" s="45"/>
      <c r="N41" s="45"/>
      <c r="O41" s="45"/>
      <c r="P41" s="45"/>
      <c r="Q41" s="45"/>
      <c r="R41" s="45"/>
      <c r="S41" s="10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16.5" customHeight="1" thickBot="1">
      <c r="A42" s="808" t="s">
        <v>406</v>
      </c>
      <c r="B42" s="809"/>
      <c r="C42" s="461">
        <f>(C11/C10-1)*100</f>
        <v>23.207547169811328</v>
      </c>
      <c r="D42" s="461">
        <f t="shared" ref="D42:J42" si="0">(D11/D10-1)*100</f>
        <v>15.303119482048256</v>
      </c>
      <c r="E42" s="461">
        <f t="shared" si="0"/>
        <v>17.32644865174986</v>
      </c>
      <c r="F42" s="461">
        <f t="shared" si="0"/>
        <v>20.733173076923084</v>
      </c>
      <c r="G42" s="461">
        <f t="shared" si="0"/>
        <v>24.44987775061125</v>
      </c>
      <c r="H42" s="461">
        <f t="shared" si="0"/>
        <v>27.334337349397586</v>
      </c>
      <c r="I42" s="461">
        <f t="shared" si="0"/>
        <v>27.816411682892905</v>
      </c>
      <c r="J42" s="462">
        <f t="shared" si="0"/>
        <v>36.767036450079239</v>
      </c>
      <c r="K42" s="103"/>
      <c r="L42" s="129"/>
      <c r="M42" s="103"/>
      <c r="O42" s="103"/>
      <c r="P42" s="103"/>
      <c r="Q42" s="103"/>
      <c r="R42" s="103"/>
      <c r="S42" s="103"/>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row>
    <row r="43" spans="1:186" ht="16.5" customHeight="1">
      <c r="A43" s="453" t="s">
        <v>95</v>
      </c>
      <c r="B43" s="604"/>
      <c r="C43" s="605">
        <f>(C41-C40)/C40*100</f>
        <v>4.1772796739684157</v>
      </c>
      <c r="D43" s="605">
        <f t="shared" ref="D43:J43" si="1">(D41-D40)/D40*100</f>
        <v>-3.9416058394160585</v>
      </c>
      <c r="E43" s="605">
        <f t="shared" si="1"/>
        <v>4.1443198439785469</v>
      </c>
      <c r="F43" s="605">
        <f t="shared" si="1"/>
        <v>-1.6354016354016354</v>
      </c>
      <c r="G43" s="605">
        <f t="shared" si="1"/>
        <v>4.2616451932606543</v>
      </c>
      <c r="H43" s="605">
        <f t="shared" si="1"/>
        <v>3.2796317606444192</v>
      </c>
      <c r="I43" s="605">
        <f t="shared" si="1"/>
        <v>6.6228790366721402</v>
      </c>
      <c r="J43" s="605">
        <f t="shared" si="1"/>
        <v>6.7177371832645845</v>
      </c>
      <c r="K43" s="103"/>
      <c r="L43" s="103"/>
      <c r="M43" s="103"/>
      <c r="O43" s="103"/>
      <c r="P43" s="103"/>
      <c r="Q43" s="103"/>
      <c r="R43" s="103"/>
      <c r="S43" s="10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6.5" customHeight="1">
      <c r="A44" s="458" t="s">
        <v>407</v>
      </c>
      <c r="B44" s="459"/>
      <c r="C44" s="460">
        <f>(C41/C28-1)*100</f>
        <v>26.913004083557791</v>
      </c>
      <c r="D44" s="460">
        <f t="shared" ref="D44:J44" si="2">(D41/D28-1)*100</f>
        <v>21.282870484148454</v>
      </c>
      <c r="E44" s="460">
        <f t="shared" si="2"/>
        <v>22.11994740152079</v>
      </c>
      <c r="F44" s="460">
        <f t="shared" si="2"/>
        <v>21.66029115181658</v>
      </c>
      <c r="G44" s="460">
        <f t="shared" si="2"/>
        <v>27.119924114722103</v>
      </c>
      <c r="H44" s="460">
        <f t="shared" si="2"/>
        <v>26.903553299492387</v>
      </c>
      <c r="I44" s="460">
        <f t="shared" si="2"/>
        <v>32.21390417885528</v>
      </c>
      <c r="J44" s="460">
        <f t="shared" si="2"/>
        <v>49.27464556544674</v>
      </c>
      <c r="K44" s="103"/>
      <c r="L44" s="103"/>
      <c r="M44" s="103"/>
      <c r="O44" s="103"/>
      <c r="P44" s="103"/>
      <c r="Q44" s="103"/>
      <c r="R44" s="103"/>
      <c r="S44" s="103"/>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4.25" customHeight="1" thickBot="1">
      <c r="A45" s="568" t="s">
        <v>203</v>
      </c>
      <c r="B45" s="569"/>
      <c r="C45" s="570"/>
      <c r="D45" s="570"/>
      <c r="E45" s="570"/>
      <c r="F45" s="570"/>
      <c r="G45" s="570"/>
      <c r="H45" s="571"/>
      <c r="I45" s="571"/>
      <c r="J45" s="572"/>
      <c r="P45" s="89"/>
      <c r="Q45" s="89"/>
      <c r="R45" s="89"/>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4.25" customHeight="1">
      <c r="A46" s="218"/>
      <c r="B46" s="218"/>
      <c r="C46" s="218"/>
      <c r="D46" s="218"/>
      <c r="E46" s="218"/>
      <c r="F46" s="218"/>
      <c r="G46" s="218"/>
      <c r="H46" s="218"/>
      <c r="I46" s="218"/>
      <c r="J46" s="218"/>
      <c r="K46" s="218"/>
      <c r="L46" s="6"/>
      <c r="P46" s="20"/>
      <c r="Q46" s="20"/>
      <c r="R46" s="20"/>
      <c r="GB46" s="16"/>
      <c r="GC46" s="16"/>
      <c r="GD46" s="16"/>
    </row>
    <row r="47" spans="1:186" ht="14.25" customHeight="1">
      <c r="A47" s="218"/>
      <c r="B47" s="218"/>
      <c r="C47" s="417"/>
      <c r="D47" s="417"/>
      <c r="E47" s="417"/>
      <c r="F47" s="417"/>
      <c r="G47" s="417"/>
      <c r="H47" s="417"/>
      <c r="I47" s="417"/>
      <c r="J47" s="417"/>
      <c r="K47" s="218"/>
      <c r="L47" s="6"/>
      <c r="P47" s="20"/>
      <c r="Q47" s="20"/>
      <c r="R47" s="20"/>
      <c r="GB47" s="16"/>
      <c r="GC47" s="16"/>
      <c r="GD47" s="16"/>
    </row>
    <row r="48" spans="1:186" ht="14.25" customHeight="1">
      <c r="A48" s="57"/>
      <c r="B48" s="56"/>
      <c r="C48" s="92"/>
      <c r="D48" s="92"/>
      <c r="E48" s="92"/>
      <c r="F48" s="92"/>
      <c r="G48" s="92"/>
      <c r="P48" s="20"/>
      <c r="Q48" s="20"/>
      <c r="R48" s="20"/>
      <c r="GB48" s="16"/>
      <c r="GC48" s="16"/>
      <c r="GD48" s="16"/>
    </row>
    <row r="49" spans="1:186" ht="14.25" customHeight="1" thickBot="1">
      <c r="A49" s="57"/>
      <c r="B49" s="56"/>
      <c r="C49" s="55"/>
      <c r="D49" s="55"/>
      <c r="F49" s="55"/>
      <c r="G49" s="55"/>
    </row>
    <row r="50" spans="1:186" ht="14.25" customHeight="1" thickBot="1">
      <c r="C50" s="94"/>
      <c r="K50" s="192"/>
      <c r="L50" s="192"/>
      <c r="M50" s="192"/>
      <c r="N50" s="192"/>
      <c r="O50" s="192"/>
      <c r="P50" s="192"/>
      <c r="Q50" s="192"/>
      <c r="R50" s="192"/>
      <c r="S50" s="193"/>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row>
    <row r="51" spans="1:186" ht="14.25" customHeight="1">
      <c r="K51" s="89"/>
      <c r="L51" s="89"/>
      <c r="M51" s="89"/>
      <c r="N51" s="89"/>
      <c r="O51" s="89"/>
      <c r="P51" s="89"/>
      <c r="Q51" s="89"/>
      <c r="R51" s="89"/>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row>
    <row r="55" spans="1:186" ht="14.25" customHeight="1">
      <c r="A55" s="16"/>
      <c r="B55" s="16"/>
      <c r="C55" s="44"/>
      <c r="D55" s="44"/>
      <c r="E55" s="44"/>
      <c r="F55" s="44"/>
      <c r="G55" s="44"/>
      <c r="H55" s="44"/>
      <c r="I55" s="44"/>
      <c r="J55" s="44"/>
    </row>
    <row r="56" spans="1:186" ht="14.25" customHeight="1">
      <c r="A56" s="16"/>
      <c r="B56" s="16"/>
      <c r="C56" s="44"/>
      <c r="D56" s="44"/>
      <c r="E56" s="44"/>
      <c r="F56" s="44"/>
      <c r="G56" s="44"/>
      <c r="H56" s="44"/>
      <c r="I56" s="44"/>
      <c r="J56" s="44"/>
    </row>
    <row r="77" spans="11:186" ht="14.25" customHeight="1">
      <c r="K77" s="90"/>
      <c r="L77" s="90"/>
      <c r="M77" s="90"/>
      <c r="N77" s="90"/>
      <c r="O77" s="90"/>
      <c r="P77" s="89"/>
      <c r="Q77" s="89"/>
      <c r="R77" s="89"/>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row>
    <row r="78" spans="11:186" ht="14.25" customHeight="1">
      <c r="K78" s="90"/>
      <c r="L78" s="90"/>
      <c r="M78" s="90"/>
      <c r="N78" s="90"/>
      <c r="O78" s="90"/>
      <c r="P78" s="89"/>
      <c r="Q78" s="89"/>
      <c r="R78" s="89"/>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row>
    <row r="82" spans="1:10" ht="14.25" customHeight="1">
      <c r="A82" s="16"/>
      <c r="B82" s="16"/>
      <c r="C82" s="16"/>
      <c r="D82" s="16"/>
      <c r="E82" s="16"/>
      <c r="F82" s="16"/>
      <c r="G82" s="16"/>
      <c r="H82" s="16"/>
      <c r="I82" s="16"/>
      <c r="J82" s="16"/>
    </row>
    <row r="83" spans="1:10" ht="14.25" customHeight="1">
      <c r="A83" s="16"/>
      <c r="B83" s="16"/>
      <c r="C83" s="16"/>
      <c r="D83" s="16"/>
      <c r="E83" s="16"/>
      <c r="F83" s="16"/>
      <c r="G83" s="16"/>
      <c r="H83" s="16"/>
      <c r="I83" s="16"/>
      <c r="J83" s="16"/>
    </row>
    <row r="112" spans="1:186" s="47" customFormat="1" ht="14.25" customHeight="1">
      <c r="A112" s="40"/>
      <c r="B112" s="39"/>
      <c r="C112" s="40"/>
      <c r="D112" s="40"/>
      <c r="E112" s="40"/>
      <c r="F112" s="40"/>
      <c r="G112" s="40"/>
      <c r="H112" s="40"/>
      <c r="I112" s="40"/>
      <c r="J112" s="40"/>
      <c r="K112" s="79"/>
      <c r="L112" s="79"/>
      <c r="M112" s="79"/>
      <c r="N112" s="79"/>
      <c r="O112" s="79"/>
      <c r="P112" s="90"/>
      <c r="Q112" s="90"/>
      <c r="R112" s="90"/>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row>
    <row r="113" spans="1:186" s="47" customFormat="1" ht="14.25" customHeight="1">
      <c r="A113" s="40"/>
      <c r="B113" s="39"/>
      <c r="C113" s="40"/>
      <c r="D113" s="40"/>
      <c r="E113" s="40"/>
      <c r="F113" s="40"/>
      <c r="G113" s="40"/>
      <c r="H113" s="40"/>
      <c r="I113" s="40"/>
      <c r="J113" s="40"/>
      <c r="K113" s="79"/>
      <c r="L113" s="79"/>
      <c r="M113" s="79"/>
      <c r="N113" s="79"/>
      <c r="O113" s="79"/>
      <c r="P113" s="90"/>
      <c r="Q113" s="90"/>
      <c r="R113" s="90"/>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row>
    <row r="120" spans="1:186" ht="14.25" customHeight="1">
      <c r="A120" s="54"/>
      <c r="B120" s="53"/>
      <c r="C120" s="52" t="e">
        <f>(#REF!/#REF!-1)*100</f>
        <v>#REF!</v>
      </c>
      <c r="D120" s="52"/>
      <c r="E120" s="52" t="e">
        <f>(#REF!/#REF!-1)*100</f>
        <v>#REF!</v>
      </c>
      <c r="F120" s="52" t="e">
        <f>(#REF!/#REF!-1)*100</f>
        <v>#REF!</v>
      </c>
      <c r="G120" s="52" t="e">
        <f>(#REF!/#REF!-1)*100</f>
        <v>#REF!</v>
      </c>
      <c r="H120" s="52" t="e">
        <f>(#REF!/#REF!-1)*100</f>
        <v>#REF!</v>
      </c>
      <c r="I120" s="52" t="e">
        <f>(#REF!/#REF!-1)*100</f>
        <v>#REF!</v>
      </c>
      <c r="J120" s="52" t="e">
        <f>(#REF!/#REF!-1)*100</f>
        <v>#REF!</v>
      </c>
    </row>
    <row r="121" spans="1:186" ht="14.25" customHeight="1">
      <c r="A121" s="54"/>
      <c r="B121" s="53"/>
      <c r="C121" s="52" t="e">
        <f>(#REF!/#REF!-1)*100</f>
        <v>#REF!</v>
      </c>
      <c r="D121" s="52"/>
      <c r="E121" s="52" t="e">
        <f>(#REF!/#REF!-1)*100</f>
        <v>#REF!</v>
      </c>
      <c r="F121" s="52" t="e">
        <f>(#REF!/#REF!-1)*100</f>
        <v>#REF!</v>
      </c>
      <c r="G121" s="52" t="e">
        <f>(#REF!/#REF!-1)*100</f>
        <v>#REF!</v>
      </c>
      <c r="H121" s="52" t="e">
        <f>(#REF!/#REF!-1)*100</f>
        <v>#REF!</v>
      </c>
      <c r="I121" s="52" t="e">
        <f>(#REF!/#REF!-1)*100</f>
        <v>#REF!</v>
      </c>
      <c r="J121" s="52" t="e">
        <f>(#REF!/#REF!-1)*100</f>
        <v>#REF!</v>
      </c>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row>
  </sheetData>
  <mergeCells count="5">
    <mergeCell ref="A1:J1"/>
    <mergeCell ref="A2:J2"/>
    <mergeCell ref="A3:J3"/>
    <mergeCell ref="T4:Z4"/>
    <mergeCell ref="A42:B42"/>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D123"/>
  <sheetViews>
    <sheetView tabSelected="1" view="pageBreakPreview" zoomScale="90" zoomScaleNormal="75" zoomScaleSheetLayoutView="90" zoomScalePageLayoutView="75" workbookViewId="0">
      <selection activeCell="G7" sqref="G7"/>
    </sheetView>
  </sheetViews>
  <sheetFormatPr baseColWidth="10" defaultColWidth="11.44140625" defaultRowHeight="14.25" customHeight="1"/>
  <cols>
    <col min="1" max="1" width="10.6640625" style="40" customWidth="1"/>
    <col min="2" max="2" width="30.6640625" style="39" customWidth="1"/>
    <col min="3" max="3" width="12.5546875" style="40" customWidth="1"/>
    <col min="4" max="4" width="14" style="40" customWidth="1"/>
    <col min="5" max="9" width="10.109375" style="40" customWidth="1"/>
    <col min="10" max="10" width="10.6640625" style="40" customWidth="1"/>
    <col min="11" max="11" width="13.88671875" style="79" bestFit="1" customWidth="1"/>
    <col min="12" max="18" width="11.44140625" style="79"/>
    <col min="19" max="186" width="11.44140625" style="20"/>
    <col min="187" max="16384" width="11.44140625" style="16"/>
  </cols>
  <sheetData>
    <row r="1" spans="1:186" s="61" customFormat="1" ht="12.75" customHeight="1">
      <c r="A1" s="784" t="s">
        <v>204</v>
      </c>
      <c r="B1" s="785"/>
      <c r="C1" s="785"/>
      <c r="D1" s="785"/>
      <c r="E1" s="785"/>
      <c r="F1" s="785"/>
      <c r="G1" s="785"/>
      <c r="H1" s="785"/>
      <c r="I1" s="785"/>
      <c r="J1" s="786"/>
      <c r="K1"/>
      <c r="L1"/>
      <c r="M1"/>
      <c r="N1"/>
      <c r="O1"/>
      <c r="P1"/>
      <c r="Q1"/>
      <c r="R1"/>
      <c r="S1"/>
      <c r="T1"/>
      <c r="U1"/>
      <c r="V1"/>
      <c r="W1"/>
      <c r="X1"/>
      <c r="Y1"/>
      <c r="Z1"/>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01" t="s">
        <v>375</v>
      </c>
      <c r="B2" s="802"/>
      <c r="C2" s="802"/>
      <c r="D2" s="802"/>
      <c r="E2" s="802"/>
      <c r="F2" s="802"/>
      <c r="G2" s="802"/>
      <c r="H2" s="802"/>
      <c r="I2" s="802"/>
      <c r="J2" s="803"/>
      <c r="K2"/>
      <c r="L2"/>
      <c r="M2"/>
      <c r="N2"/>
      <c r="O2"/>
      <c r="P2"/>
      <c r="Q2"/>
      <c r="R2"/>
      <c r="S2"/>
      <c r="T2"/>
      <c r="U2"/>
      <c r="V2"/>
      <c r="W2"/>
      <c r="X2"/>
      <c r="Y2"/>
      <c r="Z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7" t="s">
        <v>465</v>
      </c>
      <c r="B3" s="805"/>
      <c r="C3" s="805"/>
      <c r="D3" s="805"/>
      <c r="E3" s="805"/>
      <c r="F3" s="805"/>
      <c r="G3" s="805"/>
      <c r="H3" s="805"/>
      <c r="I3" s="805"/>
      <c r="J3" s="806"/>
      <c r="K3"/>
      <c r="L3"/>
      <c r="M3"/>
      <c r="N3"/>
      <c r="O3"/>
      <c r="P3"/>
      <c r="Q3"/>
      <c r="R3"/>
      <c r="S3"/>
      <c r="T3"/>
      <c r="U3"/>
      <c r="V3"/>
      <c r="W3"/>
      <c r="X3"/>
      <c r="Y3"/>
      <c r="Z3"/>
    </row>
    <row r="4" spans="1:186" ht="29.25" customHeight="1" thickBot="1">
      <c r="A4" s="114" t="s">
        <v>71</v>
      </c>
      <c r="B4" s="60" t="s">
        <v>72</v>
      </c>
      <c r="C4" s="60" t="s">
        <v>194</v>
      </c>
      <c r="D4" s="60" t="s">
        <v>195</v>
      </c>
      <c r="E4" s="60" t="s">
        <v>196</v>
      </c>
      <c r="F4" s="60" t="s">
        <v>197</v>
      </c>
      <c r="G4" s="60" t="s">
        <v>198</v>
      </c>
      <c r="H4" s="60" t="s">
        <v>199</v>
      </c>
      <c r="I4" s="60" t="s">
        <v>200</v>
      </c>
      <c r="J4" s="496" t="s">
        <v>201</v>
      </c>
      <c r="K4"/>
      <c r="L4"/>
      <c r="M4"/>
      <c r="N4"/>
      <c r="O4"/>
      <c r="P4"/>
      <c r="Q4"/>
      <c r="R4"/>
      <c r="S4"/>
      <c r="T4"/>
      <c r="U4"/>
      <c r="V4"/>
      <c r="W4"/>
      <c r="X4"/>
      <c r="Y4"/>
      <c r="Z4"/>
      <c r="AA4"/>
      <c r="AB4"/>
      <c r="AC4"/>
    </row>
    <row r="5" spans="1:186" s="20" customFormat="1" ht="12.75" customHeight="1">
      <c r="A5" s="680">
        <v>2018</v>
      </c>
      <c r="B5" s="596"/>
      <c r="C5" s="597">
        <v>1458.58</v>
      </c>
      <c r="D5" s="597">
        <v>1496.87</v>
      </c>
      <c r="E5" s="597">
        <v>1491.77</v>
      </c>
      <c r="F5" s="597">
        <v>1490.05</v>
      </c>
      <c r="G5" s="597">
        <v>1496.33</v>
      </c>
      <c r="H5" s="597">
        <v>1209.79</v>
      </c>
      <c r="I5" s="597">
        <v>1350.1</v>
      </c>
      <c r="J5" s="227">
        <v>1331.07</v>
      </c>
      <c r="K5" s="2"/>
      <c r="L5" s="2"/>
      <c r="M5" s="2"/>
      <c r="N5" s="2"/>
      <c r="O5" s="2"/>
      <c r="P5" s="2"/>
      <c r="Q5" s="2"/>
      <c r="R5" s="2"/>
      <c r="S5" s="2"/>
      <c r="T5" s="2"/>
      <c r="U5" s="2"/>
      <c r="V5" s="2"/>
      <c r="W5" s="2"/>
      <c r="X5" s="2"/>
      <c r="Y5" s="2"/>
      <c r="Z5" s="2"/>
      <c r="AA5" s="2"/>
      <c r="AB5" s="2"/>
      <c r="AC5" s="2"/>
      <c r="AD5" s="132"/>
    </row>
    <row r="6" spans="1:186" ht="12.75" customHeight="1">
      <c r="A6" s="680">
        <v>2019</v>
      </c>
      <c r="B6" s="596"/>
      <c r="C6" s="597">
        <v>1397.44</v>
      </c>
      <c r="D6" s="597">
        <v>1383.97</v>
      </c>
      <c r="E6" s="597">
        <v>1452.2</v>
      </c>
      <c r="F6" s="597">
        <v>1428.23</v>
      </c>
      <c r="G6" s="597">
        <v>1437.93</v>
      </c>
      <c r="H6" s="597">
        <v>1146.0899999999999</v>
      </c>
      <c r="I6" s="597">
        <v>1289.95</v>
      </c>
      <c r="J6" s="227">
        <v>1248.3399999999999</v>
      </c>
      <c r="K6"/>
      <c r="L6"/>
      <c r="M6"/>
      <c r="N6"/>
      <c r="O6"/>
      <c r="P6"/>
      <c r="Q6"/>
      <c r="R6"/>
      <c r="S6"/>
      <c r="T6"/>
      <c r="U6"/>
      <c r="V6"/>
      <c r="W6"/>
      <c r="X6"/>
      <c r="Y6"/>
      <c r="Z6"/>
      <c r="AA6"/>
      <c r="AB6"/>
      <c r="AC6"/>
      <c r="AD6" s="132"/>
    </row>
    <row r="7" spans="1:186" ht="12.75" customHeight="1">
      <c r="A7" s="680">
        <v>2020</v>
      </c>
      <c r="B7" s="598"/>
      <c r="C7" s="599">
        <v>1600.77</v>
      </c>
      <c r="D7" s="599">
        <v>1581.85</v>
      </c>
      <c r="E7" s="599">
        <v>1702.17</v>
      </c>
      <c r="F7" s="599">
        <v>1603.47</v>
      </c>
      <c r="G7" s="599">
        <v>1683.81</v>
      </c>
      <c r="H7" s="599">
        <v>1328.23</v>
      </c>
      <c r="I7" s="599">
        <v>1473.75</v>
      </c>
      <c r="J7" s="484">
        <v>1393.99</v>
      </c>
      <c r="K7"/>
      <c r="L7"/>
      <c r="M7"/>
      <c r="N7"/>
      <c r="O7"/>
      <c r="P7"/>
      <c r="Q7"/>
      <c r="R7"/>
      <c r="S7"/>
      <c r="T7"/>
      <c r="U7"/>
      <c r="V7"/>
      <c r="W7"/>
      <c r="X7"/>
      <c r="Y7"/>
      <c r="Z7"/>
      <c r="AA7"/>
      <c r="AB7"/>
      <c r="AC7"/>
      <c r="AD7" s="132"/>
    </row>
    <row r="8" spans="1:186" ht="12.75" customHeight="1">
      <c r="A8" s="680">
        <v>2021</v>
      </c>
      <c r="B8" s="598"/>
      <c r="C8" s="599">
        <v>2097.4299999999998</v>
      </c>
      <c r="D8" s="599">
        <v>2083.35</v>
      </c>
      <c r="E8" s="599">
        <v>2183.96</v>
      </c>
      <c r="F8" s="599">
        <v>2125.85</v>
      </c>
      <c r="G8" s="599">
        <v>2193.4899999999998</v>
      </c>
      <c r="H8" s="599">
        <v>1797.38</v>
      </c>
      <c r="I8" s="599">
        <v>1962.59</v>
      </c>
      <c r="J8" s="484">
        <v>1962.89</v>
      </c>
      <c r="K8"/>
      <c r="L8"/>
      <c r="M8"/>
      <c r="N8"/>
      <c r="O8"/>
      <c r="P8"/>
      <c r="Q8"/>
      <c r="R8"/>
      <c r="S8"/>
      <c r="T8"/>
      <c r="U8"/>
      <c r="V8"/>
      <c r="W8"/>
      <c r="X8"/>
      <c r="Y8"/>
      <c r="Z8"/>
      <c r="AA8"/>
      <c r="AB8"/>
      <c r="AC8"/>
      <c r="AD8"/>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98"/>
      <c r="C9" s="600"/>
      <c r="D9" s="600"/>
      <c r="E9" s="600"/>
      <c r="F9" s="600"/>
      <c r="G9" s="600"/>
      <c r="H9" s="600"/>
      <c r="I9" s="600"/>
      <c r="J9" s="539"/>
      <c r="K9"/>
      <c r="L9"/>
      <c r="M9"/>
      <c r="N9"/>
      <c r="O9"/>
      <c r="P9"/>
      <c r="Q9"/>
      <c r="R9"/>
      <c r="S9"/>
      <c r="T9"/>
      <c r="U9"/>
      <c r="V9"/>
      <c r="W9"/>
      <c r="X9"/>
      <c r="Y9"/>
      <c r="Z9"/>
      <c r="AA9"/>
      <c r="AB9"/>
      <c r="AC9"/>
      <c r="AD9"/>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601" t="s">
        <v>462</v>
      </c>
      <c r="C10" s="602">
        <v>1752.7699999999998</v>
      </c>
      <c r="D10" s="602">
        <v>1872.2533333333333</v>
      </c>
      <c r="E10" s="602">
        <v>1921.3833333333332</v>
      </c>
      <c r="F10" s="602">
        <v>1833.8999999999999</v>
      </c>
      <c r="G10" s="602">
        <v>1802.8500000000001</v>
      </c>
      <c r="H10" s="602">
        <v>1463.89</v>
      </c>
      <c r="I10" s="602">
        <v>1584.5600000000002</v>
      </c>
      <c r="J10" s="681" t="s">
        <v>468</v>
      </c>
      <c r="K10"/>
      <c r="L10"/>
      <c r="M10"/>
      <c r="N10"/>
      <c r="O10"/>
      <c r="P10"/>
      <c r="Q10"/>
      <c r="R10"/>
      <c r="S10"/>
      <c r="T10"/>
      <c r="U10"/>
      <c r="V10"/>
      <c r="W10"/>
      <c r="X10"/>
      <c r="Y10"/>
      <c r="Z10"/>
      <c r="AA10"/>
      <c r="AB10"/>
      <c r="AC10"/>
      <c r="AD1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603" t="str">
        <f>B10</f>
        <v>Ene-mar</v>
      </c>
      <c r="C11" s="602">
        <v>2006.5766666666666</v>
      </c>
      <c r="D11" s="602">
        <v>2006.7333333333333</v>
      </c>
      <c r="E11" s="602">
        <v>2094.5233333333331</v>
      </c>
      <c r="F11" s="602">
        <v>2058.0699999999997</v>
      </c>
      <c r="G11" s="602">
        <v>2085.7799999999997</v>
      </c>
      <c r="H11" s="602">
        <v>1732.45</v>
      </c>
      <c r="I11" s="602">
        <v>1882.2866666666666</v>
      </c>
      <c r="J11" s="229" t="s">
        <v>469</v>
      </c>
      <c r="K11"/>
      <c r="L11"/>
      <c r="M11"/>
      <c r="N11"/>
      <c r="O11"/>
      <c r="P11"/>
      <c r="Q11"/>
      <c r="R11"/>
      <c r="S11"/>
      <c r="T11"/>
      <c r="U11"/>
      <c r="V11"/>
      <c r="W11"/>
      <c r="X11"/>
      <c r="Y11"/>
      <c r="Z11"/>
      <c r="AA11"/>
      <c r="AB11"/>
      <c r="AC11"/>
      <c r="AD11"/>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228"/>
      <c r="B12" s="603"/>
      <c r="C12" s="602"/>
      <c r="D12" s="602"/>
      <c r="E12" s="602"/>
      <c r="F12" s="602"/>
      <c r="G12" s="602"/>
      <c r="H12" s="602"/>
      <c r="I12" s="602"/>
      <c r="J12" s="229"/>
      <c r="K12"/>
      <c r="L12"/>
      <c r="M12"/>
      <c r="N12"/>
      <c r="O12"/>
      <c r="P12"/>
      <c r="Q12"/>
      <c r="R12"/>
      <c r="S12"/>
      <c r="T12"/>
      <c r="U12"/>
      <c r="V12"/>
      <c r="W12"/>
      <c r="X12"/>
      <c r="Y12"/>
      <c r="Z12"/>
      <c r="AA12"/>
      <c r="AB12"/>
      <c r="AC12"/>
      <c r="AD12"/>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312">
        <v>2020</v>
      </c>
      <c r="B13" s="603" t="s">
        <v>83</v>
      </c>
      <c r="C13" s="602">
        <v>1349.11</v>
      </c>
      <c r="D13" s="602">
        <v>1284.73</v>
      </c>
      <c r="E13" s="602">
        <v>1453.32</v>
      </c>
      <c r="F13" s="602">
        <v>1387.07</v>
      </c>
      <c r="G13" s="602">
        <v>1390.29</v>
      </c>
      <c r="H13" s="602">
        <v>1052.8399999999999</v>
      </c>
      <c r="I13" s="602">
        <v>1239.3800000000001</v>
      </c>
      <c r="J13" s="229">
        <v>1293.06</v>
      </c>
      <c r="K13"/>
      <c r="L13"/>
      <c r="M13"/>
      <c r="N13"/>
      <c r="O13"/>
      <c r="P13"/>
      <c r="Q13"/>
      <c r="R13"/>
      <c r="S13"/>
      <c r="T13"/>
      <c r="U13"/>
      <c r="V13"/>
      <c r="W13"/>
      <c r="X13"/>
      <c r="Y13"/>
      <c r="Z13"/>
      <c r="AA13"/>
      <c r="AB13"/>
      <c r="AC13"/>
      <c r="AD13"/>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312"/>
      <c r="B14" s="601" t="s">
        <v>84</v>
      </c>
      <c r="C14" s="602">
        <v>1336.91</v>
      </c>
      <c r="D14" s="602">
        <v>1356.88</v>
      </c>
      <c r="E14" s="602">
        <v>1467.53</v>
      </c>
      <c r="F14" s="602">
        <v>1354.74</v>
      </c>
      <c r="G14" s="602">
        <v>1387.8</v>
      </c>
      <c r="H14" s="602">
        <v>1092.5999999999999</v>
      </c>
      <c r="I14" s="602">
        <v>1220.18</v>
      </c>
      <c r="J14" s="229">
        <v>1256.03</v>
      </c>
      <c r="K14"/>
      <c r="L14"/>
      <c r="M14"/>
      <c r="N14"/>
      <c r="O14"/>
      <c r="P14"/>
      <c r="Q14"/>
      <c r="R14"/>
      <c r="S14"/>
      <c r="T14"/>
      <c r="U14"/>
      <c r="V14"/>
      <c r="W14"/>
      <c r="X14"/>
      <c r="Y14"/>
      <c r="Z14"/>
      <c r="AA14"/>
      <c r="AB14"/>
      <c r="AC14"/>
      <c r="AD14"/>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312"/>
      <c r="B15" s="601" t="s">
        <v>85</v>
      </c>
      <c r="C15" s="602">
        <v>1340.57</v>
      </c>
      <c r="D15" s="602">
        <v>1351.51</v>
      </c>
      <c r="E15" s="602">
        <v>1468.89</v>
      </c>
      <c r="F15" s="602">
        <v>1366.18</v>
      </c>
      <c r="G15" s="602">
        <v>1422.52</v>
      </c>
      <c r="H15" s="602">
        <v>1078.21</v>
      </c>
      <c r="I15" s="602">
        <v>1209.58</v>
      </c>
      <c r="J15" s="229">
        <v>1181.57</v>
      </c>
      <c r="K15"/>
      <c r="L15"/>
      <c r="M15"/>
      <c r="N15"/>
      <c r="O15"/>
      <c r="P15"/>
      <c r="Q15"/>
      <c r="R15"/>
      <c r="S15"/>
      <c r="T15"/>
      <c r="U15"/>
      <c r="V15"/>
      <c r="W15"/>
      <c r="X15"/>
      <c r="Y15"/>
      <c r="Z15"/>
      <c r="AA15"/>
      <c r="AB15"/>
      <c r="AC15"/>
      <c r="AD15"/>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312"/>
      <c r="B16" s="601" t="s">
        <v>86</v>
      </c>
      <c r="C16" s="602">
        <v>1315.18</v>
      </c>
      <c r="D16" s="602">
        <v>1261.21</v>
      </c>
      <c r="E16" s="602">
        <v>1436.13</v>
      </c>
      <c r="F16" s="602">
        <v>1284.07</v>
      </c>
      <c r="G16" s="602">
        <v>1365.8</v>
      </c>
      <c r="H16" s="602">
        <v>1092.9000000000001</v>
      </c>
      <c r="I16" s="602">
        <v>1202.3699999999999</v>
      </c>
      <c r="J16" s="229">
        <v>1079.83</v>
      </c>
      <c r="K16"/>
      <c r="L16"/>
      <c r="M16"/>
      <c r="N16"/>
      <c r="O16"/>
      <c r="P16"/>
      <c r="Q16"/>
      <c r="R16"/>
      <c r="S16"/>
      <c r="T16"/>
      <c r="U16"/>
      <c r="V16"/>
      <c r="W16"/>
      <c r="X16"/>
      <c r="Y16"/>
      <c r="Z16"/>
      <c r="AA16"/>
      <c r="AB16"/>
      <c r="AC16"/>
      <c r="AD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312"/>
      <c r="B17" s="601" t="s">
        <v>87</v>
      </c>
      <c r="C17" s="602">
        <v>1321.71</v>
      </c>
      <c r="D17" s="602">
        <v>1341.54</v>
      </c>
      <c r="E17" s="602">
        <v>1432.43</v>
      </c>
      <c r="F17" s="602">
        <v>1307.81</v>
      </c>
      <c r="G17" s="602">
        <v>1349.91</v>
      </c>
      <c r="H17" s="602">
        <v>1040.94</v>
      </c>
      <c r="I17" s="602">
        <v>1227.82</v>
      </c>
      <c r="J17" s="229">
        <v>1059.06</v>
      </c>
      <c r="K17"/>
      <c r="L17"/>
      <c r="M17"/>
      <c r="N17"/>
      <c r="O17"/>
      <c r="P17"/>
      <c r="Q17"/>
      <c r="R17"/>
      <c r="S17"/>
      <c r="T17"/>
      <c r="U17"/>
      <c r="V17"/>
      <c r="W17"/>
      <c r="X17"/>
      <c r="Y17"/>
      <c r="Z17"/>
      <c r="AA17"/>
      <c r="AB17"/>
      <c r="AC17"/>
      <c r="AD17"/>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s="20" customFormat="1" ht="12.75" customHeight="1">
      <c r="A18" s="312"/>
      <c r="B18" s="601" t="s">
        <v>88</v>
      </c>
      <c r="C18" s="602">
        <v>1432.02</v>
      </c>
      <c r="D18" s="602">
        <v>1418.41</v>
      </c>
      <c r="E18" s="602">
        <v>1476.81</v>
      </c>
      <c r="F18" s="602">
        <v>1449.08</v>
      </c>
      <c r="G18" s="602">
        <v>1493.92</v>
      </c>
      <c r="H18" s="602">
        <v>1206.53</v>
      </c>
      <c r="I18" s="602">
        <v>1314.55</v>
      </c>
      <c r="J18" s="229">
        <v>977.12</v>
      </c>
      <c r="K18" s="2"/>
      <c r="L18" s="2"/>
      <c r="M18" s="2"/>
      <c r="N18" s="2"/>
      <c r="O18" s="2"/>
      <c r="P18" s="2"/>
      <c r="Q18" s="2"/>
      <c r="R18" s="2"/>
      <c r="S18" s="2"/>
      <c r="T18" s="2"/>
      <c r="U18" s="2"/>
      <c r="V18" s="2"/>
      <c r="W18" s="2"/>
      <c r="X18" s="2"/>
      <c r="Y18" s="2"/>
      <c r="Z18" s="2"/>
      <c r="AA18" s="2"/>
      <c r="AB18" s="2"/>
      <c r="AC18" s="2"/>
      <c r="AD18" s="2"/>
    </row>
    <row r="19" spans="1:186" s="20" customFormat="1" ht="12.75" customHeight="1">
      <c r="A19" s="312"/>
      <c r="B19" s="601" t="s">
        <v>89</v>
      </c>
      <c r="C19" s="602">
        <v>1526.33</v>
      </c>
      <c r="D19" s="602">
        <v>1569.43</v>
      </c>
      <c r="E19" s="602">
        <v>1571.65</v>
      </c>
      <c r="F19" s="602">
        <v>1483.98</v>
      </c>
      <c r="G19" s="602">
        <v>1590.88</v>
      </c>
      <c r="H19" s="602">
        <v>1271.6099999999999</v>
      </c>
      <c r="I19" s="602">
        <v>1420.97</v>
      </c>
      <c r="J19" s="229">
        <v>1393.47</v>
      </c>
      <c r="K19" s="2"/>
      <c r="L19" s="2"/>
      <c r="M19" s="2"/>
      <c r="N19" s="2"/>
      <c r="O19" s="2"/>
      <c r="P19" s="2"/>
      <c r="Q19" s="2"/>
      <c r="R19" s="2"/>
      <c r="S19" s="2"/>
      <c r="T19" s="2"/>
      <c r="U19" s="2"/>
      <c r="V19" s="2"/>
      <c r="W19" s="2"/>
      <c r="X19" s="2"/>
      <c r="Y19" s="2"/>
      <c r="Z19" s="2"/>
      <c r="AA19" s="2"/>
      <c r="AB19" s="2"/>
      <c r="AC19" s="2"/>
      <c r="AD19" s="2"/>
    </row>
    <row r="20" spans="1:186" s="20" customFormat="1" ht="12.75" customHeight="1">
      <c r="A20" s="312"/>
      <c r="B20" s="601" t="s">
        <v>90</v>
      </c>
      <c r="C20" s="602">
        <v>1752.99</v>
      </c>
      <c r="D20" s="602">
        <v>1772.15</v>
      </c>
      <c r="E20" s="602">
        <v>1825.32</v>
      </c>
      <c r="F20" s="602">
        <v>1770.46</v>
      </c>
      <c r="G20" s="602">
        <v>1893.71</v>
      </c>
      <c r="H20" s="602">
        <v>1416.88</v>
      </c>
      <c r="I20" s="602">
        <v>1615.5</v>
      </c>
      <c r="J20" s="229">
        <v>1581.93</v>
      </c>
      <c r="K20" s="2"/>
      <c r="L20" s="2"/>
      <c r="M20" s="2"/>
      <c r="N20" s="2"/>
      <c r="O20" s="2"/>
      <c r="P20" s="2"/>
      <c r="Q20" s="2"/>
      <c r="R20" s="2"/>
      <c r="S20" s="2"/>
      <c r="T20" s="2"/>
      <c r="U20" s="2"/>
      <c r="V20" s="2"/>
      <c r="W20" s="2"/>
      <c r="X20" s="2"/>
      <c r="Y20" s="2"/>
      <c r="Z20" s="2"/>
      <c r="AA20" s="2"/>
      <c r="AB20" s="2"/>
      <c r="AC20" s="2"/>
      <c r="AD20" s="2"/>
    </row>
    <row r="21" spans="1:186" s="20" customFormat="1" ht="12.75" customHeight="1">
      <c r="A21" s="312"/>
      <c r="B21" s="601" t="s">
        <v>91</v>
      </c>
      <c r="C21" s="602">
        <v>2012.22</v>
      </c>
      <c r="D21" s="602">
        <v>1925.4</v>
      </c>
      <c r="E21" s="602">
        <v>2099.64</v>
      </c>
      <c r="F21" s="602">
        <v>1918.71</v>
      </c>
      <c r="G21" s="602">
        <v>2201.27</v>
      </c>
      <c r="H21" s="602">
        <v>1895.77</v>
      </c>
      <c r="I21" s="602">
        <v>1847.49</v>
      </c>
      <c r="J21" s="229">
        <v>1799.63</v>
      </c>
      <c r="K21" s="2"/>
      <c r="L21" s="2"/>
      <c r="M21" s="2"/>
      <c r="N21" s="2"/>
      <c r="O21" s="2"/>
      <c r="P21" s="2"/>
      <c r="Q21" s="2"/>
      <c r="R21" s="2"/>
      <c r="S21" s="2"/>
      <c r="T21" s="2"/>
      <c r="U21" s="2"/>
      <c r="V21" s="2"/>
      <c r="W21" s="2"/>
      <c r="X21" s="2"/>
      <c r="Y21" s="2"/>
      <c r="Z21" s="2"/>
      <c r="AA21" s="2"/>
      <c r="AB21" s="2"/>
      <c r="AC21" s="2"/>
      <c r="AD21" s="2"/>
    </row>
    <row r="22" spans="1:186" s="20" customFormat="1" ht="12.75" customHeight="1">
      <c r="A22" s="312"/>
      <c r="B22" s="601" t="s">
        <v>92</v>
      </c>
      <c r="C22" s="602">
        <v>2010.67</v>
      </c>
      <c r="D22" s="602">
        <v>1890.51</v>
      </c>
      <c r="E22" s="602">
        <v>2116.98</v>
      </c>
      <c r="F22" s="602">
        <v>1995.94</v>
      </c>
      <c r="G22" s="602">
        <v>2145.06</v>
      </c>
      <c r="H22" s="602">
        <v>1750.55</v>
      </c>
      <c r="I22" s="602">
        <v>1862.72</v>
      </c>
      <c r="J22" s="229">
        <v>1832.49</v>
      </c>
      <c r="K22" s="2"/>
      <c r="L22" s="2"/>
      <c r="M22" s="2"/>
      <c r="N22" s="2"/>
      <c r="O22" s="2"/>
      <c r="P22" s="2"/>
      <c r="Q22" s="2"/>
      <c r="R22" s="2"/>
      <c r="S22" s="2"/>
      <c r="T22" s="2"/>
      <c r="U22" s="2"/>
      <c r="V22" s="2"/>
      <c r="W22" s="2"/>
      <c r="X22" s="2"/>
      <c r="Y22" s="2"/>
      <c r="Z22" s="2"/>
      <c r="AA22" s="2"/>
      <c r="AB22" s="2"/>
      <c r="AC22" s="2"/>
      <c r="AD22" s="2"/>
    </row>
    <row r="23" spans="1:186" s="20" customFormat="1" ht="12.75" customHeight="1">
      <c r="A23" s="312"/>
      <c r="B23" s="601" t="s">
        <v>93</v>
      </c>
      <c r="C23" s="602">
        <v>1947.34</v>
      </c>
      <c r="D23" s="602">
        <v>1965.52</v>
      </c>
      <c r="E23" s="602">
        <v>2093.1799999999998</v>
      </c>
      <c r="F23" s="602">
        <v>2000.1</v>
      </c>
      <c r="G23" s="602">
        <v>2035.62</v>
      </c>
      <c r="H23" s="602">
        <v>1581.39</v>
      </c>
      <c r="I23" s="602">
        <v>1827.09</v>
      </c>
      <c r="J23" s="229">
        <v>1733.51</v>
      </c>
      <c r="K23" s="2"/>
      <c r="L23" s="2"/>
      <c r="M23" s="2"/>
      <c r="N23" s="2"/>
      <c r="O23" s="2"/>
      <c r="P23" s="2"/>
      <c r="Q23" s="2"/>
      <c r="R23" s="2"/>
      <c r="S23" s="2"/>
      <c r="T23" s="2"/>
      <c r="U23" s="2"/>
      <c r="V23" s="2"/>
      <c r="W23" s="2"/>
      <c r="X23" s="2"/>
      <c r="Y23" s="2"/>
      <c r="Z23" s="2"/>
      <c r="AA23" s="2"/>
      <c r="AB23" s="2"/>
      <c r="AC23" s="2"/>
      <c r="AD23" s="2"/>
    </row>
    <row r="24" spans="1:186" s="20" customFormat="1" ht="12.75" customHeight="1">
      <c r="A24" s="312"/>
      <c r="B24" s="601" t="s">
        <v>94</v>
      </c>
      <c r="C24" s="602">
        <v>1864.18</v>
      </c>
      <c r="D24" s="602">
        <v>1844.88</v>
      </c>
      <c r="E24" s="602">
        <v>1984.14</v>
      </c>
      <c r="F24" s="602">
        <v>1923.46</v>
      </c>
      <c r="G24" s="602">
        <v>1928.99</v>
      </c>
      <c r="H24" s="602">
        <v>1458.6</v>
      </c>
      <c r="I24" s="602">
        <v>1697.38</v>
      </c>
      <c r="J24" s="229">
        <v>1540.19</v>
      </c>
      <c r="K24" s="2"/>
      <c r="L24" s="2"/>
      <c r="M24" s="2"/>
      <c r="N24" s="2"/>
      <c r="O24" s="2"/>
      <c r="P24" s="2"/>
      <c r="Q24" s="2"/>
      <c r="R24" s="2"/>
      <c r="S24" s="2"/>
      <c r="T24" s="2"/>
      <c r="U24" s="2"/>
      <c r="V24" s="2"/>
      <c r="W24" s="2"/>
      <c r="X24" s="2"/>
      <c r="Y24" s="2"/>
      <c r="Z24" s="2"/>
      <c r="AA24" s="2"/>
      <c r="AB24" s="2"/>
      <c r="AC24" s="2"/>
      <c r="AD24" s="2"/>
    </row>
    <row r="25" spans="1:186" s="20" customFormat="1" ht="12.75" customHeight="1">
      <c r="A25" s="312"/>
      <c r="B25" s="601"/>
      <c r="C25" s="602"/>
      <c r="D25" s="602"/>
      <c r="E25" s="602"/>
      <c r="F25" s="602"/>
      <c r="G25" s="602"/>
      <c r="H25" s="602"/>
      <c r="I25" s="602"/>
      <c r="J25" s="229"/>
      <c r="K25" s="2"/>
      <c r="L25" s="2"/>
      <c r="M25" s="2"/>
      <c r="N25" s="2"/>
      <c r="O25" s="2"/>
      <c r="P25" s="2"/>
      <c r="Q25" s="2"/>
      <c r="R25" s="2"/>
      <c r="S25" s="2"/>
      <c r="T25" s="2"/>
      <c r="U25" s="2"/>
      <c r="V25" s="2"/>
      <c r="W25" s="2"/>
      <c r="X25" s="2"/>
      <c r="Y25" s="2"/>
      <c r="Z25" s="2"/>
      <c r="AA25" s="2"/>
      <c r="AB25" s="2"/>
      <c r="AC25" s="2"/>
      <c r="AD25" s="2"/>
    </row>
    <row r="26" spans="1:186" s="20" customFormat="1" ht="12.75" customHeight="1">
      <c r="A26" s="312">
        <v>2021</v>
      </c>
      <c r="B26" s="601" t="s">
        <v>83</v>
      </c>
      <c r="C26" s="602">
        <v>1758.77</v>
      </c>
      <c r="D26" s="602">
        <v>1923.35</v>
      </c>
      <c r="E26" s="602">
        <v>1960.29</v>
      </c>
      <c r="F26" s="602">
        <v>1856.83</v>
      </c>
      <c r="G26" s="602">
        <v>1740.96</v>
      </c>
      <c r="H26" s="602">
        <v>1441.11</v>
      </c>
      <c r="I26" s="602">
        <v>1595.99</v>
      </c>
      <c r="J26" s="229">
        <v>1490.39</v>
      </c>
      <c r="K26" s="2"/>
      <c r="L26" s="2"/>
      <c r="M26" s="2"/>
      <c r="N26" s="2"/>
      <c r="O26" s="2"/>
      <c r="P26" s="2"/>
      <c r="Q26" s="2"/>
      <c r="R26" s="2"/>
      <c r="S26" s="2"/>
      <c r="T26" s="2"/>
      <c r="U26" s="2"/>
      <c r="V26" s="2"/>
      <c r="W26" s="2"/>
      <c r="X26" s="2"/>
      <c r="Y26" s="2"/>
      <c r="Z26" s="2"/>
      <c r="AA26" s="2"/>
      <c r="AB26" s="2"/>
      <c r="AC26" s="2"/>
      <c r="AD26" s="2"/>
    </row>
    <row r="27" spans="1:186" s="20" customFormat="1" ht="12.75" customHeight="1">
      <c r="A27" s="312"/>
      <c r="B27" s="601" t="s">
        <v>84</v>
      </c>
      <c r="C27" s="602">
        <v>1730.04</v>
      </c>
      <c r="D27" s="602">
        <v>1906.06</v>
      </c>
      <c r="E27" s="602">
        <v>1883.08</v>
      </c>
      <c r="F27" s="602">
        <v>1798.98</v>
      </c>
      <c r="G27" s="602">
        <v>1850.01</v>
      </c>
      <c r="H27" s="602">
        <v>1397.27</v>
      </c>
      <c r="I27" s="602">
        <v>1539.71</v>
      </c>
      <c r="J27" s="229">
        <v>1348.8</v>
      </c>
      <c r="K27" s="2"/>
      <c r="L27" s="2"/>
      <c r="M27" s="2"/>
      <c r="N27" s="2"/>
      <c r="O27" s="2"/>
      <c r="P27" s="2"/>
      <c r="Q27" s="2"/>
      <c r="R27" s="2"/>
      <c r="S27" s="2"/>
      <c r="T27" s="2"/>
      <c r="U27" s="2"/>
      <c r="V27" s="2"/>
      <c r="W27" s="2"/>
      <c r="X27" s="2"/>
      <c r="Y27" s="2"/>
      <c r="Z27" s="2"/>
      <c r="AA27" s="2"/>
      <c r="AB27" s="2"/>
      <c r="AC27" s="2"/>
      <c r="AD27" s="2"/>
    </row>
    <row r="28" spans="1:186" s="20" customFormat="1" ht="12.75" customHeight="1">
      <c r="A28" s="312"/>
      <c r="B28" s="601" t="s">
        <v>85</v>
      </c>
      <c r="C28" s="602">
        <v>1769.5</v>
      </c>
      <c r="D28" s="602">
        <v>1787.35</v>
      </c>
      <c r="E28" s="602">
        <v>1920.78</v>
      </c>
      <c r="F28" s="602">
        <v>1845.89</v>
      </c>
      <c r="G28" s="602">
        <v>1817.58</v>
      </c>
      <c r="H28" s="602">
        <v>1553.29</v>
      </c>
      <c r="I28" s="602">
        <v>1617.98</v>
      </c>
      <c r="J28" s="229">
        <v>1332.28</v>
      </c>
      <c r="K28" s="2"/>
      <c r="L28" s="2"/>
      <c r="M28" s="2"/>
      <c r="N28" s="2"/>
      <c r="O28" s="2"/>
      <c r="P28" s="2"/>
      <c r="Q28" s="2"/>
      <c r="R28" s="2"/>
      <c r="S28" s="2"/>
      <c r="T28" s="2"/>
      <c r="U28" s="2"/>
      <c r="V28" s="2"/>
      <c r="W28" s="2"/>
      <c r="X28" s="2"/>
      <c r="Y28" s="2"/>
      <c r="Z28" s="2"/>
      <c r="AA28" s="2"/>
      <c r="AB28" s="2"/>
      <c r="AC28" s="2"/>
      <c r="AD28" s="2"/>
    </row>
    <row r="29" spans="1:186" s="20" customFormat="1" ht="12.75" customHeight="1">
      <c r="A29" s="312"/>
      <c r="B29" s="601" t="s">
        <v>86</v>
      </c>
      <c r="C29" s="602">
        <v>1866.04</v>
      </c>
      <c r="D29" s="602">
        <v>1956.44</v>
      </c>
      <c r="E29" s="602">
        <v>1999.88</v>
      </c>
      <c r="F29" s="602">
        <v>1910.18</v>
      </c>
      <c r="G29" s="602">
        <v>1896.71</v>
      </c>
      <c r="H29" s="602">
        <v>1629.35</v>
      </c>
      <c r="I29" s="602">
        <v>1744.56</v>
      </c>
      <c r="J29" s="229">
        <v>1461.83</v>
      </c>
      <c r="K29" s="2"/>
      <c r="L29" s="2"/>
      <c r="M29" s="2"/>
      <c r="N29" s="2"/>
      <c r="O29" s="2"/>
      <c r="P29" s="2"/>
      <c r="Q29" s="2"/>
      <c r="R29" s="2"/>
      <c r="S29" s="2"/>
      <c r="T29" s="2"/>
      <c r="U29" s="2"/>
      <c r="V29" s="2"/>
      <c r="W29" s="2"/>
      <c r="X29" s="2"/>
      <c r="Y29" s="2"/>
      <c r="Z29" s="2"/>
      <c r="AA29" s="2"/>
      <c r="AB29" s="2"/>
      <c r="AC29" s="2"/>
      <c r="AD29" s="2"/>
    </row>
    <row r="30" spans="1:186" s="20" customFormat="1" ht="12.75" customHeight="1">
      <c r="A30" s="312"/>
      <c r="B30" s="601" t="s">
        <v>87</v>
      </c>
      <c r="C30" s="602">
        <v>2027.84</v>
      </c>
      <c r="D30" s="602">
        <v>2037.81</v>
      </c>
      <c r="E30" s="602">
        <v>2095.2399999999998</v>
      </c>
      <c r="F30" s="602">
        <v>2078.5300000000002</v>
      </c>
      <c r="G30" s="602">
        <v>2100.1799999999998</v>
      </c>
      <c r="H30" s="602">
        <v>1667.05</v>
      </c>
      <c r="I30" s="602">
        <v>1914.11</v>
      </c>
      <c r="J30" s="229">
        <v>1556.87</v>
      </c>
      <c r="K30" s="2"/>
      <c r="L30" s="2"/>
      <c r="M30" s="2"/>
      <c r="N30" s="2"/>
      <c r="O30" s="2"/>
      <c r="P30" s="2"/>
      <c r="Q30" s="2"/>
      <c r="R30" s="2"/>
      <c r="S30" s="2"/>
      <c r="T30" s="2"/>
      <c r="U30" s="2"/>
      <c r="V30" s="2"/>
      <c r="W30" s="2"/>
      <c r="X30" s="2"/>
      <c r="Y30" s="2"/>
      <c r="Z30" s="2"/>
      <c r="AA30" s="2"/>
      <c r="AB30" s="2"/>
      <c r="AC30" s="2"/>
      <c r="AD30" s="2"/>
    </row>
    <row r="31" spans="1:186" s="20" customFormat="1" ht="12.75" customHeight="1">
      <c r="A31" s="312"/>
      <c r="B31" s="601" t="s">
        <v>88</v>
      </c>
      <c r="C31" s="602">
        <v>2138.81</v>
      </c>
      <c r="D31" s="602">
        <v>1988.21</v>
      </c>
      <c r="E31" s="602">
        <v>2197.0700000000002</v>
      </c>
      <c r="F31" s="602">
        <v>2154.79</v>
      </c>
      <c r="G31" s="602">
        <v>2274.1799999999998</v>
      </c>
      <c r="H31" s="602">
        <v>1752.25</v>
      </c>
      <c r="I31" s="602">
        <v>2018.45</v>
      </c>
      <c r="J31" s="229">
        <v>1646.03</v>
      </c>
      <c r="K31" s="2"/>
      <c r="L31" s="2"/>
      <c r="M31" s="2"/>
      <c r="N31" s="2"/>
      <c r="O31" s="2"/>
      <c r="P31" s="2"/>
      <c r="Q31" s="2"/>
      <c r="R31" s="2"/>
      <c r="S31" s="2"/>
      <c r="T31" s="2"/>
      <c r="U31" s="2"/>
      <c r="V31" s="2"/>
      <c r="W31" s="2"/>
      <c r="X31" s="2"/>
      <c r="Y31" s="2"/>
      <c r="Z31" s="2"/>
      <c r="AA31" s="2"/>
      <c r="AB31" s="2"/>
      <c r="AC31" s="2"/>
      <c r="AD31" s="2"/>
    </row>
    <row r="32" spans="1:186" s="20" customFormat="1" ht="12.75" customHeight="1">
      <c r="A32" s="312"/>
      <c r="B32" s="601" t="s">
        <v>89</v>
      </c>
      <c r="C32" s="602">
        <v>2237.69</v>
      </c>
      <c r="D32" s="602">
        <v>2143.44</v>
      </c>
      <c r="E32" s="602">
        <v>2294</v>
      </c>
      <c r="F32" s="602">
        <v>2271.3000000000002</v>
      </c>
      <c r="G32" s="602">
        <v>2277.94</v>
      </c>
      <c r="H32" s="602">
        <v>1970.57</v>
      </c>
      <c r="I32" s="602">
        <v>2144.89</v>
      </c>
      <c r="J32" s="229">
        <v>1989.14</v>
      </c>
      <c r="K32" s="2"/>
      <c r="L32" s="2"/>
      <c r="M32" s="2"/>
      <c r="N32" s="2"/>
      <c r="O32" s="2"/>
      <c r="P32" s="2"/>
      <c r="Q32" s="2"/>
      <c r="R32" s="2"/>
      <c r="S32" s="2"/>
      <c r="T32" s="2"/>
      <c r="U32" s="2"/>
      <c r="V32" s="2"/>
      <c r="W32" s="2"/>
      <c r="X32" s="2"/>
      <c r="Y32" s="2"/>
      <c r="Z32" s="2"/>
      <c r="AA32" s="2"/>
      <c r="AB32" s="2"/>
      <c r="AC32" s="2"/>
      <c r="AD32" s="2"/>
    </row>
    <row r="33" spans="1:186" s="20" customFormat="1" ht="12.75" customHeight="1">
      <c r="A33" s="312"/>
      <c r="B33" s="601" t="s">
        <v>90</v>
      </c>
      <c r="C33" s="602">
        <v>2507.2800000000002</v>
      </c>
      <c r="D33" s="602">
        <v>2382.67</v>
      </c>
      <c r="E33" s="602">
        <v>2483.7600000000002</v>
      </c>
      <c r="F33" s="602">
        <v>2474.5700000000002</v>
      </c>
      <c r="G33" s="602">
        <v>2687.12</v>
      </c>
      <c r="H33" s="602">
        <v>2308.9899999999998</v>
      </c>
      <c r="I33" s="602">
        <v>2441</v>
      </c>
      <c r="J33" s="229">
        <v>2658.17</v>
      </c>
      <c r="K33" s="2"/>
      <c r="L33" s="2"/>
      <c r="M33" s="2"/>
      <c r="N33" s="2"/>
      <c r="O33" s="2"/>
      <c r="P33" s="2"/>
      <c r="Q33" s="2"/>
      <c r="R33" s="2"/>
      <c r="S33" s="2"/>
      <c r="T33" s="2"/>
      <c r="U33" s="2"/>
      <c r="V33" s="2"/>
      <c r="W33" s="2"/>
      <c r="X33" s="2"/>
      <c r="Y33" s="2"/>
      <c r="Z33" s="2"/>
      <c r="AA33" s="2"/>
      <c r="AB33" s="2"/>
      <c r="AC33" s="2"/>
      <c r="AD33" s="2"/>
    </row>
    <row r="34" spans="1:186" s="20" customFormat="1" ht="12.75" customHeight="1">
      <c r="A34" s="312"/>
      <c r="B34" s="601" t="s">
        <v>91</v>
      </c>
      <c r="C34" s="602">
        <v>2524.9899999999998</v>
      </c>
      <c r="D34" s="602">
        <v>2431.59</v>
      </c>
      <c r="E34" s="602">
        <v>2561.21</v>
      </c>
      <c r="F34" s="602">
        <v>2493.8200000000002</v>
      </c>
      <c r="G34" s="602">
        <v>2661.97</v>
      </c>
      <c r="H34" s="602">
        <v>2331.4499999999998</v>
      </c>
      <c r="I34" s="602">
        <v>2411</v>
      </c>
      <c r="J34" s="229">
        <v>2889.83</v>
      </c>
      <c r="K34" s="2"/>
      <c r="L34" s="2"/>
      <c r="M34" s="2"/>
      <c r="N34" s="2"/>
      <c r="O34" s="2"/>
      <c r="P34" s="2"/>
      <c r="Q34" s="2"/>
      <c r="R34" s="2"/>
      <c r="S34" s="2"/>
      <c r="T34" s="2"/>
      <c r="U34" s="2"/>
      <c r="V34" s="2"/>
      <c r="W34" s="2"/>
      <c r="X34" s="2"/>
      <c r="Y34" s="2"/>
      <c r="Z34" s="2"/>
      <c r="AA34" s="2"/>
      <c r="AB34" s="2"/>
      <c r="AC34" s="2"/>
      <c r="AD34" s="2"/>
    </row>
    <row r="35" spans="1:186" s="20" customFormat="1" ht="12.75" customHeight="1">
      <c r="A35" s="312"/>
      <c r="B35" s="601" t="s">
        <v>92</v>
      </c>
      <c r="C35" s="602">
        <v>2356.5500000000002</v>
      </c>
      <c r="D35" s="602">
        <v>2411.3000000000002</v>
      </c>
      <c r="E35" s="602">
        <v>2434.25</v>
      </c>
      <c r="F35" s="602">
        <v>2264.77</v>
      </c>
      <c r="G35" s="602">
        <v>2475.0700000000002</v>
      </c>
      <c r="H35" s="602">
        <v>1813.5</v>
      </c>
      <c r="I35" s="602">
        <v>2170.6999999999998</v>
      </c>
      <c r="J35" s="229">
        <v>2689.24</v>
      </c>
      <c r="K35" s="2"/>
      <c r="L35" s="2"/>
      <c r="M35" s="2"/>
      <c r="N35" s="2"/>
      <c r="O35" s="2"/>
      <c r="P35" s="2"/>
      <c r="Q35" s="2"/>
      <c r="R35" s="2"/>
      <c r="S35" s="2"/>
      <c r="T35" s="2"/>
      <c r="U35" s="2"/>
      <c r="V35" s="2"/>
      <c r="W35" s="2"/>
      <c r="X35" s="2"/>
      <c r="Y35" s="2"/>
      <c r="Z35" s="2"/>
      <c r="AA35" s="2"/>
      <c r="AB35" s="2"/>
      <c r="AC35" s="2"/>
      <c r="AD35" s="2"/>
    </row>
    <row r="36" spans="1:186" s="20" customFormat="1" ht="12.75" customHeight="1">
      <c r="A36" s="312"/>
      <c r="B36" s="601" t="s">
        <v>93</v>
      </c>
      <c r="C36" s="602">
        <v>2198.34</v>
      </c>
      <c r="D36" s="602">
        <v>2075.58</v>
      </c>
      <c r="E36" s="602">
        <v>2244.62</v>
      </c>
      <c r="F36" s="602">
        <v>2213.88</v>
      </c>
      <c r="G36" s="602">
        <v>2346.67</v>
      </c>
      <c r="H36" s="602">
        <v>1913.79</v>
      </c>
      <c r="I36" s="602">
        <v>2065.98</v>
      </c>
      <c r="J36" s="229">
        <v>2558.0300000000002</v>
      </c>
      <c r="K36" s="2"/>
      <c r="L36" s="2"/>
      <c r="M36" s="2"/>
      <c r="N36" s="2"/>
      <c r="O36" s="2"/>
      <c r="P36" s="2"/>
      <c r="Q36" s="2"/>
      <c r="R36" s="2"/>
      <c r="S36" s="2"/>
      <c r="T36" s="2"/>
      <c r="U36" s="2"/>
      <c r="V36" s="2"/>
      <c r="W36" s="2"/>
      <c r="X36" s="2"/>
      <c r="Y36" s="2"/>
      <c r="Z36" s="2"/>
      <c r="AA36" s="2"/>
      <c r="AB36" s="2"/>
      <c r="AC36" s="2"/>
      <c r="AD36" s="2"/>
    </row>
    <row r="37" spans="1:186" s="20" customFormat="1" ht="12.75" customHeight="1">
      <c r="A37" s="312"/>
      <c r="B37" s="601" t="s">
        <v>94</v>
      </c>
      <c r="C37" s="602">
        <v>2053.36</v>
      </c>
      <c r="D37" s="602">
        <v>1956.41</v>
      </c>
      <c r="E37" s="602">
        <v>2133.38</v>
      </c>
      <c r="F37" s="602">
        <v>2146.64</v>
      </c>
      <c r="G37" s="602">
        <v>2193.46</v>
      </c>
      <c r="H37" s="602">
        <v>1789.89</v>
      </c>
      <c r="I37" s="602">
        <v>1886.74</v>
      </c>
      <c r="J37" s="229">
        <v>1934.07</v>
      </c>
      <c r="K37" s="2"/>
      <c r="L37" s="2"/>
      <c r="M37" s="2"/>
      <c r="N37" s="2"/>
      <c r="O37" s="2"/>
      <c r="P37" s="2"/>
      <c r="Q37" s="2"/>
      <c r="R37" s="2"/>
      <c r="S37" s="2"/>
      <c r="T37" s="2"/>
      <c r="U37" s="2"/>
      <c r="V37" s="2"/>
      <c r="W37" s="2"/>
      <c r="X37" s="2"/>
      <c r="Y37" s="2"/>
      <c r="Z37" s="2"/>
      <c r="AA37" s="2"/>
      <c r="AB37" s="2"/>
      <c r="AC37" s="2"/>
      <c r="AD37" s="2"/>
    </row>
    <row r="38" spans="1:186" s="20" customFormat="1" ht="12.75" customHeight="1">
      <c r="A38" s="312"/>
      <c r="B38" s="601"/>
      <c r="C38" s="602"/>
      <c r="D38" s="602"/>
      <c r="E38" s="602"/>
      <c r="F38" s="602"/>
      <c r="G38" s="602"/>
      <c r="H38" s="602"/>
      <c r="I38" s="602"/>
      <c r="J38" s="229"/>
      <c r="K38" s="2"/>
      <c r="L38" s="2"/>
      <c r="M38" s="2"/>
      <c r="N38" s="2"/>
      <c r="O38" s="2"/>
      <c r="P38" s="2"/>
      <c r="Q38" s="2"/>
      <c r="R38" s="2"/>
      <c r="S38" s="2"/>
      <c r="T38" s="2"/>
      <c r="U38" s="2"/>
      <c r="V38" s="2"/>
      <c r="W38" s="2"/>
      <c r="X38" s="2"/>
      <c r="Y38" s="2"/>
      <c r="Z38" s="2"/>
      <c r="AA38" s="2"/>
      <c r="AB38" s="2"/>
      <c r="AC38" s="2"/>
      <c r="AD38" s="2"/>
    </row>
    <row r="39" spans="1:186" s="20" customFormat="1" ht="12.75" customHeight="1">
      <c r="A39" s="312">
        <v>2022</v>
      </c>
      <c r="B39" s="601" t="s">
        <v>83</v>
      </c>
      <c r="C39" s="602">
        <v>1931.22</v>
      </c>
      <c r="D39" s="602">
        <v>1910.77</v>
      </c>
      <c r="E39" s="602">
        <v>2012.57</v>
      </c>
      <c r="F39" s="602">
        <v>1968.11</v>
      </c>
      <c r="G39" s="602">
        <v>2053.1799999999998</v>
      </c>
      <c r="H39" s="602">
        <v>1593.73</v>
      </c>
      <c r="I39" s="602">
        <v>1796.45</v>
      </c>
      <c r="J39" s="229">
        <v>1727.79</v>
      </c>
      <c r="K39" s="2"/>
      <c r="L39" s="2"/>
      <c r="M39" s="2"/>
      <c r="N39" s="2"/>
      <c r="O39" s="2"/>
      <c r="P39" s="2"/>
      <c r="Q39" s="2"/>
      <c r="R39" s="2"/>
      <c r="S39" s="2"/>
      <c r="T39" s="2"/>
      <c r="U39" s="2"/>
      <c r="V39" s="2"/>
      <c r="W39" s="2"/>
      <c r="X39" s="2"/>
      <c r="Y39" s="2"/>
      <c r="Z39" s="2"/>
      <c r="AA39" s="2"/>
      <c r="AB39" s="2"/>
      <c r="AC39" s="2"/>
      <c r="AD39" s="2"/>
    </row>
    <row r="40" spans="1:186" s="20" customFormat="1" ht="12.75" customHeight="1">
      <c r="A40" s="312"/>
      <c r="B40" s="601" t="s">
        <v>84</v>
      </c>
      <c r="C40" s="602">
        <v>2005.27</v>
      </c>
      <c r="D40" s="602">
        <v>2099.21</v>
      </c>
      <c r="E40" s="602">
        <v>2095.2800000000002</v>
      </c>
      <c r="F40" s="602">
        <v>2123.41</v>
      </c>
      <c r="G40" s="602">
        <v>2061.54</v>
      </c>
      <c r="H40" s="602">
        <v>1775.1</v>
      </c>
      <c r="I40" s="602">
        <v>1866.63</v>
      </c>
      <c r="J40" s="229" t="s">
        <v>466</v>
      </c>
      <c r="K40" s="2"/>
      <c r="L40" s="2"/>
      <c r="M40" s="2"/>
      <c r="N40" s="2"/>
      <c r="O40" s="2"/>
      <c r="P40" s="2"/>
      <c r="Q40" s="2"/>
      <c r="R40" s="2"/>
      <c r="S40" s="2"/>
      <c r="T40" s="2"/>
      <c r="U40" s="2"/>
      <c r="V40" s="2"/>
      <c r="W40" s="2"/>
      <c r="X40" s="2"/>
      <c r="Y40" s="2"/>
      <c r="Z40" s="2"/>
      <c r="AA40" s="2"/>
      <c r="AB40" s="2"/>
      <c r="AC40" s="2"/>
      <c r="AD40" s="2"/>
    </row>
    <row r="41" spans="1:186" s="20" customFormat="1" ht="12.75" customHeight="1" thickBot="1">
      <c r="A41" s="312"/>
      <c r="B41" s="601" t="s">
        <v>85</v>
      </c>
      <c r="C41" s="602">
        <v>2083.2399999999998</v>
      </c>
      <c r="D41" s="602">
        <v>2010.22</v>
      </c>
      <c r="E41" s="602">
        <v>2175.7199999999998</v>
      </c>
      <c r="F41" s="602">
        <v>2082.69</v>
      </c>
      <c r="G41" s="602">
        <v>2142.62</v>
      </c>
      <c r="H41" s="602">
        <v>1828.52</v>
      </c>
      <c r="I41" s="602">
        <v>1983.78</v>
      </c>
      <c r="J41" s="229" t="s">
        <v>467</v>
      </c>
      <c r="K41" s="2"/>
      <c r="L41" s="2"/>
      <c r="M41" s="2"/>
      <c r="N41" s="2"/>
      <c r="O41" s="2"/>
      <c r="P41" s="2"/>
      <c r="Q41" s="2"/>
      <c r="R41" s="2"/>
      <c r="S41" s="2"/>
      <c r="T41" s="2"/>
      <c r="U41" s="2"/>
      <c r="V41" s="2"/>
      <c r="W41" s="2"/>
      <c r="X41" s="2"/>
      <c r="Y41" s="2"/>
      <c r="Z41" s="2"/>
      <c r="AA41" s="2"/>
      <c r="AB41" s="2"/>
      <c r="AC41" s="2"/>
      <c r="AD41" s="2"/>
    </row>
    <row r="42" spans="1:186" ht="14.25" customHeight="1">
      <c r="A42" s="810" t="s">
        <v>463</v>
      </c>
      <c r="B42" s="811"/>
      <c r="C42" s="683">
        <f>(C11/C10-1)*100</f>
        <v>14.480317820744704</v>
      </c>
      <c r="D42" s="683">
        <f t="shared" ref="D42:I42" si="0">(D11/D10-1)*100</f>
        <v>7.1827886539570951</v>
      </c>
      <c r="E42" s="683">
        <f t="shared" si="0"/>
        <v>9.0112158774493967</v>
      </c>
      <c r="F42" s="683">
        <f t="shared" si="0"/>
        <v>12.223676318228893</v>
      </c>
      <c r="G42" s="683">
        <f t="shared" si="0"/>
        <v>15.693485314918032</v>
      </c>
      <c r="H42" s="683">
        <f t="shared" si="0"/>
        <v>18.345640724371371</v>
      </c>
      <c r="I42" s="683">
        <f t="shared" si="0"/>
        <v>18.789232762827936</v>
      </c>
      <c r="J42" s="684" t="s">
        <v>466</v>
      </c>
      <c r="K42" s="540"/>
      <c r="L42"/>
      <c r="M42"/>
      <c r="N42"/>
      <c r="O42"/>
      <c r="P42"/>
      <c r="Q42"/>
      <c r="R42"/>
      <c r="S42"/>
      <c r="T42"/>
      <c r="U42"/>
      <c r="V42"/>
      <c r="W42"/>
      <c r="X42"/>
      <c r="Y42"/>
      <c r="Z42"/>
      <c r="AA42"/>
      <c r="AB42"/>
      <c r="AC42"/>
      <c r="AD42"/>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row>
    <row r="43" spans="1:186" ht="14.25" customHeight="1">
      <c r="A43" s="453" t="s">
        <v>95</v>
      </c>
      <c r="B43" s="604"/>
      <c r="C43" s="605">
        <f>(C41-C39)/C39*100</f>
        <v>7.8717080394776238</v>
      </c>
      <c r="D43" s="605">
        <f t="shared" ref="D43:I43" si="1">(D41-D39)/D39*100</f>
        <v>5.2047080496344433</v>
      </c>
      <c r="E43" s="605">
        <f t="shared" si="1"/>
        <v>8.1065503311685987</v>
      </c>
      <c r="F43" s="605">
        <f t="shared" si="1"/>
        <v>5.8218290644323822</v>
      </c>
      <c r="G43" s="605">
        <f t="shared" si="1"/>
        <v>4.3561694542124929</v>
      </c>
      <c r="H43" s="605">
        <f t="shared" si="1"/>
        <v>14.732106442120054</v>
      </c>
      <c r="I43" s="605">
        <f t="shared" si="1"/>
        <v>10.427788137716048</v>
      </c>
      <c r="J43" s="492" t="s">
        <v>466</v>
      </c>
      <c r="K43" s="540"/>
      <c r="L43"/>
      <c r="M43"/>
      <c r="N43"/>
      <c r="O43"/>
      <c r="P43"/>
      <c r="Q43"/>
      <c r="R43"/>
      <c r="S43"/>
      <c r="T43"/>
      <c r="U43"/>
      <c r="V43"/>
      <c r="W43"/>
      <c r="X43"/>
      <c r="Y43"/>
      <c r="Z43"/>
      <c r="AA43"/>
      <c r="AB43"/>
      <c r="AC43"/>
      <c r="AD43"/>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4.25" customHeight="1" thickBot="1">
      <c r="A44" s="679" t="s">
        <v>464</v>
      </c>
      <c r="B44" s="118"/>
      <c r="C44" s="685">
        <f>(C41/C27-1)*100</f>
        <v>20.415712931492912</v>
      </c>
      <c r="D44" s="685">
        <f t="shared" ref="D44:I44" si="2">(D41/D27-1)*100</f>
        <v>5.4646758234263348</v>
      </c>
      <c r="E44" s="685">
        <f t="shared" si="2"/>
        <v>15.540497482847249</v>
      </c>
      <c r="F44" s="685">
        <f t="shared" si="2"/>
        <v>15.770603341893752</v>
      </c>
      <c r="G44" s="685">
        <f t="shared" si="2"/>
        <v>15.816671261236426</v>
      </c>
      <c r="H44" s="685">
        <f t="shared" si="2"/>
        <v>30.863755752288391</v>
      </c>
      <c r="I44" s="685">
        <f t="shared" si="2"/>
        <v>28.841145410499379</v>
      </c>
      <c r="J44" s="686" t="s">
        <v>466</v>
      </c>
      <c r="K44" s="540"/>
      <c r="L44"/>
      <c r="M44"/>
      <c r="N44"/>
      <c r="O44"/>
      <c r="P44"/>
      <c r="Q44"/>
      <c r="R44"/>
      <c r="S44"/>
      <c r="T44"/>
      <c r="U44"/>
      <c r="V44"/>
      <c r="W44"/>
      <c r="X44"/>
      <c r="Y44"/>
      <c r="Z44"/>
      <c r="AA44"/>
      <c r="AB44"/>
      <c r="AC44"/>
      <c r="AD44"/>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4.25" customHeight="1">
      <c r="A45" s="116" t="s">
        <v>205</v>
      </c>
      <c r="B45" s="604"/>
      <c r="C45" s="606"/>
      <c r="D45" s="606"/>
      <c r="E45" s="606"/>
      <c r="F45" s="606"/>
      <c r="G45" s="606"/>
      <c r="H45" s="607"/>
      <c r="I45" s="607"/>
      <c r="J45" s="122"/>
      <c r="L45"/>
      <c r="M45"/>
      <c r="N45"/>
      <c r="O45"/>
      <c r="P45"/>
      <c r="Q45"/>
      <c r="R45"/>
      <c r="S45"/>
      <c r="T45"/>
      <c r="U45"/>
      <c r="V45"/>
      <c r="W45"/>
      <c r="X45"/>
      <c r="Y45"/>
      <c r="Z45"/>
      <c r="AA45"/>
      <c r="AB45"/>
      <c r="AC45"/>
      <c r="AD45"/>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4.25" customHeight="1" thickBot="1">
      <c r="A46" s="682" t="s">
        <v>470</v>
      </c>
      <c r="B46" s="118"/>
      <c r="C46" s="119"/>
      <c r="D46" s="119"/>
      <c r="E46" s="119"/>
      <c r="F46" s="119"/>
      <c r="G46" s="119"/>
      <c r="H46" s="119"/>
      <c r="I46" s="119"/>
      <c r="J46" s="120"/>
      <c r="L46"/>
      <c r="M46"/>
      <c r="N46"/>
      <c r="O46"/>
      <c r="P46"/>
      <c r="Q46"/>
      <c r="R46"/>
      <c r="S46"/>
      <c r="T46"/>
      <c r="U46"/>
      <c r="V46"/>
      <c r="W46"/>
      <c r="X46"/>
      <c r="Y46"/>
      <c r="Z46"/>
      <c r="AA46"/>
      <c r="AB46"/>
      <c r="AC46"/>
      <c r="AD4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4.25" customHeight="1">
      <c r="A47" s="57"/>
      <c r="B47" s="56"/>
      <c r="C47" s="94"/>
      <c r="D47" s="97"/>
      <c r="E47" s="97"/>
      <c r="F47" s="97"/>
      <c r="G47" s="97"/>
      <c r="H47" s="97"/>
      <c r="I47" s="97"/>
      <c r="J47" s="97"/>
    </row>
    <row r="48" spans="1:186" ht="14.25" customHeight="1">
      <c r="A48" s="57"/>
      <c r="B48" s="56"/>
      <c r="C48" s="94"/>
      <c r="D48" s="94"/>
      <c r="E48" s="94"/>
      <c r="F48" s="94"/>
      <c r="G48" s="94"/>
      <c r="H48" s="94"/>
      <c r="I48" s="94"/>
      <c r="J48" s="94"/>
      <c r="P48" s="20"/>
      <c r="Q48" s="20"/>
      <c r="R48" s="20"/>
      <c r="GB48" s="16"/>
      <c r="GC48" s="16"/>
      <c r="GD48" s="16"/>
    </row>
    <row r="49" spans="1:186" ht="14.25" customHeight="1">
      <c r="A49" s="57"/>
      <c r="B49" s="56"/>
      <c r="C49" s="101"/>
      <c r="D49" s="101"/>
      <c r="E49" s="101"/>
      <c r="F49" s="101"/>
      <c r="G49" s="101"/>
      <c r="H49" s="101"/>
      <c r="I49" s="101"/>
      <c r="J49" s="101"/>
      <c r="P49" s="20"/>
      <c r="Q49" s="20"/>
      <c r="R49" s="20"/>
      <c r="GB49" s="16"/>
      <c r="GC49" s="16"/>
      <c r="GD49" s="16"/>
    </row>
    <row r="50" spans="1:186" ht="14.25" customHeight="1">
      <c r="A50" s="57"/>
      <c r="B50" s="56"/>
      <c r="C50" s="92"/>
      <c r="D50" s="92"/>
      <c r="E50" s="92"/>
      <c r="F50" s="92"/>
      <c r="G50" s="92"/>
      <c r="H50" s="92"/>
      <c r="I50" s="92"/>
      <c r="J50" s="92"/>
      <c r="P50" s="20"/>
      <c r="Q50" s="20"/>
      <c r="R50" s="20"/>
      <c r="GB50" s="16"/>
      <c r="GC50" s="16"/>
      <c r="GD50" s="16"/>
    </row>
    <row r="51" spans="1:186" ht="14.25" customHeight="1">
      <c r="A51" s="57"/>
      <c r="B51" s="56"/>
      <c r="C51" s="55"/>
      <c r="D51" s="55"/>
      <c r="F51" s="55"/>
      <c r="G51" s="55"/>
      <c r="H51" s="55"/>
      <c r="I51" s="55"/>
      <c r="J51" s="55"/>
    </row>
    <row r="52" spans="1:186" ht="14.25" customHeight="1">
      <c r="C52" s="94"/>
      <c r="K52" s="89"/>
      <c r="L52" s="89"/>
      <c r="M52" s="89"/>
      <c r="N52" s="89"/>
      <c r="O52" s="89"/>
      <c r="P52" s="89"/>
      <c r="Q52" s="89"/>
      <c r="R52" s="89"/>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3" spans="1:186" ht="14.25" customHeight="1">
      <c r="K53" s="89"/>
      <c r="L53" s="89"/>
      <c r="M53" s="89"/>
      <c r="N53" s="89"/>
      <c r="O53" s="89"/>
      <c r="P53" s="89"/>
      <c r="Q53" s="89"/>
      <c r="R53" s="89"/>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7" spans="1:186" ht="14.25" customHeight="1">
      <c r="A57" s="16"/>
      <c r="B57" s="16"/>
      <c r="C57" s="44"/>
      <c r="D57" s="44"/>
      <c r="E57" s="44"/>
      <c r="F57" s="44"/>
      <c r="G57" s="44"/>
      <c r="H57" s="44"/>
      <c r="I57" s="44"/>
      <c r="J57" s="44"/>
    </row>
    <row r="58" spans="1:186" ht="14.25" customHeight="1">
      <c r="A58" s="16"/>
      <c r="B58" s="16"/>
      <c r="C58" s="44"/>
      <c r="D58" s="44"/>
      <c r="E58" s="44"/>
      <c r="F58" s="44"/>
      <c r="G58" s="44"/>
      <c r="H58" s="44"/>
      <c r="I58" s="44"/>
      <c r="J58" s="44"/>
    </row>
    <row r="79" spans="11:186" ht="14.25" customHeight="1">
      <c r="K79" s="90"/>
      <c r="L79" s="90"/>
      <c r="M79" s="90"/>
      <c r="N79" s="90"/>
      <c r="O79" s="90"/>
      <c r="P79" s="89"/>
      <c r="Q79" s="89"/>
      <c r="R79" s="89"/>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row>
    <row r="80" spans="11:186" ht="14.25" customHeight="1">
      <c r="K80" s="90"/>
      <c r="L80" s="90"/>
      <c r="M80" s="90"/>
      <c r="N80" s="90"/>
      <c r="O80" s="90"/>
      <c r="P80" s="89"/>
      <c r="Q80" s="89"/>
      <c r="R80" s="89"/>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row>
    <row r="84" spans="1:10" ht="14.25" customHeight="1">
      <c r="A84" s="16"/>
      <c r="B84" s="16"/>
      <c r="C84" s="16"/>
      <c r="D84" s="16"/>
      <c r="E84" s="16"/>
      <c r="F84" s="16"/>
      <c r="G84" s="16"/>
      <c r="H84" s="16"/>
      <c r="I84" s="16"/>
      <c r="J84" s="16"/>
    </row>
    <row r="85" spans="1:10" ht="14.25" customHeight="1">
      <c r="A85" s="16"/>
      <c r="B85" s="16"/>
      <c r="C85" s="16"/>
      <c r="D85" s="16"/>
      <c r="E85" s="16"/>
      <c r="F85" s="16"/>
      <c r="G85" s="16"/>
      <c r="H85" s="16"/>
      <c r="I85" s="16"/>
      <c r="J85" s="16"/>
    </row>
    <row r="114" spans="1:186" s="47" customFormat="1" ht="14.25" customHeight="1">
      <c r="A114" s="40"/>
      <c r="B114" s="39"/>
      <c r="C114" s="40"/>
      <c r="D114" s="40"/>
      <c r="E114" s="40"/>
      <c r="F114" s="40"/>
      <c r="G114" s="40"/>
      <c r="H114" s="40"/>
      <c r="I114" s="40"/>
      <c r="J114" s="40"/>
      <c r="K114" s="79"/>
      <c r="L114" s="79"/>
      <c r="M114" s="79"/>
      <c r="N114" s="79"/>
      <c r="O114" s="79"/>
      <c r="P114" s="90"/>
      <c r="Q114" s="90"/>
      <c r="R114" s="90"/>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row>
    <row r="115" spans="1:186" s="47" customFormat="1" ht="14.25" customHeight="1">
      <c r="A115" s="40"/>
      <c r="B115" s="39"/>
      <c r="C115" s="40"/>
      <c r="D115" s="40"/>
      <c r="E115" s="40"/>
      <c r="F115" s="40"/>
      <c r="G115" s="40"/>
      <c r="H115" s="40"/>
      <c r="I115" s="40"/>
      <c r="J115" s="40"/>
      <c r="K115" s="79"/>
      <c r="L115" s="79"/>
      <c r="M115" s="79"/>
      <c r="N115" s="79"/>
      <c r="O115" s="79"/>
      <c r="P115" s="90"/>
      <c r="Q115" s="90"/>
      <c r="R115" s="90"/>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row>
    <row r="122" spans="1:186" ht="14.25" customHeight="1">
      <c r="A122" s="54"/>
      <c r="B122" s="53"/>
      <c r="C122" s="52"/>
      <c r="D122" s="52"/>
      <c r="E122" s="52"/>
      <c r="F122" s="52"/>
      <c r="G122" s="52"/>
      <c r="H122" s="52"/>
      <c r="I122" s="52"/>
      <c r="J122" s="52"/>
    </row>
    <row r="123" spans="1:186" ht="14.25" customHeight="1">
      <c r="A123" s="54"/>
      <c r="B123" s="53"/>
      <c r="C123" s="52"/>
      <c r="D123" s="52"/>
      <c r="E123" s="52"/>
      <c r="F123" s="52"/>
      <c r="G123" s="52"/>
      <c r="H123" s="52"/>
      <c r="I123" s="52"/>
      <c r="J123" s="52"/>
    </row>
  </sheetData>
  <mergeCells count="4">
    <mergeCell ref="A42:B42"/>
    <mergeCell ref="A1:J1"/>
    <mergeCell ref="A2:J2"/>
    <mergeCell ref="A3:J3"/>
  </mergeCells>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P76"/>
  <sheetViews>
    <sheetView tabSelected="1" view="pageBreakPreview" zoomScale="80" zoomScaleNormal="100" zoomScaleSheetLayoutView="80" workbookViewId="0">
      <selection activeCell="G7" sqref="G7"/>
    </sheetView>
  </sheetViews>
  <sheetFormatPr baseColWidth="10" defaultColWidth="11.44140625" defaultRowHeight="13.2"/>
  <cols>
    <col min="1" max="1" width="145.33203125" style="16" customWidth="1"/>
    <col min="2" max="2" width="12.44140625" style="16" customWidth="1"/>
    <col min="3" max="25" width="10.6640625" style="16" customWidth="1"/>
    <col min="26" max="26" width="18.88671875" style="16" bestFit="1" customWidth="1"/>
    <col min="27" max="37" width="11.44140625" style="16" customWidth="1"/>
    <col min="38" max="40" width="11.5546875"/>
    <col min="41" max="48" width="11.44140625" style="16" customWidth="1"/>
    <col min="49" max="16384" width="11.44140625" style="16"/>
  </cols>
  <sheetData>
    <row r="1" spans="1:41" ht="12.75" customHeight="1">
      <c r="A1" s="74"/>
      <c r="C1" s="140"/>
      <c r="D1" s="140"/>
      <c r="E1" s="140"/>
      <c r="F1" s="140"/>
      <c r="G1" s="140"/>
      <c r="H1" s="140"/>
      <c r="I1" s="140"/>
      <c r="J1" s="140"/>
      <c r="K1" s="140"/>
      <c r="L1" s="140"/>
      <c r="M1" s="140"/>
      <c r="N1" s="140"/>
      <c r="O1" s="140"/>
      <c r="P1" s="140"/>
      <c r="Q1" s="140"/>
      <c r="R1" s="140"/>
      <c r="S1" s="140"/>
      <c r="T1" s="140"/>
      <c r="U1" s="140"/>
      <c r="V1" s="140"/>
      <c r="W1" s="140"/>
      <c r="X1" s="541" t="s">
        <v>71</v>
      </c>
      <c r="Y1" s="542" t="s">
        <v>72</v>
      </c>
      <c r="Z1" s="541" t="s">
        <v>206</v>
      </c>
      <c r="AB1" s="65"/>
      <c r="AC1" s="65"/>
      <c r="AD1" s="65"/>
      <c r="AE1" s="65"/>
    </row>
    <row r="2" spans="1:41" ht="12.75" customHeight="1">
      <c r="A2" s="74"/>
      <c r="C2" s="140"/>
      <c r="D2" s="140"/>
      <c r="E2" s="140"/>
      <c r="F2" s="140"/>
      <c r="G2" s="140"/>
      <c r="H2" s="140"/>
      <c r="I2" s="140"/>
      <c r="J2" s="140"/>
      <c r="K2" s="140"/>
      <c r="L2" s="140"/>
      <c r="M2" s="140"/>
      <c r="N2" s="140"/>
      <c r="O2" s="140"/>
      <c r="P2" s="140"/>
      <c r="Q2" s="140"/>
      <c r="R2" s="140"/>
      <c r="S2" s="140"/>
      <c r="T2" s="140"/>
      <c r="U2" s="140"/>
      <c r="V2" s="140"/>
      <c r="W2" s="140"/>
      <c r="X2" s="541">
        <v>2016</v>
      </c>
      <c r="Y2" s="543" t="s">
        <v>101</v>
      </c>
      <c r="Z2" s="544">
        <v>1073.5899999999999</v>
      </c>
      <c r="AA2" s="65"/>
      <c r="AB2" s="65"/>
      <c r="AC2" s="65"/>
      <c r="AD2" s="65"/>
      <c r="AE2" s="65"/>
    </row>
    <row r="3" spans="1:41" ht="12.75" customHeight="1">
      <c r="A3" s="27"/>
      <c r="C3" s="141"/>
      <c r="D3" s="141"/>
      <c r="E3" s="141"/>
      <c r="F3" s="141"/>
      <c r="G3" s="141"/>
      <c r="H3" s="141"/>
      <c r="I3" s="141"/>
      <c r="J3" s="141"/>
      <c r="K3" s="141"/>
      <c r="L3" s="141"/>
      <c r="M3" s="141"/>
      <c r="N3" s="141"/>
      <c r="O3" s="141"/>
      <c r="P3" s="141"/>
      <c r="Q3" s="141"/>
      <c r="R3" s="141"/>
      <c r="S3" s="141"/>
      <c r="T3" s="141"/>
      <c r="U3" s="141"/>
      <c r="V3" s="141"/>
      <c r="X3" s="24"/>
      <c r="Y3" s="190" t="s">
        <v>102</v>
      </c>
      <c r="Z3" s="261">
        <v>1052.67</v>
      </c>
    </row>
    <row r="4" spans="1:41" ht="16.5" customHeight="1">
      <c r="A4" s="74"/>
      <c r="C4" s="140"/>
      <c r="D4" s="140"/>
      <c r="E4" s="140"/>
      <c r="F4" s="140"/>
      <c r="G4" s="140"/>
      <c r="H4" s="140"/>
      <c r="I4" s="140"/>
      <c r="J4" s="140"/>
      <c r="K4" s="140"/>
      <c r="L4" s="140"/>
      <c r="M4" s="140"/>
      <c r="N4" s="140"/>
      <c r="O4" s="140"/>
      <c r="P4" s="140"/>
      <c r="Q4" s="140"/>
      <c r="R4" s="140"/>
      <c r="S4" s="140"/>
      <c r="U4" s="140"/>
      <c r="V4" s="140"/>
      <c r="X4" s="24"/>
      <c r="Y4" s="190" t="s">
        <v>103</v>
      </c>
      <c r="Z4" s="261">
        <v>1065.24</v>
      </c>
    </row>
    <row r="5" spans="1:41" ht="15.75" customHeight="1">
      <c r="A5" s="20"/>
      <c r="X5" s="24"/>
      <c r="Y5" s="190" t="s">
        <v>104</v>
      </c>
      <c r="Z5" s="261">
        <v>1060.99</v>
      </c>
      <c r="AO5" s="142"/>
    </row>
    <row r="6" spans="1:41" ht="12.75" customHeight="1">
      <c r="A6" s="20"/>
      <c r="X6" s="24"/>
      <c r="Y6" s="190" t="s">
        <v>105</v>
      </c>
      <c r="Z6" s="261">
        <v>1149.23</v>
      </c>
      <c r="AO6" s="142"/>
    </row>
    <row r="7" spans="1:41" ht="12.75" customHeight="1">
      <c r="A7" s="20"/>
      <c r="X7" s="24"/>
      <c r="Y7" s="190" t="s">
        <v>106</v>
      </c>
      <c r="Z7" s="261">
        <v>1228.72</v>
      </c>
      <c r="AO7" s="142"/>
    </row>
    <row r="8" spans="1:41" ht="12.75" customHeight="1">
      <c r="A8" s="20"/>
      <c r="X8" s="24"/>
      <c r="Y8" s="190" t="s">
        <v>107</v>
      </c>
      <c r="Z8" s="261">
        <v>1278.31</v>
      </c>
      <c r="AO8" s="142"/>
    </row>
    <row r="9" spans="1:41" ht="12.75" customHeight="1">
      <c r="A9" s="20"/>
      <c r="X9" s="24"/>
      <c r="Y9" s="190" t="s">
        <v>207</v>
      </c>
      <c r="Z9" s="261">
        <v>1272.1099999999999</v>
      </c>
      <c r="AO9" s="143"/>
    </row>
    <row r="10" spans="1:41" ht="12.75" customHeight="1">
      <c r="A10" s="20"/>
      <c r="X10" s="24"/>
      <c r="Y10" s="190" t="s">
        <v>109</v>
      </c>
      <c r="Z10" s="261">
        <v>1224.02</v>
      </c>
      <c r="AO10" s="143"/>
    </row>
    <row r="11" spans="1:41" ht="12.75" customHeight="1">
      <c r="A11" s="20"/>
      <c r="X11" s="24"/>
      <c r="Y11" s="190" t="s">
        <v>110</v>
      </c>
      <c r="Z11" s="261">
        <v>1155.28</v>
      </c>
      <c r="AO11" s="143"/>
    </row>
    <row r="12" spans="1:41" ht="12.75" customHeight="1">
      <c r="A12" s="20"/>
      <c r="X12" s="24"/>
      <c r="Y12" s="190" t="s">
        <v>111</v>
      </c>
      <c r="Z12" s="261">
        <v>1136.5999999999999</v>
      </c>
      <c r="AO12" s="143"/>
    </row>
    <row r="13" spans="1:41" ht="12.75" customHeight="1">
      <c r="A13" s="20"/>
      <c r="X13" s="23"/>
      <c r="Y13" s="545" t="s">
        <v>112</v>
      </c>
      <c r="Z13" s="262">
        <v>1118.53</v>
      </c>
      <c r="AO13" s="143"/>
    </row>
    <row r="14" spans="1:41" ht="12.75" customHeight="1">
      <c r="A14" s="20"/>
      <c r="X14" s="541">
        <v>2017</v>
      </c>
      <c r="Y14" s="543" t="s">
        <v>113</v>
      </c>
      <c r="Z14" s="544">
        <v>1210.07</v>
      </c>
      <c r="AO14" s="143"/>
    </row>
    <row r="15" spans="1:41" ht="12.75" customHeight="1">
      <c r="A15" s="20"/>
      <c r="X15" s="24"/>
      <c r="Y15" s="190" t="s">
        <v>114</v>
      </c>
      <c r="Z15" s="261">
        <v>1217.0899999999999</v>
      </c>
      <c r="AO15" s="143"/>
    </row>
    <row r="16" spans="1:41" ht="12.75" customHeight="1">
      <c r="A16" s="20"/>
      <c r="X16" s="24"/>
      <c r="Y16" s="190" t="s">
        <v>115</v>
      </c>
      <c r="Z16" s="261">
        <v>1196.04</v>
      </c>
      <c r="AO16" s="142"/>
    </row>
    <row r="17" spans="1:42" ht="12.75" customHeight="1">
      <c r="A17" s="20"/>
      <c r="X17" s="24"/>
      <c r="Y17" s="190" t="s">
        <v>184</v>
      </c>
      <c r="Z17" s="261">
        <v>1213.68</v>
      </c>
      <c r="AO17" s="142"/>
    </row>
    <row r="18" spans="1:42" ht="12.75" customHeight="1">
      <c r="A18" s="20"/>
      <c r="X18" s="24"/>
      <c r="Y18" s="190" t="s">
        <v>117</v>
      </c>
      <c r="Z18" s="261">
        <v>1188.81</v>
      </c>
    </row>
    <row r="19" spans="1:42" ht="12.75" customHeight="1">
      <c r="A19" s="20"/>
      <c r="X19" s="24"/>
      <c r="Y19" s="190" t="s">
        <v>118</v>
      </c>
      <c r="Z19" s="261">
        <v>1211.56</v>
      </c>
    </row>
    <row r="20" spans="1:42" ht="12.75" customHeight="1">
      <c r="A20" s="20"/>
      <c r="X20" s="24"/>
      <c r="Y20" s="190" t="s">
        <v>119</v>
      </c>
      <c r="Z20" s="261">
        <v>1241.6600000000001</v>
      </c>
      <c r="AO20" s="142"/>
      <c r="AP20" s="142"/>
    </row>
    <row r="21" spans="1:42" ht="12.75" customHeight="1">
      <c r="A21" s="20"/>
      <c r="X21" s="24"/>
      <c r="Y21" s="190" t="s">
        <v>208</v>
      </c>
      <c r="Z21" s="261">
        <v>1272.21</v>
      </c>
    </row>
    <row r="22" spans="1:42" ht="12.75" customHeight="1">
      <c r="A22" s="20"/>
      <c r="X22" s="24"/>
      <c r="Y22" s="190" t="s">
        <v>121</v>
      </c>
      <c r="Z22" s="261">
        <v>1267.4000000000001</v>
      </c>
    </row>
    <row r="23" spans="1:42" ht="12.75" customHeight="1">
      <c r="A23" s="20"/>
      <c r="X23" s="24"/>
      <c r="Y23" s="190" t="s">
        <v>122</v>
      </c>
      <c r="Z23" s="261">
        <v>1257.0899999999999</v>
      </c>
    </row>
    <row r="24" spans="1:42" ht="12.75" customHeight="1">
      <c r="A24" s="20"/>
      <c r="X24" s="24"/>
      <c r="Y24" s="190" t="s">
        <v>123</v>
      </c>
      <c r="Z24" s="261">
        <v>1273.1099999999999</v>
      </c>
    </row>
    <row r="25" spans="1:42" ht="12.75" customHeight="1">
      <c r="A25" s="20"/>
      <c r="X25" s="23"/>
      <c r="Y25" s="545" t="s">
        <v>124</v>
      </c>
      <c r="Z25" s="262">
        <v>1216.3499999999999</v>
      </c>
    </row>
    <row r="26" spans="1:42" ht="12.75" customHeight="1">
      <c r="A26" s="20"/>
      <c r="X26" s="541">
        <v>2018</v>
      </c>
      <c r="Y26" s="543" t="s">
        <v>125</v>
      </c>
      <c r="Z26" s="544">
        <v>1165.53</v>
      </c>
    </row>
    <row r="27" spans="1:42" ht="12.75" customHeight="1">
      <c r="A27" s="20"/>
      <c r="X27" s="24"/>
      <c r="Y27" s="190" t="s">
        <v>126</v>
      </c>
      <c r="Z27" s="261">
        <v>1117.94</v>
      </c>
    </row>
    <row r="28" spans="1:42" ht="12.75" customHeight="1">
      <c r="A28" s="20"/>
      <c r="X28" s="24"/>
      <c r="Y28" s="190" t="s">
        <v>127</v>
      </c>
      <c r="Z28" s="261">
        <v>1115.44</v>
      </c>
    </row>
    <row r="29" spans="1:42" ht="12.75" customHeight="1">
      <c r="A29" s="20"/>
      <c r="X29" s="24"/>
      <c r="Y29" s="190" t="s">
        <v>128</v>
      </c>
      <c r="Z29" s="261">
        <v>1118.43</v>
      </c>
    </row>
    <row r="30" spans="1:42" ht="12.75" customHeight="1">
      <c r="A30" s="20"/>
      <c r="X30" s="24"/>
      <c r="Y30" s="190" t="s">
        <v>129</v>
      </c>
      <c r="Z30" s="261">
        <v>1097.46</v>
      </c>
    </row>
    <row r="31" spans="1:42" ht="12.7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24"/>
      <c r="Y31" s="190" t="s">
        <v>130</v>
      </c>
      <c r="Z31" s="261">
        <v>1132.3599999999999</v>
      </c>
    </row>
    <row r="32" spans="1:42" ht="12.75" customHeight="1">
      <c r="A32" s="20"/>
      <c r="X32" s="24"/>
      <c r="Y32" s="190" t="s">
        <v>131</v>
      </c>
      <c r="Z32" s="261">
        <v>1156.27</v>
      </c>
    </row>
    <row r="33" spans="4:26" ht="12.75" customHeight="1">
      <c r="X33" s="24"/>
      <c r="Y33" s="190" t="s">
        <v>132</v>
      </c>
      <c r="Z33" s="261">
        <v>1152.18</v>
      </c>
    </row>
    <row r="34" spans="4:26" ht="12.75" customHeight="1">
      <c r="X34" s="24"/>
      <c r="Y34" s="190" t="s">
        <v>133</v>
      </c>
      <c r="Z34" s="261">
        <v>1181.3399999999999</v>
      </c>
    </row>
    <row r="35" spans="4:26" ht="12.75" customHeight="1">
      <c r="X35" s="24"/>
      <c r="Y35" s="190" t="s">
        <v>134</v>
      </c>
      <c r="Z35" s="261">
        <v>1151.83</v>
      </c>
    </row>
    <row r="36" spans="4:26" ht="12.75" customHeight="1">
      <c r="X36" s="24"/>
      <c r="Y36" s="190" t="s">
        <v>135</v>
      </c>
      <c r="Z36" s="261">
        <v>1132.17</v>
      </c>
    </row>
    <row r="37" spans="4:26" ht="12.75" customHeight="1">
      <c r="X37" s="23"/>
      <c r="Y37" s="545" t="s">
        <v>136</v>
      </c>
      <c r="Z37" s="262">
        <v>1108.79</v>
      </c>
    </row>
    <row r="38" spans="4:26" ht="12.75" customHeight="1">
      <c r="D38" s="190"/>
      <c r="X38" s="541">
        <v>2019</v>
      </c>
      <c r="Y38" s="543" t="s">
        <v>137</v>
      </c>
      <c r="Z38" s="544">
        <v>1058.82</v>
      </c>
    </row>
    <row r="39" spans="4:26" ht="12.75" customHeight="1">
      <c r="X39" s="24"/>
      <c r="Y39" s="190" t="s">
        <v>138</v>
      </c>
      <c r="Z39" s="261">
        <v>1008.13</v>
      </c>
    </row>
    <row r="40" spans="4:26" ht="12.75" customHeight="1">
      <c r="X40" s="24"/>
      <c r="Y40" s="190" t="s">
        <v>139</v>
      </c>
      <c r="Z40" s="261">
        <v>993.23</v>
      </c>
    </row>
    <row r="41" spans="4:26" ht="12.75" customHeight="1">
      <c r="X41" s="24"/>
      <c r="Y41" s="190" t="s">
        <v>140</v>
      </c>
      <c r="Z41" s="261">
        <v>990.69</v>
      </c>
    </row>
    <row r="42" spans="4:26">
      <c r="X42" s="24"/>
      <c r="Y42" s="190" t="s">
        <v>141</v>
      </c>
      <c r="Z42" s="261">
        <v>1018.7</v>
      </c>
    </row>
    <row r="43" spans="4:26" ht="13.5" customHeight="1">
      <c r="X43" s="24"/>
      <c r="Y43" s="190" t="s">
        <v>142</v>
      </c>
      <c r="Z43" s="261">
        <v>1091.71</v>
      </c>
    </row>
    <row r="44" spans="4:26">
      <c r="X44" s="24"/>
      <c r="Y44" s="190" t="s">
        <v>143</v>
      </c>
      <c r="Z44" s="261">
        <v>1160</v>
      </c>
    </row>
    <row r="45" spans="4:26">
      <c r="X45" s="24"/>
      <c r="Y45" s="190" t="s">
        <v>144</v>
      </c>
      <c r="Z45" s="261">
        <v>1170.3244854546826</v>
      </c>
    </row>
    <row r="46" spans="4:26">
      <c r="X46" s="24"/>
      <c r="Y46" s="190" t="s">
        <v>145</v>
      </c>
      <c r="Z46" s="261">
        <v>1243.551904621002</v>
      </c>
    </row>
    <row r="47" spans="4:26">
      <c r="X47" s="24"/>
      <c r="Y47" s="190" t="s">
        <v>146</v>
      </c>
      <c r="Z47" s="261">
        <v>1265.67</v>
      </c>
    </row>
    <row r="48" spans="4:26">
      <c r="X48" s="24"/>
      <c r="Y48" s="190" t="s">
        <v>147</v>
      </c>
      <c r="Z48" s="261">
        <v>1174</v>
      </c>
    </row>
    <row r="49" spans="24:26">
      <c r="X49" s="23"/>
      <c r="Y49" s="545" t="s">
        <v>148</v>
      </c>
      <c r="Z49" s="262">
        <v>1184.7109727574928</v>
      </c>
    </row>
    <row r="50" spans="24:26">
      <c r="X50" s="541">
        <v>2020</v>
      </c>
      <c r="Y50" s="546" t="s">
        <v>149</v>
      </c>
      <c r="Z50" s="544">
        <v>1086</v>
      </c>
    </row>
    <row r="51" spans="24:26">
      <c r="X51" s="24"/>
      <c r="Y51" s="313" t="s">
        <v>150</v>
      </c>
      <c r="Z51" s="261">
        <v>1076.3499999999999</v>
      </c>
    </row>
    <row r="52" spans="24:26">
      <c r="X52" s="24"/>
      <c r="Y52" s="313" t="s">
        <v>151</v>
      </c>
      <c r="Z52" s="261">
        <v>1070.9890578746201</v>
      </c>
    </row>
    <row r="53" spans="24:26">
      <c r="X53" s="24"/>
      <c r="Y53" s="313" t="s">
        <v>152</v>
      </c>
      <c r="Z53" s="261">
        <v>1068.1600000000001</v>
      </c>
    </row>
    <row r="54" spans="24:26">
      <c r="X54" s="24"/>
      <c r="Y54" s="313" t="s">
        <v>153</v>
      </c>
      <c r="Z54" s="261">
        <v>1090.249262171433</v>
      </c>
    </row>
    <row r="55" spans="24:26">
      <c r="X55" s="24"/>
      <c r="Y55" s="313" t="s">
        <v>154</v>
      </c>
      <c r="Z55" s="261">
        <v>1166.71</v>
      </c>
    </row>
    <row r="56" spans="24:26">
      <c r="X56" s="24"/>
      <c r="Y56" s="313" t="s">
        <v>155</v>
      </c>
      <c r="Z56" s="261">
        <v>1260.32</v>
      </c>
    </row>
    <row r="57" spans="24:26">
      <c r="X57" s="24"/>
      <c r="Y57" s="313" t="s">
        <v>156</v>
      </c>
      <c r="Z57" s="261">
        <v>1434.22</v>
      </c>
    </row>
    <row r="58" spans="24:26">
      <c r="X58" s="24"/>
      <c r="Y58" s="313" t="s">
        <v>157</v>
      </c>
      <c r="Z58" s="261">
        <v>1642.37</v>
      </c>
    </row>
    <row r="59" spans="24:26">
      <c r="X59" s="24"/>
      <c r="Y59" s="313" t="s">
        <v>158</v>
      </c>
      <c r="Z59" s="261">
        <v>1666.46</v>
      </c>
    </row>
    <row r="60" spans="24:26" ht="12.75" customHeight="1">
      <c r="X60" s="24"/>
      <c r="Y60" s="313" t="s">
        <v>159</v>
      </c>
      <c r="Z60" s="261">
        <v>1645.71</v>
      </c>
    </row>
    <row r="61" spans="24:26">
      <c r="X61" s="23"/>
      <c r="Y61" s="547" t="s">
        <v>160</v>
      </c>
      <c r="Z61" s="262">
        <v>1526.87</v>
      </c>
    </row>
    <row r="62" spans="24:26">
      <c r="X62" s="541">
        <v>2020</v>
      </c>
      <c r="Y62" s="546" t="s">
        <v>161</v>
      </c>
      <c r="Z62" s="544">
        <v>1441</v>
      </c>
    </row>
    <row r="63" spans="24:26">
      <c r="X63" s="24"/>
      <c r="Y63" s="313" t="s">
        <v>162</v>
      </c>
      <c r="Z63" s="261">
        <v>1400</v>
      </c>
    </row>
    <row r="64" spans="24:26">
      <c r="X64" s="24"/>
      <c r="Y64" s="313" t="s">
        <v>163</v>
      </c>
      <c r="Z64" s="261">
        <v>1473.37</v>
      </c>
    </row>
    <row r="65" spans="24:26">
      <c r="X65" s="24"/>
      <c r="Y65" s="313" t="s">
        <v>164</v>
      </c>
      <c r="Z65" s="261">
        <v>1594.53</v>
      </c>
    </row>
    <row r="66" spans="24:26">
      <c r="X66" s="24"/>
      <c r="Y66" s="313" t="s">
        <v>165</v>
      </c>
      <c r="Z66" s="261">
        <v>1756.14</v>
      </c>
    </row>
    <row r="67" spans="24:26">
      <c r="X67" s="24"/>
      <c r="Y67" s="313" t="s">
        <v>166</v>
      </c>
      <c r="Z67" s="261">
        <v>1857</v>
      </c>
    </row>
    <row r="68" spans="24:26">
      <c r="X68" s="24"/>
      <c r="Y68" s="313" t="s">
        <v>167</v>
      </c>
      <c r="Z68" s="261">
        <v>1975</v>
      </c>
    </row>
    <row r="69" spans="24:26">
      <c r="X69" s="24"/>
      <c r="Y69" s="313" t="s">
        <v>168</v>
      </c>
      <c r="Z69" s="261">
        <v>2266</v>
      </c>
    </row>
    <row r="70" spans="24:26">
      <c r="X70" s="24"/>
      <c r="Y70" s="313" t="s">
        <v>169</v>
      </c>
      <c r="Z70" s="261">
        <v>2246</v>
      </c>
    </row>
    <row r="71" spans="24:26">
      <c r="X71" s="24"/>
      <c r="Y71" s="313" t="s">
        <v>170</v>
      </c>
      <c r="Z71" s="261">
        <v>2046</v>
      </c>
    </row>
    <row r="72" spans="24:26">
      <c r="X72" s="24"/>
      <c r="Y72" s="313" t="s">
        <v>209</v>
      </c>
      <c r="Z72" s="261">
        <v>1973</v>
      </c>
    </row>
    <row r="73" spans="24:26">
      <c r="X73" s="23"/>
      <c r="Y73" s="547" t="s">
        <v>210</v>
      </c>
      <c r="Z73" s="262">
        <v>1811</v>
      </c>
    </row>
    <row r="74" spans="24:26">
      <c r="Y74" s="547" t="s">
        <v>371</v>
      </c>
      <c r="Z74" s="262">
        <v>1738</v>
      </c>
    </row>
    <row r="75" spans="24:26">
      <c r="Y75" s="547" t="s">
        <v>384</v>
      </c>
      <c r="Z75" s="262">
        <v>1827</v>
      </c>
    </row>
    <row r="76" spans="24:26">
      <c r="Y76" s="547" t="s">
        <v>408</v>
      </c>
      <c r="Z76" s="262">
        <v>1948</v>
      </c>
    </row>
  </sheetData>
  <phoneticPr fontId="111" type="noConversion"/>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AV187"/>
  <sheetViews>
    <sheetView tabSelected="1" view="pageBreakPreview" topLeftCell="A4" zoomScale="80" zoomScaleNormal="100" zoomScaleSheetLayoutView="80" workbookViewId="0">
      <selection activeCell="G7" sqref="G7"/>
    </sheetView>
  </sheetViews>
  <sheetFormatPr baseColWidth="10" defaultColWidth="11.44140625" defaultRowHeight="13.2"/>
  <cols>
    <col min="1" max="1" width="177.33203125" style="20" customWidth="1"/>
    <col min="2" max="2" width="12.33203125" style="16" customWidth="1"/>
    <col min="3" max="20" width="10.6640625" style="16" customWidth="1"/>
    <col min="21" max="28" width="11.44140625" style="16" customWidth="1"/>
    <col min="29" max="31" width="3.6640625" style="16" customWidth="1"/>
    <col min="32" max="32" width="8.6640625" style="17" customWidth="1"/>
    <col min="33" max="45" width="8.6640625" style="16" customWidth="1"/>
    <col min="46" max="46" width="11.44140625" style="16" customWidth="1"/>
    <col min="47" max="16384" width="11.44140625" style="16"/>
  </cols>
  <sheetData>
    <row r="1" spans="3:48" ht="12.75" customHeight="1">
      <c r="D1" s="140"/>
      <c r="U1" s="548" t="s">
        <v>211</v>
      </c>
      <c r="V1" s="548" t="s">
        <v>212</v>
      </c>
      <c r="W1" s="549" t="s">
        <v>213</v>
      </c>
      <c r="AF1" s="16"/>
    </row>
    <row r="2" spans="3:48" ht="12.75" customHeight="1">
      <c r="D2" s="140"/>
      <c r="U2" s="550">
        <v>2016</v>
      </c>
      <c r="V2" s="550" t="s">
        <v>101</v>
      </c>
      <c r="W2" s="551">
        <v>1191.4000000000001</v>
      </c>
      <c r="AF2" s="16"/>
    </row>
    <row r="3" spans="3:48" ht="12.75" customHeight="1">
      <c r="D3" s="141"/>
      <c r="U3" s="315"/>
      <c r="V3" s="315" t="s">
        <v>102</v>
      </c>
      <c r="W3" s="316">
        <v>1162.7</v>
      </c>
      <c r="AF3" s="16"/>
    </row>
    <row r="4" spans="3:48" ht="12.75" customHeight="1">
      <c r="D4" s="140"/>
      <c r="U4" s="315"/>
      <c r="V4" s="315" t="s">
        <v>103</v>
      </c>
      <c r="W4" s="316">
        <v>1173.3399999999999</v>
      </c>
      <c r="AF4" s="16"/>
    </row>
    <row r="5" spans="3:48" ht="12.75" customHeight="1">
      <c r="U5" s="315"/>
      <c r="V5" s="315" t="s">
        <v>104</v>
      </c>
      <c r="W5" s="316">
        <v>1164.2</v>
      </c>
      <c r="AF5" s="16"/>
    </row>
    <row r="6" spans="3:48" ht="12.75" customHeight="1">
      <c r="U6" s="315"/>
      <c r="V6" s="315" t="s">
        <v>105</v>
      </c>
      <c r="W6" s="316">
        <v>1256.9000000000001</v>
      </c>
      <c r="AF6" s="16"/>
    </row>
    <row r="7" spans="3:48" ht="12.75" customHeight="1">
      <c r="U7" s="315"/>
      <c r="V7" s="315" t="s">
        <v>106</v>
      </c>
      <c r="W7" s="316">
        <v>1340.87</v>
      </c>
      <c r="AF7" s="16"/>
    </row>
    <row r="8" spans="3:48" ht="12.75" customHeight="1">
      <c r="U8" s="315"/>
      <c r="V8" s="315" t="s">
        <v>107</v>
      </c>
      <c r="W8" s="316">
        <v>1388.7</v>
      </c>
      <c r="AF8" s="16"/>
    </row>
    <row r="9" spans="3:48" ht="12.75" customHeight="1">
      <c r="U9" s="315"/>
      <c r="V9" s="315" t="s">
        <v>108</v>
      </c>
      <c r="W9" s="316">
        <v>1378.64</v>
      </c>
      <c r="AF9" s="16"/>
    </row>
    <row r="10" spans="3:48" ht="12.75" customHeight="1">
      <c r="U10" s="315"/>
      <c r="V10" s="315" t="s">
        <v>109</v>
      </c>
      <c r="W10" s="316">
        <v>1325.83</v>
      </c>
      <c r="AF10" s="16"/>
    </row>
    <row r="11" spans="3:48" ht="12.75" customHeight="1">
      <c r="U11" s="315"/>
      <c r="V11" s="315" t="s">
        <v>110</v>
      </c>
      <c r="W11" s="316">
        <v>1248.3699999999999</v>
      </c>
      <c r="AF11" s="16"/>
    </row>
    <row r="12" spans="3:48" ht="12.75" customHeight="1">
      <c r="U12" s="315"/>
      <c r="V12" s="315" t="s">
        <v>111</v>
      </c>
      <c r="W12" s="316">
        <v>1226.1400000000001</v>
      </c>
      <c r="AF12" s="16"/>
    </row>
    <row r="13" spans="3:48" ht="12.75" customHeight="1">
      <c r="C13" s="43"/>
      <c r="U13" s="317"/>
      <c r="V13" s="317" t="s">
        <v>112</v>
      </c>
      <c r="W13" s="318">
        <v>1206.02</v>
      </c>
      <c r="AF13" s="16"/>
      <c r="AV13" s="38"/>
    </row>
    <row r="14" spans="3:48" ht="12.75" customHeight="1">
      <c r="U14" s="541">
        <v>2017</v>
      </c>
      <c r="V14" s="541" t="s">
        <v>183</v>
      </c>
      <c r="W14" s="463">
        <v>1405.69</v>
      </c>
      <c r="AF14" s="16"/>
      <c r="AV14" s="38"/>
    </row>
    <row r="15" spans="3:48" ht="12.75" customHeight="1">
      <c r="U15" s="24"/>
      <c r="V15" s="24" t="s">
        <v>114</v>
      </c>
      <c r="W15" s="463">
        <v>1406.23</v>
      </c>
      <c r="AF15" s="16"/>
    </row>
    <row r="16" spans="3:48" ht="12.75" customHeight="1">
      <c r="U16" s="24"/>
      <c r="V16" s="24" t="s">
        <v>115</v>
      </c>
      <c r="W16" s="463">
        <v>1378.62</v>
      </c>
      <c r="AF16" s="16"/>
    </row>
    <row r="17" spans="1:45" ht="12.75" customHeight="1">
      <c r="U17" s="24"/>
      <c r="V17" s="24" t="s">
        <v>184</v>
      </c>
      <c r="W17" s="463">
        <v>1393.62</v>
      </c>
      <c r="AF17" s="16"/>
    </row>
    <row r="18" spans="1:45" ht="12.75" customHeight="1">
      <c r="U18" s="24"/>
      <c r="V18" s="24" t="s">
        <v>117</v>
      </c>
      <c r="W18" s="463">
        <v>1361.69</v>
      </c>
      <c r="AF18" s="16"/>
    </row>
    <row r="19" spans="1:45" ht="12.75" customHeight="1">
      <c r="U19" s="24"/>
      <c r="V19" s="24" t="s">
        <v>118</v>
      </c>
      <c r="W19" s="463">
        <v>1386.04</v>
      </c>
      <c r="AF19" s="16"/>
    </row>
    <row r="20" spans="1:45" ht="12.75" customHeight="1">
      <c r="U20" s="24"/>
      <c r="V20" s="24" t="s">
        <v>119</v>
      </c>
      <c r="W20" s="463">
        <v>1426.04</v>
      </c>
      <c r="AF20" s="16"/>
    </row>
    <row r="21" spans="1:45" ht="12.75" customHeight="1">
      <c r="U21" s="24"/>
      <c r="V21" s="24" t="s">
        <v>120</v>
      </c>
      <c r="W21" s="463">
        <v>1457.67</v>
      </c>
      <c r="AF21" s="16"/>
    </row>
    <row r="22" spans="1:45" ht="12.75" customHeight="1">
      <c r="U22" s="24"/>
      <c r="V22" s="263" t="s">
        <v>121</v>
      </c>
      <c r="W22" s="463">
        <v>1449.18</v>
      </c>
      <c r="AF22" s="16"/>
    </row>
    <row r="23" spans="1:45" ht="12.75" customHeight="1">
      <c r="U23" s="24"/>
      <c r="V23" s="263" t="s">
        <v>122</v>
      </c>
      <c r="W23" s="463">
        <v>1439.61</v>
      </c>
      <c r="AF23" s="16"/>
      <c r="AI23" s="138"/>
      <c r="AJ23" s="138"/>
      <c r="AK23" s="138"/>
      <c r="AL23" s="138"/>
      <c r="AM23" s="138"/>
      <c r="AN23" s="138"/>
      <c r="AO23" s="138"/>
      <c r="AP23" s="138"/>
      <c r="AQ23" s="138"/>
      <c r="AR23" s="138"/>
      <c r="AS23" s="138"/>
    </row>
    <row r="24" spans="1:45" ht="12.75" customHeight="1">
      <c r="U24" s="24"/>
      <c r="V24" s="112" t="s">
        <v>123</v>
      </c>
      <c r="W24" s="463">
        <v>1449.46</v>
      </c>
      <c r="AF24" s="16"/>
    </row>
    <row r="25" spans="1:45" ht="12.75" customHeight="1">
      <c r="U25" s="23"/>
      <c r="V25" s="264" t="s">
        <v>124</v>
      </c>
      <c r="W25" s="463">
        <v>1383.57</v>
      </c>
      <c r="AF25" s="16"/>
    </row>
    <row r="26" spans="1:45" ht="12.75" customHeight="1">
      <c r="U26" s="541">
        <v>2018</v>
      </c>
      <c r="V26" s="552" t="s">
        <v>125</v>
      </c>
      <c r="W26" s="463">
        <v>1358.8</v>
      </c>
      <c r="AF26" s="16"/>
    </row>
    <row r="27" spans="1:45" ht="12.75" customHeight="1">
      <c r="U27" s="24"/>
      <c r="V27" s="112" t="s">
        <v>126</v>
      </c>
      <c r="W27" s="463">
        <v>1297.3599999999999</v>
      </c>
      <c r="AF27" s="16"/>
    </row>
    <row r="28" spans="1:45" ht="12.75" customHeight="1">
      <c r="A28" s="144"/>
      <c r="U28" s="24"/>
      <c r="V28" s="112" t="s">
        <v>127</v>
      </c>
      <c r="W28" s="463">
        <v>1293.81</v>
      </c>
      <c r="AF28" s="16"/>
    </row>
    <row r="29" spans="1:45" ht="12.75" customHeight="1">
      <c r="U29" s="24"/>
      <c r="V29" s="112" t="s">
        <v>128</v>
      </c>
      <c r="W29" s="463">
        <v>1294.6500000000001</v>
      </c>
      <c r="AF29" s="16"/>
    </row>
    <row r="30" spans="1:45" ht="12.75" customHeight="1">
      <c r="U30" s="24"/>
      <c r="V30" s="112" t="s">
        <v>129</v>
      </c>
      <c r="W30" s="463">
        <v>1266.4000000000001</v>
      </c>
      <c r="AF30" s="16"/>
    </row>
    <row r="31" spans="1:45" ht="12.75" customHeight="1">
      <c r="U31" s="24"/>
      <c r="V31" s="112" t="s">
        <v>130</v>
      </c>
      <c r="W31" s="463">
        <v>1302.99</v>
      </c>
      <c r="AF31" s="16"/>
    </row>
    <row r="32" spans="1:45" ht="12.75" customHeight="1">
      <c r="U32" s="24"/>
      <c r="V32" s="112" t="s">
        <v>131</v>
      </c>
      <c r="W32" s="463">
        <v>1329.17</v>
      </c>
      <c r="AF32" s="16"/>
    </row>
    <row r="33" spans="4:32" ht="12.75" customHeight="1">
      <c r="U33" s="24"/>
      <c r="V33" s="112" t="s">
        <v>132</v>
      </c>
      <c r="W33" s="463">
        <v>1319.83</v>
      </c>
      <c r="AF33" s="16"/>
    </row>
    <row r="34" spans="4:32" ht="12.75" customHeight="1">
      <c r="U34" s="24"/>
      <c r="V34" s="112" t="s">
        <v>133</v>
      </c>
      <c r="W34" s="463">
        <v>1350.79</v>
      </c>
      <c r="AF34" s="16"/>
    </row>
    <row r="35" spans="4:32" ht="12.75" customHeight="1">
      <c r="U35" s="24"/>
      <c r="V35" s="112" t="s">
        <v>134</v>
      </c>
      <c r="W35" s="463">
        <v>1312.59</v>
      </c>
      <c r="AF35" s="16"/>
    </row>
    <row r="36" spans="4:32" ht="12.75" customHeight="1">
      <c r="U36" s="24"/>
      <c r="V36" s="112" t="s">
        <v>135</v>
      </c>
      <c r="W36" s="463">
        <v>1285.58</v>
      </c>
      <c r="AF36" s="16"/>
    </row>
    <row r="37" spans="4:32" ht="12.75" customHeight="1">
      <c r="U37" s="23"/>
      <c r="V37" s="264" t="s">
        <v>136</v>
      </c>
      <c r="W37" s="463">
        <v>1259.03</v>
      </c>
      <c r="AF37" s="16"/>
    </row>
    <row r="38" spans="4:32" ht="12.75" customHeight="1">
      <c r="D38" s="190"/>
      <c r="U38" s="541">
        <v>2019</v>
      </c>
      <c r="V38" s="553" t="s">
        <v>137</v>
      </c>
      <c r="W38" s="463">
        <v>1244.2</v>
      </c>
      <c r="AF38" s="16"/>
    </row>
    <row r="39" spans="4:32" ht="12.75" customHeight="1">
      <c r="U39" s="24"/>
      <c r="V39" s="319" t="s">
        <v>138</v>
      </c>
      <c r="W39" s="463">
        <v>1183.3399999999999</v>
      </c>
      <c r="AF39" s="16"/>
    </row>
    <row r="40" spans="4:32" ht="12.75" customHeight="1">
      <c r="U40" s="24"/>
      <c r="V40" s="319" t="s">
        <v>139</v>
      </c>
      <c r="W40" s="463">
        <v>1165.3900000000001</v>
      </c>
      <c r="AF40" s="16"/>
    </row>
    <row r="41" spans="4:32" ht="12.75" customHeight="1">
      <c r="U41" s="24"/>
      <c r="V41" s="319" t="s">
        <v>140</v>
      </c>
      <c r="W41" s="463">
        <v>1156.9000000000001</v>
      </c>
      <c r="AF41" s="16"/>
    </row>
    <row r="42" spans="4:32" ht="12.75" customHeight="1">
      <c r="U42" s="24"/>
      <c r="V42" s="112" t="s">
        <v>141</v>
      </c>
      <c r="W42" s="463">
        <v>1186.44</v>
      </c>
      <c r="AF42" s="16"/>
    </row>
    <row r="43" spans="4:32" ht="12.75" customHeight="1">
      <c r="U43" s="24"/>
      <c r="V43" s="112" t="s">
        <v>142</v>
      </c>
      <c r="W43" s="463">
        <v>1263.8800000000001</v>
      </c>
      <c r="AF43" s="16"/>
    </row>
    <row r="44" spans="4:32" ht="12.75" customHeight="1">
      <c r="U44" s="24"/>
      <c r="V44" s="112" t="s">
        <v>143</v>
      </c>
      <c r="W44" s="463">
        <v>1341.97</v>
      </c>
      <c r="AF44" s="16"/>
    </row>
    <row r="45" spans="4:32" ht="12.75" customHeight="1">
      <c r="U45" s="24"/>
      <c r="V45" s="112" t="s">
        <v>144</v>
      </c>
      <c r="W45" s="463">
        <v>1351.19</v>
      </c>
      <c r="AF45" s="16"/>
    </row>
    <row r="46" spans="4:32" ht="12.75" customHeight="1">
      <c r="U46" s="24"/>
      <c r="V46" s="112" t="s">
        <v>145</v>
      </c>
      <c r="W46" s="463">
        <v>1433.08</v>
      </c>
      <c r="AF46" s="16"/>
    </row>
    <row r="47" spans="4:32" ht="12.75" customHeight="1">
      <c r="U47" s="24"/>
      <c r="V47" s="112" t="s">
        <v>146</v>
      </c>
      <c r="W47" s="463">
        <v>1458.42</v>
      </c>
      <c r="AF47" s="16"/>
    </row>
    <row r="48" spans="4:32" ht="12.75" customHeight="1">
      <c r="U48" s="24"/>
      <c r="V48" s="112" t="s">
        <v>147</v>
      </c>
      <c r="W48" s="463">
        <v>1341.61</v>
      </c>
      <c r="AF48" s="16"/>
    </row>
    <row r="49" spans="1:38" ht="12.75" customHeight="1">
      <c r="U49" s="23"/>
      <c r="V49" s="264" t="s">
        <v>148</v>
      </c>
      <c r="W49" s="463">
        <v>1353.01</v>
      </c>
      <c r="AF49" s="16"/>
    </row>
    <row r="50" spans="1:38" ht="12.75" customHeight="1">
      <c r="U50" s="541">
        <v>2020</v>
      </c>
      <c r="V50" s="553" t="s">
        <v>149</v>
      </c>
      <c r="W50" s="463">
        <v>1239.3800000000001</v>
      </c>
      <c r="AF50" s="16"/>
    </row>
    <row r="51" spans="1:38" ht="12.75" customHeight="1">
      <c r="U51" s="24"/>
      <c r="V51" s="319" t="s">
        <v>150</v>
      </c>
      <c r="W51" s="463">
        <v>1220.18</v>
      </c>
      <c r="AF51" s="16"/>
      <c r="AL51" s="43"/>
    </row>
    <row r="52" spans="1:38" ht="12.75" customHeight="1">
      <c r="U52" s="24"/>
      <c r="V52" s="319" t="s">
        <v>151</v>
      </c>
      <c r="W52" s="463">
        <v>1209.58</v>
      </c>
      <c r="AF52" s="16"/>
    </row>
    <row r="53" spans="1:38" ht="12.75" customHeight="1">
      <c r="U53" s="24"/>
      <c r="V53" s="319" t="s">
        <v>152</v>
      </c>
      <c r="W53" s="463">
        <v>1202.3699999999999</v>
      </c>
    </row>
    <row r="54" spans="1:38" ht="12.75" customHeight="1">
      <c r="U54" s="24"/>
      <c r="V54" s="319" t="s">
        <v>153</v>
      </c>
      <c r="W54" s="463">
        <v>1227.82</v>
      </c>
    </row>
    <row r="55" spans="1:38" ht="12.75" customHeight="1">
      <c r="U55" s="24"/>
      <c r="V55" s="319" t="s">
        <v>154</v>
      </c>
      <c r="W55" s="463">
        <v>1314.55</v>
      </c>
    </row>
    <row r="56" spans="1:38" ht="12.75" customHeight="1">
      <c r="U56" s="24"/>
      <c r="V56" s="319" t="s">
        <v>155</v>
      </c>
      <c r="W56" s="463">
        <v>1420.97</v>
      </c>
    </row>
    <row r="57" spans="1:38" ht="12.75" customHeight="1">
      <c r="U57" s="24"/>
      <c r="V57" s="319" t="s">
        <v>156</v>
      </c>
      <c r="W57" s="463">
        <v>1615.5</v>
      </c>
    </row>
    <row r="58" spans="1:38" ht="12.75" customHeight="1">
      <c r="U58" s="24"/>
      <c r="V58" s="319" t="s">
        <v>157</v>
      </c>
      <c r="W58" s="463">
        <v>1847.49</v>
      </c>
    </row>
    <row r="59" spans="1:38" ht="12.75" customHeight="1">
      <c r="U59" s="24"/>
      <c r="V59" s="319" t="s">
        <v>158</v>
      </c>
      <c r="W59" s="463">
        <v>1862.72</v>
      </c>
    </row>
    <row r="60" spans="1:38" ht="12.75" customHeight="1">
      <c r="U60" s="24"/>
      <c r="V60" s="319" t="s">
        <v>159</v>
      </c>
      <c r="W60" s="463">
        <v>1827.09</v>
      </c>
    </row>
    <row r="61" spans="1:38" ht="12.75" customHeight="1">
      <c r="A61" s="16"/>
      <c r="U61" s="23"/>
      <c r="V61" s="320" t="s">
        <v>160</v>
      </c>
      <c r="W61" s="463">
        <v>1697.38</v>
      </c>
    </row>
    <row r="62" spans="1:38" ht="12.75" customHeight="1">
      <c r="A62" s="16"/>
      <c r="U62" s="16">
        <v>2021</v>
      </c>
      <c r="V62" s="320" t="s">
        <v>161</v>
      </c>
      <c r="W62" s="463">
        <v>1595.99</v>
      </c>
    </row>
    <row r="63" spans="1:38" ht="12.75" customHeight="1">
      <c r="A63" s="16"/>
      <c r="V63" s="320" t="s">
        <v>162</v>
      </c>
      <c r="W63" s="463">
        <v>1539.71</v>
      </c>
    </row>
    <row r="64" spans="1:38" ht="12.75" customHeight="1">
      <c r="A64" s="16"/>
      <c r="V64" s="320" t="s">
        <v>163</v>
      </c>
      <c r="W64" s="463">
        <v>1617.98</v>
      </c>
    </row>
    <row r="65" spans="1:35" ht="12.75" customHeight="1">
      <c r="A65" s="16"/>
      <c r="V65" s="320" t="s">
        <v>164</v>
      </c>
      <c r="W65" s="463">
        <v>1744.56</v>
      </c>
    </row>
    <row r="66" spans="1:35" ht="12.75" customHeight="1">
      <c r="A66" s="16"/>
      <c r="V66" s="320" t="s">
        <v>165</v>
      </c>
      <c r="W66" s="463">
        <v>1914.11</v>
      </c>
    </row>
    <row r="67" spans="1:35" ht="12.75" customHeight="1">
      <c r="A67" s="16"/>
      <c r="V67" s="320" t="s">
        <v>166</v>
      </c>
      <c r="W67" s="463">
        <v>2018.45</v>
      </c>
    </row>
    <row r="68" spans="1:35" ht="12.75" customHeight="1">
      <c r="A68" s="16"/>
      <c r="V68" s="320" t="s">
        <v>167</v>
      </c>
      <c r="W68" s="463">
        <v>2144.89</v>
      </c>
    </row>
    <row r="69" spans="1:35">
      <c r="A69" s="16"/>
      <c r="V69" s="320" t="s">
        <v>168</v>
      </c>
      <c r="W69" s="463">
        <v>2441</v>
      </c>
    </row>
    <row r="70" spans="1:35" ht="12.75" customHeight="1">
      <c r="A70" s="16"/>
      <c r="V70" s="320" t="s">
        <v>169</v>
      </c>
      <c r="W70" s="463">
        <v>2411</v>
      </c>
    </row>
    <row r="71" spans="1:35" ht="12.75" customHeight="1">
      <c r="A71" s="16"/>
      <c r="V71" s="320" t="s">
        <v>170</v>
      </c>
      <c r="W71" s="463">
        <v>2170.6999999999998</v>
      </c>
    </row>
    <row r="72" spans="1:35" ht="12.75" customHeight="1">
      <c r="A72" s="16"/>
      <c r="V72" s="320" t="s">
        <v>209</v>
      </c>
      <c r="W72" s="463">
        <v>2065.98</v>
      </c>
    </row>
    <row r="73" spans="1:35" ht="12.75" customHeight="1">
      <c r="A73" s="16"/>
      <c r="V73" s="320" t="s">
        <v>210</v>
      </c>
      <c r="W73" s="463">
        <v>1886.74</v>
      </c>
    </row>
    <row r="74" spans="1:35" ht="12.75" customHeight="1">
      <c r="A74" s="16"/>
      <c r="U74" s="16">
        <v>2022</v>
      </c>
      <c r="V74" s="655" t="s">
        <v>376</v>
      </c>
      <c r="W74" s="463">
        <v>1796.45</v>
      </c>
    </row>
    <row r="75" spans="1:35" ht="12.75" customHeight="1">
      <c r="A75" s="16"/>
      <c r="V75" s="655" t="s">
        <v>384</v>
      </c>
      <c r="W75" s="463">
        <v>1866.63</v>
      </c>
    </row>
    <row r="76" spans="1:35" ht="12.75" customHeight="1">
      <c r="A76" s="16"/>
      <c r="V76" s="655" t="s">
        <v>408</v>
      </c>
      <c r="W76" s="463">
        <v>1983.78</v>
      </c>
    </row>
    <row r="77" spans="1:35" ht="12.75" customHeight="1">
      <c r="A77" s="16"/>
      <c r="AI77" s="105"/>
    </row>
    <row r="78" spans="1:35" ht="12.75" customHeight="1">
      <c r="A78" s="16"/>
    </row>
    <row r="79" spans="1:35" ht="12.75" customHeight="1">
      <c r="A79" s="16"/>
    </row>
    <row r="80" spans="1:35" ht="12.75" customHeight="1">
      <c r="A80" s="16"/>
    </row>
    <row r="81" spans="1:32" ht="12.75" customHeight="1">
      <c r="A81" s="16"/>
    </row>
    <row r="82" spans="1:32" ht="12.75" customHeight="1">
      <c r="A82" s="16"/>
    </row>
    <row r="83" spans="1:32" ht="12.75" customHeight="1"/>
    <row r="84" spans="1:32" ht="12.75" customHeight="1"/>
    <row r="85" spans="1:32" ht="12.75" customHeight="1"/>
    <row r="86" spans="1:32" ht="12.75" customHeight="1"/>
    <row r="87" spans="1:32" ht="12.75" customHeight="1"/>
    <row r="88" spans="1:32" ht="12.75" customHeight="1"/>
    <row r="89" spans="1:32" ht="12.75" customHeight="1"/>
    <row r="90" spans="1:32" ht="12.75" customHeight="1"/>
    <row r="91" spans="1:32" ht="12.75" customHeight="1"/>
    <row r="92" spans="1:32" ht="12.75" customHeight="1">
      <c r="AF92" s="16"/>
    </row>
    <row r="93" spans="1:32" ht="12.75" customHeight="1">
      <c r="AF93" s="16"/>
    </row>
    <row r="94" spans="1:32" ht="12.75" customHeight="1">
      <c r="AF94" s="16"/>
    </row>
    <row r="95" spans="1:32" ht="12.75" customHeight="1">
      <c r="AF95" s="16"/>
    </row>
    <row r="96" spans="1:32" ht="12.75" customHeight="1">
      <c r="AF96" s="16"/>
    </row>
    <row r="97" spans="1:32" ht="12.75" customHeight="1">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8" type="noConversion"/>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BI188"/>
  <sheetViews>
    <sheetView tabSelected="1" view="pageBreakPreview" topLeftCell="AA19" zoomScale="110" zoomScaleNormal="100" zoomScaleSheetLayoutView="110" workbookViewId="0">
      <selection activeCell="G7" sqref="G7"/>
    </sheetView>
  </sheetViews>
  <sheetFormatPr baseColWidth="10" defaultColWidth="11.44140625" defaultRowHeight="13.2"/>
  <cols>
    <col min="1" max="1" width="104.5546875" style="20" customWidth="1"/>
    <col min="2" max="2" width="11.6640625" style="20" customWidth="1"/>
    <col min="3" max="25" width="11.44140625" style="20" customWidth="1"/>
    <col min="26" max="26" width="17.109375" style="109" customWidth="1"/>
    <col min="27" max="27" width="11" style="109" customWidth="1"/>
    <col min="28" max="28" width="12.33203125" style="109" customWidth="1"/>
    <col min="29" max="41" width="14.6640625" style="109" customWidth="1"/>
    <col min="42" max="42" width="11.44140625" style="109" customWidth="1"/>
    <col min="43" max="43" width="10.44140625" style="109" bestFit="1" customWidth="1"/>
    <col min="44" max="44" width="9.44140625" style="109" bestFit="1" customWidth="1"/>
    <col min="45" max="45" width="11.44140625" style="109" bestFit="1" customWidth="1"/>
    <col min="46" max="46" width="9.88671875" style="109" bestFit="1" customWidth="1"/>
    <col min="47" max="47" width="11.88671875" style="109" bestFit="1" customWidth="1"/>
    <col min="48" max="48" width="11.44140625" style="109" customWidth="1"/>
    <col min="49" max="49" width="9.44140625" style="109" bestFit="1" customWidth="1"/>
    <col min="50" max="50" width="11.44140625" style="109" bestFit="1" customWidth="1"/>
    <col min="51" max="52" width="8.109375" style="109" bestFit="1" customWidth="1"/>
    <col min="53" max="53" width="5.5546875" style="109" bestFit="1" customWidth="1"/>
    <col min="54" max="54" width="6.88671875" style="109" bestFit="1" customWidth="1"/>
    <col min="55" max="55" width="11.44140625" style="110" customWidth="1"/>
    <col min="56" max="56" width="21.109375" style="16" customWidth="1"/>
    <col min="57" max="57" width="15.109375" style="16" customWidth="1"/>
    <col min="58" max="58" width="17.5546875" style="16" customWidth="1"/>
    <col min="59" max="59" width="16.109375" style="16" customWidth="1"/>
    <col min="60" max="16384" width="11.44140625" style="16"/>
  </cols>
  <sheetData>
    <row r="1" spans="1:52" ht="15.6">
      <c r="C1" s="74"/>
      <c r="AA1" s="554" t="s">
        <v>71</v>
      </c>
      <c r="AB1" s="554" t="s">
        <v>72</v>
      </c>
      <c r="AC1" s="554" t="s">
        <v>214</v>
      </c>
      <c r="AD1" s="554" t="s">
        <v>215</v>
      </c>
      <c r="AE1" s="554" t="s">
        <v>216</v>
      </c>
      <c r="AF1" s="554" t="s">
        <v>217</v>
      </c>
      <c r="AG1" s="554" t="s">
        <v>218</v>
      </c>
      <c r="AH1" s="554" t="s">
        <v>219</v>
      </c>
      <c r="AI1" s="554" t="s">
        <v>220</v>
      </c>
      <c r="AJ1" s="554" t="s">
        <v>176</v>
      </c>
      <c r="AK1" s="554" t="s">
        <v>221</v>
      </c>
      <c r="AL1" s="554" t="s">
        <v>222</v>
      </c>
      <c r="AM1" s="554" t="s">
        <v>175</v>
      </c>
      <c r="AN1" s="554" t="s">
        <v>78</v>
      </c>
      <c r="AO1" s="554" t="s">
        <v>223</v>
      </c>
    </row>
    <row r="2" spans="1:52" ht="15.6">
      <c r="C2" s="29"/>
      <c r="AA2" s="555">
        <v>2018</v>
      </c>
      <c r="AB2" s="556" t="s">
        <v>224</v>
      </c>
      <c r="AC2" s="557">
        <v>1244.9377203524073</v>
      </c>
      <c r="AD2" s="557">
        <v>1211.9750093993237</v>
      </c>
      <c r="AE2" s="557">
        <v>791.49427129676553</v>
      </c>
      <c r="AF2" s="557">
        <v>675.30698828346669</v>
      </c>
      <c r="AG2" s="557">
        <v>603.45144511966828</v>
      </c>
      <c r="AH2" s="557">
        <v>1179.8771409278174</v>
      </c>
      <c r="AI2" s="557">
        <v>1147.7334912137239</v>
      </c>
      <c r="AJ2" s="557">
        <v>1367.2641787828934</v>
      </c>
      <c r="AK2" s="557">
        <v>1314.3867269358188</v>
      </c>
      <c r="AL2" s="557">
        <v>881.64906266228866</v>
      </c>
      <c r="AM2" s="557">
        <v>1001.727901603603</v>
      </c>
      <c r="AN2" s="557">
        <v>830.73716086907916</v>
      </c>
      <c r="AO2" s="557">
        <v>988.8134341021622</v>
      </c>
    </row>
    <row r="3" spans="1:52" ht="15.6">
      <c r="C3" s="29"/>
      <c r="AA3" s="265"/>
      <c r="AB3" s="151" t="s">
        <v>225</v>
      </c>
      <c r="AC3" s="147">
        <v>1205.0977916058805</v>
      </c>
      <c r="AD3" s="147">
        <v>1166.3925502521067</v>
      </c>
      <c r="AE3" s="147">
        <v>773.78298207632838</v>
      </c>
      <c r="AF3" s="147">
        <v>655.58766545592266</v>
      </c>
      <c r="AG3" s="147">
        <v>546.85441345239281</v>
      </c>
      <c r="AH3" s="147">
        <v>1147.1418164357174</v>
      </c>
      <c r="AI3" s="147">
        <v>1079.6468291819958</v>
      </c>
      <c r="AJ3" s="147">
        <v>1323.194807968694</v>
      </c>
      <c r="AK3" s="147">
        <v>1269.8799395792907</v>
      </c>
      <c r="AL3" s="147">
        <v>890.7376785457194</v>
      </c>
      <c r="AM3" s="147">
        <v>973.20387533792439</v>
      </c>
      <c r="AN3" s="147">
        <v>844.4255873649696</v>
      </c>
      <c r="AO3" s="147">
        <v>932.65503427282329</v>
      </c>
    </row>
    <row r="4" spans="1:52" ht="15.6">
      <c r="A4" s="29"/>
      <c r="AA4" s="265"/>
      <c r="AB4" s="151" t="s">
        <v>226</v>
      </c>
      <c r="AC4" s="147">
        <v>1215</v>
      </c>
      <c r="AD4" s="147">
        <v>1161</v>
      </c>
      <c r="AE4" s="147">
        <v>763</v>
      </c>
      <c r="AF4" s="147">
        <v>641</v>
      </c>
      <c r="AG4" s="147">
        <v>528</v>
      </c>
      <c r="AH4" s="147">
        <v>1122</v>
      </c>
      <c r="AI4" s="147">
        <v>1051</v>
      </c>
      <c r="AJ4" s="147">
        <v>1345</v>
      </c>
      <c r="AK4" s="147">
        <v>1200</v>
      </c>
      <c r="AL4" s="147">
        <v>887</v>
      </c>
      <c r="AM4" s="147">
        <v>946</v>
      </c>
      <c r="AN4" s="147">
        <v>831</v>
      </c>
      <c r="AO4" s="147">
        <v>906</v>
      </c>
      <c r="AP4" s="148"/>
      <c r="AQ4" s="148"/>
    </row>
    <row r="5" spans="1:52">
      <c r="AA5" s="265"/>
      <c r="AB5" s="151" t="s">
        <v>227</v>
      </c>
      <c r="AC5" s="147">
        <v>1210.3537823566128</v>
      </c>
      <c r="AD5" s="147">
        <v>1140.9782265158212</v>
      </c>
      <c r="AE5" s="147">
        <v>726.49689563709092</v>
      </c>
      <c r="AF5" s="147">
        <v>621.23315039754857</v>
      </c>
      <c r="AG5" s="147">
        <v>502.33024665837706</v>
      </c>
      <c r="AH5" s="147">
        <v>1122.1453478734006</v>
      </c>
      <c r="AI5" s="147">
        <v>1012.5066988087464</v>
      </c>
      <c r="AJ5" s="147">
        <v>1264.8710616037226</v>
      </c>
      <c r="AK5" s="147">
        <v>1159.2795651101476</v>
      </c>
      <c r="AL5" s="147">
        <v>888.95784405757706</v>
      </c>
      <c r="AM5" s="147">
        <v>912.93785930670288</v>
      </c>
      <c r="AN5" s="147">
        <v>830.75183084872515</v>
      </c>
      <c r="AO5" s="147">
        <v>919.17435299526699</v>
      </c>
      <c r="AP5" s="148"/>
      <c r="AQ5" s="148"/>
    </row>
    <row r="6" spans="1:52">
      <c r="AA6" s="265"/>
      <c r="AB6" s="151" t="s">
        <v>228</v>
      </c>
      <c r="AC6" s="147">
        <v>1214.98</v>
      </c>
      <c r="AD6" s="147">
        <v>1107.81</v>
      </c>
      <c r="AE6" s="147">
        <v>731.53</v>
      </c>
      <c r="AF6" s="147">
        <v>635.65</v>
      </c>
      <c r="AG6" s="147">
        <v>473.18</v>
      </c>
      <c r="AH6" s="147">
        <v>1124.8599999999999</v>
      </c>
      <c r="AI6" s="147">
        <v>1018.99</v>
      </c>
      <c r="AJ6" s="147">
        <v>1233.1099999999999</v>
      </c>
      <c r="AK6" s="147">
        <v>1141.1199999999999</v>
      </c>
      <c r="AL6" s="147">
        <v>877.93</v>
      </c>
      <c r="AM6" s="147">
        <v>1153.74</v>
      </c>
      <c r="AN6" s="147">
        <v>829.7</v>
      </c>
      <c r="AO6" s="147">
        <v>955.5</v>
      </c>
      <c r="AP6" s="148"/>
      <c r="AQ6" s="148"/>
      <c r="AR6" s="812"/>
      <c r="AS6" s="812"/>
      <c r="AT6" s="812"/>
      <c r="AU6" s="812"/>
      <c r="AV6" s="812"/>
      <c r="AW6" s="812"/>
      <c r="AX6" s="812"/>
      <c r="AY6" s="812"/>
      <c r="AZ6" s="812"/>
    </row>
    <row r="7" spans="1:52">
      <c r="AA7" s="265"/>
      <c r="AB7" s="151" t="s">
        <v>229</v>
      </c>
      <c r="AC7" s="147">
        <v>1213.6341004966873</v>
      </c>
      <c r="AD7" s="147">
        <v>1081.4857685953796</v>
      </c>
      <c r="AE7" s="147">
        <v>734.25997488542771</v>
      </c>
      <c r="AF7" s="147">
        <v>620.03349828068372</v>
      </c>
      <c r="AG7" s="147">
        <v>512.63188302660808</v>
      </c>
      <c r="AH7" s="147">
        <v>1139.09499770723</v>
      </c>
      <c r="AI7" s="147">
        <v>1004.9544432594647</v>
      </c>
      <c r="AJ7" s="147">
        <v>1200.0037706556009</v>
      </c>
      <c r="AK7" s="147">
        <v>1133.7883663776292</v>
      </c>
      <c r="AL7" s="147">
        <v>886.03251784418535</v>
      </c>
      <c r="AM7" s="147">
        <v>937.23673995718434</v>
      </c>
      <c r="AN7" s="147">
        <v>835.04833416976146</v>
      </c>
      <c r="AO7" s="147">
        <v>985.76653538801543</v>
      </c>
      <c r="AP7" s="148"/>
      <c r="AQ7" s="148"/>
      <c r="AR7" s="812"/>
      <c r="AS7" s="812"/>
      <c r="AT7" s="812"/>
      <c r="AU7" s="812"/>
      <c r="AV7" s="812"/>
      <c r="AW7" s="812"/>
      <c r="AX7" s="812"/>
      <c r="AY7" s="812"/>
      <c r="AZ7" s="812"/>
    </row>
    <row r="8" spans="1:52">
      <c r="AA8" s="265"/>
      <c r="AB8" s="151" t="s">
        <v>230</v>
      </c>
      <c r="AC8" s="147">
        <v>1248.6199999999999</v>
      </c>
      <c r="AD8" s="147">
        <v>1141.47</v>
      </c>
      <c r="AE8" s="147">
        <v>814.78</v>
      </c>
      <c r="AF8" s="147">
        <v>684.45</v>
      </c>
      <c r="AG8" s="147">
        <v>609.80999999999995</v>
      </c>
      <c r="AH8" s="147">
        <v>1179.8800000000001</v>
      </c>
      <c r="AI8" s="147">
        <v>1053.06</v>
      </c>
      <c r="AJ8" s="147">
        <v>1271.6600000000001</v>
      </c>
      <c r="AK8" s="147">
        <v>1228.6500000000001</v>
      </c>
      <c r="AL8" s="147">
        <v>912.86</v>
      </c>
      <c r="AM8" s="147">
        <v>1077.78</v>
      </c>
      <c r="AN8" s="147">
        <v>899.48</v>
      </c>
      <c r="AO8" s="147">
        <v>991.74</v>
      </c>
      <c r="AP8" s="148"/>
      <c r="AQ8" s="148"/>
    </row>
    <row r="9" spans="1:52">
      <c r="AA9" s="265"/>
      <c r="AB9" s="151" t="s">
        <v>231</v>
      </c>
      <c r="AC9" s="147">
        <v>1347.0982869631312</v>
      </c>
      <c r="AD9" s="147">
        <v>1311.5259753320988</v>
      </c>
      <c r="AE9" s="147">
        <v>898.05617309232605</v>
      </c>
      <c r="AF9" s="147">
        <v>816.84071275724375</v>
      </c>
      <c r="AG9" s="147">
        <v>579.47308776994771</v>
      </c>
      <c r="AH9" s="147">
        <v>1286.0713732944032</v>
      </c>
      <c r="AI9" s="147">
        <v>1247.8755069682045</v>
      </c>
      <c r="AJ9" s="147">
        <v>1545.6943624251594</v>
      </c>
      <c r="AK9" s="147">
        <v>1503.1369315398233</v>
      </c>
      <c r="AL9" s="147">
        <v>933.19006809010045</v>
      </c>
      <c r="AM9" s="147">
        <v>1172.2233784783837</v>
      </c>
      <c r="AN9" s="147">
        <v>982.44573746641231</v>
      </c>
      <c r="AO9" s="147">
        <v>1129.1487614547259</v>
      </c>
      <c r="AP9" s="148"/>
      <c r="AQ9" s="148"/>
    </row>
    <row r="10" spans="1:52">
      <c r="AA10" s="265"/>
      <c r="AB10" s="151" t="s">
        <v>232</v>
      </c>
      <c r="AC10" s="147">
        <v>1260.2952963645851</v>
      </c>
      <c r="AD10" s="147">
        <v>1179.7166373252785</v>
      </c>
      <c r="AE10" s="147">
        <v>870.11363387287633</v>
      </c>
      <c r="AF10" s="147">
        <v>700.16191790719006</v>
      </c>
      <c r="AG10" s="147">
        <v>600.30353724378472</v>
      </c>
      <c r="AH10" s="147">
        <v>1207.3804773072636</v>
      </c>
      <c r="AI10" s="147">
        <v>1083.7178688755805</v>
      </c>
      <c r="AJ10" s="147">
        <v>1302.6263267903605</v>
      </c>
      <c r="AK10" s="147">
        <v>1180.3769282065668</v>
      </c>
      <c r="AL10" s="147">
        <v>919.43223581076222</v>
      </c>
      <c r="AM10" s="147">
        <v>1107.157738434526</v>
      </c>
      <c r="AN10" s="147">
        <v>909.82169561987348</v>
      </c>
      <c r="AO10" s="147">
        <v>1025.3609036666044</v>
      </c>
      <c r="AP10" s="148"/>
      <c r="AQ10" s="148"/>
    </row>
    <row r="11" spans="1:52">
      <c r="AA11" s="265"/>
      <c r="AB11" s="151" t="s">
        <v>233</v>
      </c>
      <c r="AC11" s="147">
        <v>1250.1404648834807</v>
      </c>
      <c r="AD11" s="147">
        <v>1160.5856677607862</v>
      </c>
      <c r="AE11" s="147">
        <v>851.69246448689444</v>
      </c>
      <c r="AF11" s="147">
        <v>715.08420972849308</v>
      </c>
      <c r="AG11" s="147">
        <v>651.63964345145473</v>
      </c>
      <c r="AH11" s="147">
        <v>1187.2711941802495</v>
      </c>
      <c r="AI11" s="147">
        <v>1115.3851512464323</v>
      </c>
      <c r="AJ11" s="147">
        <v>1306.5980404607462</v>
      </c>
      <c r="AK11" s="147">
        <v>1214.0272732700196</v>
      </c>
      <c r="AL11" s="147">
        <v>920.4482611982105</v>
      </c>
      <c r="AM11" s="147">
        <v>1106.4112268070562</v>
      </c>
      <c r="AN11" s="147">
        <v>905.75892189993226</v>
      </c>
      <c r="AO11" s="147">
        <v>1011.6602951847055</v>
      </c>
      <c r="AP11" s="148"/>
      <c r="AQ11" s="149"/>
    </row>
    <row r="12" spans="1:52">
      <c r="AA12" s="265"/>
      <c r="AB12" s="151" t="s">
        <v>234</v>
      </c>
      <c r="AC12" s="147">
        <v>1227</v>
      </c>
      <c r="AD12" s="147">
        <v>1143</v>
      </c>
      <c r="AE12" s="147">
        <v>773</v>
      </c>
      <c r="AF12" s="147">
        <v>661.02081081619406</v>
      </c>
      <c r="AG12" s="147">
        <v>557</v>
      </c>
      <c r="AH12" s="147">
        <v>1139</v>
      </c>
      <c r="AI12" s="147">
        <v>1082</v>
      </c>
      <c r="AJ12" s="147">
        <v>1269</v>
      </c>
      <c r="AK12" s="147">
        <v>1196</v>
      </c>
      <c r="AL12" s="147">
        <v>895.14622166409595</v>
      </c>
      <c r="AM12" s="147">
        <v>1024.5158690011792</v>
      </c>
      <c r="AN12" s="147">
        <v>862.82839837070139</v>
      </c>
      <c r="AO12" s="147">
        <v>978.10258938175616</v>
      </c>
      <c r="AP12" s="148"/>
      <c r="AQ12" s="149"/>
    </row>
    <row r="13" spans="1:52">
      <c r="AA13" s="266"/>
      <c r="AB13" s="152" t="s">
        <v>235</v>
      </c>
      <c r="AC13" s="150">
        <v>1193.228308727744</v>
      </c>
      <c r="AD13" s="150">
        <v>1093.2327973908623</v>
      </c>
      <c r="AE13" s="150">
        <v>699.39784261995237</v>
      </c>
      <c r="AF13" s="150">
        <v>569.37787496593137</v>
      </c>
      <c r="AG13" s="150">
        <v>459.30237507850131</v>
      </c>
      <c r="AH13" s="150">
        <v>1118.554292895958</v>
      </c>
      <c r="AI13" s="150">
        <v>1046.1822553515808</v>
      </c>
      <c r="AJ13" s="150">
        <v>1193.1936392912191</v>
      </c>
      <c r="AK13" s="150">
        <v>1114.5372114252759</v>
      </c>
      <c r="AL13" s="150">
        <v>825.33283752193165</v>
      </c>
      <c r="AM13" s="150">
        <v>922.9465217132298</v>
      </c>
      <c r="AN13" s="150">
        <v>763.03145652156502</v>
      </c>
      <c r="AO13" s="150">
        <v>1020.3320976625814</v>
      </c>
      <c r="AP13" s="148"/>
      <c r="AQ13" s="149"/>
    </row>
    <row r="14" spans="1:52">
      <c r="AA14" s="558">
        <v>2019</v>
      </c>
      <c r="AB14" s="556" t="s">
        <v>236</v>
      </c>
      <c r="AC14" s="559">
        <v>1150.52</v>
      </c>
      <c r="AD14" s="559">
        <v>1085.3422457144688</v>
      </c>
      <c r="AE14" s="559">
        <v>708.80057364710183</v>
      </c>
      <c r="AF14" s="559">
        <v>616.88839941316814</v>
      </c>
      <c r="AG14" s="559">
        <v>502.92524105560915</v>
      </c>
      <c r="AH14" s="559">
        <v>1083.2431969792478</v>
      </c>
      <c r="AI14" s="559">
        <v>1018.722329123957</v>
      </c>
      <c r="AJ14" s="559">
        <v>1183.9390948755583</v>
      </c>
      <c r="AK14" s="559">
        <v>1112.9124889884556</v>
      </c>
      <c r="AL14" s="557">
        <v>803.43181110889395</v>
      </c>
      <c r="AM14" s="557">
        <v>901.85897993849005</v>
      </c>
      <c r="AN14" s="557">
        <v>749.93344690545268</v>
      </c>
      <c r="AO14" s="560">
        <v>872.89148533435616</v>
      </c>
      <c r="AP14" s="148"/>
      <c r="AQ14" s="149"/>
    </row>
    <row r="15" spans="1:52">
      <c r="AA15" s="267"/>
      <c r="AB15" s="151" t="s">
        <v>225</v>
      </c>
      <c r="AC15" s="377">
        <v>1113.3699999999999</v>
      </c>
      <c r="AD15" s="377">
        <v>1033.99</v>
      </c>
      <c r="AE15" s="377">
        <v>691.28</v>
      </c>
      <c r="AF15" s="377">
        <v>614.96</v>
      </c>
      <c r="AG15" s="377">
        <v>467.33</v>
      </c>
      <c r="AH15" s="377">
        <v>1044.22</v>
      </c>
      <c r="AI15" s="377">
        <v>975</v>
      </c>
      <c r="AJ15" s="377">
        <v>1133.1300000000001</v>
      </c>
      <c r="AK15" s="377">
        <v>1025.98</v>
      </c>
      <c r="AL15" s="147"/>
      <c r="AM15" s="147"/>
      <c r="AN15" s="147"/>
      <c r="AO15" s="269"/>
      <c r="AP15" s="148"/>
      <c r="AQ15" s="149"/>
    </row>
    <row r="16" spans="1:52">
      <c r="AA16" s="267"/>
      <c r="AB16" s="151" t="s">
        <v>226</v>
      </c>
      <c r="AC16" s="377">
        <v>1102.28</v>
      </c>
      <c r="AD16" s="377">
        <v>995.62</v>
      </c>
      <c r="AE16" s="377">
        <v>665.86</v>
      </c>
      <c r="AF16" s="377"/>
      <c r="AG16" s="377">
        <v>421.93</v>
      </c>
      <c r="AH16" s="377">
        <v>1004.87</v>
      </c>
      <c r="AI16" s="377">
        <v>892.81</v>
      </c>
      <c r="AJ16" s="377">
        <v>1109.6400000000001</v>
      </c>
      <c r="AK16" s="377">
        <v>974.72</v>
      </c>
      <c r="AL16" s="147"/>
      <c r="AM16" s="147"/>
      <c r="AN16" s="147"/>
      <c r="AO16" s="269"/>
      <c r="AP16" s="148"/>
      <c r="AQ16" s="149"/>
    </row>
    <row r="17" spans="1:43">
      <c r="AA17" s="267"/>
      <c r="AB17" s="151" t="s">
        <v>227</v>
      </c>
      <c r="AC17" s="377">
        <v>1128.47</v>
      </c>
      <c r="AD17" s="377">
        <v>961.18</v>
      </c>
      <c r="AE17" s="377">
        <v>660.5</v>
      </c>
      <c r="AF17" s="377"/>
      <c r="AG17" s="377">
        <v>423.05</v>
      </c>
      <c r="AH17" s="377">
        <v>993</v>
      </c>
      <c r="AI17" s="377">
        <v>831.23</v>
      </c>
      <c r="AJ17" s="377">
        <v>1044.71</v>
      </c>
      <c r="AK17" s="377">
        <v>920.84</v>
      </c>
      <c r="AL17" s="147"/>
      <c r="AM17" s="147"/>
      <c r="AN17" s="147"/>
      <c r="AO17" s="269"/>
      <c r="AP17" s="148"/>
      <c r="AQ17" s="149"/>
    </row>
    <row r="18" spans="1:43">
      <c r="AA18" s="267"/>
      <c r="AB18" s="151" t="s">
        <v>228</v>
      </c>
      <c r="AC18" s="377">
        <v>1142.3223370996991</v>
      </c>
      <c r="AD18" s="377">
        <v>975.00668309631396</v>
      </c>
      <c r="AE18" s="377">
        <v>656.41175286937414</v>
      </c>
      <c r="AF18" s="377">
        <v>517.98293001466266</v>
      </c>
      <c r="AG18" s="377">
        <v>385.52176270067287</v>
      </c>
      <c r="AH18" s="377">
        <v>1037.7667731080157</v>
      </c>
      <c r="AI18" s="377">
        <v>847.84992211775796</v>
      </c>
      <c r="AJ18" s="377">
        <v>1046.8595379287863</v>
      </c>
      <c r="AK18" s="377">
        <v>900.9612324901351</v>
      </c>
      <c r="AL18" s="147">
        <v>755.80685655035245</v>
      </c>
      <c r="AM18" s="147">
        <v>787.42810375245131</v>
      </c>
      <c r="AN18" s="147">
        <v>701.47832963047847</v>
      </c>
      <c r="AO18" s="269">
        <v>850.98013752881684</v>
      </c>
      <c r="AP18" s="148"/>
      <c r="AQ18" s="149"/>
    </row>
    <row r="19" spans="1:43">
      <c r="AA19" s="267"/>
      <c r="AB19" s="151" t="s">
        <v>229</v>
      </c>
      <c r="AC19" s="377">
        <v>1174.7339539134925</v>
      </c>
      <c r="AD19" s="377">
        <v>1005.1291156601344</v>
      </c>
      <c r="AE19" s="377">
        <v>723.2424079851844</v>
      </c>
      <c r="AF19" s="377">
        <v>559.99645643581778</v>
      </c>
      <c r="AG19" s="377">
        <v>475.47178459105942</v>
      </c>
      <c r="AH19" s="377">
        <v>1079.3174342229029</v>
      </c>
      <c r="AI19" s="377">
        <v>863.75522615390423</v>
      </c>
      <c r="AJ19" s="377">
        <v>1013.5734253717709</v>
      </c>
      <c r="AK19" s="377">
        <v>924.0492938578036</v>
      </c>
      <c r="AL19" s="147">
        <v>737.31082587983997</v>
      </c>
      <c r="AM19" s="147">
        <v>859.62132266740116</v>
      </c>
      <c r="AN19" s="147">
        <v>757.94842690433995</v>
      </c>
      <c r="AO19" s="269">
        <v>973.95988903357886</v>
      </c>
      <c r="AP19" s="148"/>
      <c r="AQ19" s="149"/>
    </row>
    <row r="20" spans="1:43">
      <c r="B20" s="194"/>
      <c r="AA20" s="267"/>
      <c r="AB20" s="151" t="s">
        <v>230</v>
      </c>
      <c r="AC20" s="377">
        <v>1226</v>
      </c>
      <c r="AD20" s="377">
        <v>1059</v>
      </c>
      <c r="AE20" s="377">
        <v>837</v>
      </c>
      <c r="AF20" s="377">
        <v>643</v>
      </c>
      <c r="AG20" s="377">
        <v>635</v>
      </c>
      <c r="AH20" s="377">
        <v>1151</v>
      </c>
      <c r="AI20" s="377">
        <v>947</v>
      </c>
      <c r="AJ20" s="377">
        <v>1112</v>
      </c>
      <c r="AK20" s="377">
        <v>994</v>
      </c>
      <c r="AL20" s="147">
        <v>757</v>
      </c>
      <c r="AM20" s="147">
        <v>951</v>
      </c>
      <c r="AN20" s="147">
        <v>828</v>
      </c>
      <c r="AO20" s="269">
        <v>1043</v>
      </c>
      <c r="AP20" s="148"/>
      <c r="AQ20" s="149"/>
    </row>
    <row r="21" spans="1:43">
      <c r="AA21" s="267"/>
      <c r="AB21" s="151" t="s">
        <v>231</v>
      </c>
      <c r="AC21" s="377">
        <v>1259.4779887329491</v>
      </c>
      <c r="AD21" s="377">
        <v>1118.1080402611071</v>
      </c>
      <c r="AE21" s="377">
        <v>866.20834791471862</v>
      </c>
      <c r="AF21" s="377">
        <v>630.6165091769625</v>
      </c>
      <c r="AG21" s="377">
        <v>625.56267568647934</v>
      </c>
      <c r="AH21" s="377">
        <v>1182.2595968369517</v>
      </c>
      <c r="AI21" s="377">
        <v>957.72470337851394</v>
      </c>
      <c r="AJ21" s="377">
        <v>1153.0811988387104</v>
      </c>
      <c r="AK21" s="377">
        <v>1036.3631511769252</v>
      </c>
      <c r="AL21" s="147">
        <v>764.34328011244133</v>
      </c>
      <c r="AM21" s="147">
        <v>1005.9053471574844</v>
      </c>
      <c r="AN21" s="147">
        <v>849.38427911718588</v>
      </c>
      <c r="AO21" s="269">
        <v>1097.285555567998</v>
      </c>
      <c r="AP21" s="148"/>
      <c r="AQ21" s="149"/>
    </row>
    <row r="22" spans="1:43">
      <c r="AA22" s="267"/>
      <c r="AB22" s="151" t="s">
        <v>232</v>
      </c>
      <c r="AC22" s="377">
        <v>1302.3001821523353</v>
      </c>
      <c r="AD22" s="377">
        <v>1114.8452285754072</v>
      </c>
      <c r="AE22" s="377">
        <v>866.41509770511755</v>
      </c>
      <c r="AF22" s="377">
        <v>547.93337975894281</v>
      </c>
      <c r="AG22" s="377">
        <v>568.02270722114906</v>
      </c>
      <c r="AH22" s="377">
        <v>1215.9427730195976</v>
      </c>
      <c r="AI22" s="377">
        <v>930.76662564077708</v>
      </c>
      <c r="AJ22" s="377">
        <v>1123.1920650042739</v>
      </c>
      <c r="AK22" s="377">
        <v>1020.01009556267</v>
      </c>
      <c r="AL22" s="147">
        <v>742.62587724928574</v>
      </c>
      <c r="AM22" s="147">
        <v>956.74951825267226</v>
      </c>
      <c r="AN22" s="147">
        <v>855.65603702429178</v>
      </c>
      <c r="AO22" s="269">
        <v>1123.7200734155876</v>
      </c>
      <c r="AP22" s="148"/>
      <c r="AQ22" s="149"/>
    </row>
    <row r="23" spans="1:43">
      <c r="AA23" s="267"/>
      <c r="AB23" s="151" t="s">
        <v>233</v>
      </c>
      <c r="AC23" s="377">
        <v>1322.5584316988486</v>
      </c>
      <c r="AD23" s="377">
        <v>1111.2421291887122</v>
      </c>
      <c r="AE23" s="377">
        <v>952.65280867133777</v>
      </c>
      <c r="AF23" s="377">
        <v>598.63231567236835</v>
      </c>
      <c r="AG23" s="377">
        <v>673.33452854296888</v>
      </c>
      <c r="AH23" s="377">
        <v>1217.8173143107708</v>
      </c>
      <c r="AI23" s="377">
        <v>963.16784863265025</v>
      </c>
      <c r="AJ23" s="377">
        <v>1102.2596221617123</v>
      </c>
      <c r="AK23" s="377">
        <v>1003.6863592776754</v>
      </c>
      <c r="AL23" s="147">
        <v>690.26011703206677</v>
      </c>
      <c r="AM23" s="147">
        <v>1052.3662829093148</v>
      </c>
      <c r="AN23" s="147">
        <v>934.84486396410432</v>
      </c>
      <c r="AO23" s="269">
        <v>1170.922510544515</v>
      </c>
      <c r="AP23" s="148"/>
      <c r="AQ23" s="149"/>
    </row>
    <row r="24" spans="1:43">
      <c r="AA24" s="267"/>
      <c r="AB24" s="151" t="s">
        <v>234</v>
      </c>
      <c r="AC24" s="377">
        <v>1286.1456344032895</v>
      </c>
      <c r="AD24" s="377">
        <v>1071.0927673376962</v>
      </c>
      <c r="AE24" s="377">
        <v>873.21716144085349</v>
      </c>
      <c r="AF24" s="377">
        <v>581.47937190328241</v>
      </c>
      <c r="AG24" s="377">
        <v>593.77585583729558</v>
      </c>
      <c r="AH24" s="377">
        <v>1159.0176554722323</v>
      </c>
      <c r="AI24" s="377">
        <v>935.04612302522264</v>
      </c>
      <c r="AJ24" s="377">
        <v>1072.7373603442013</v>
      </c>
      <c r="AK24" s="377">
        <v>964.11803060088289</v>
      </c>
      <c r="AL24" s="147">
        <v>744.57185039231399</v>
      </c>
      <c r="AM24" s="147">
        <v>987.11878810234248</v>
      </c>
      <c r="AN24" s="147">
        <v>850.96926348321301</v>
      </c>
      <c r="AO24" s="269">
        <v>1174.5602243778724</v>
      </c>
      <c r="AP24" s="148"/>
      <c r="AQ24" s="149"/>
    </row>
    <row r="25" spans="1:43">
      <c r="AA25" s="270"/>
      <c r="AB25" s="152" t="s">
        <v>235</v>
      </c>
      <c r="AC25" s="378">
        <v>1262.7654257803547</v>
      </c>
      <c r="AD25" s="378">
        <v>1022.3404254600141</v>
      </c>
      <c r="AE25" s="378">
        <v>765.33785887978036</v>
      </c>
      <c r="AF25" s="378">
        <v>531.55805764861009</v>
      </c>
      <c r="AG25" s="378">
        <v>487.71166057002284</v>
      </c>
      <c r="AH25" s="378">
        <v>1125.7338356586456</v>
      </c>
      <c r="AI25" s="378">
        <v>909.04766422044042</v>
      </c>
      <c r="AJ25" s="378">
        <v>1022.1145451184774</v>
      </c>
      <c r="AK25" s="378">
        <v>941.94080456708127</v>
      </c>
      <c r="AL25" s="150">
        <v>698.10098895120109</v>
      </c>
      <c r="AM25" s="150">
        <v>912.15460398944811</v>
      </c>
      <c r="AN25" s="150">
        <v>761.81053047775151</v>
      </c>
      <c r="AO25" s="150">
        <v>1253.4886081720047</v>
      </c>
      <c r="AP25" s="148"/>
      <c r="AQ25" s="149"/>
    </row>
    <row r="26" spans="1:43">
      <c r="AA26" s="558">
        <v>2020</v>
      </c>
      <c r="AB26" s="556" t="s">
        <v>236</v>
      </c>
      <c r="AC26" s="559">
        <v>1182.5486074690564</v>
      </c>
      <c r="AD26" s="559">
        <v>1013.1226478077317</v>
      </c>
      <c r="AE26" s="559">
        <v>678.88187798006561</v>
      </c>
      <c r="AF26" s="559">
        <v>492.52866688941913</v>
      </c>
      <c r="AG26" s="559">
        <v>420.35657583996664</v>
      </c>
      <c r="AH26" s="559">
        <v>1084.8843741563262</v>
      </c>
      <c r="AI26" s="559">
        <v>884.10912988552684</v>
      </c>
      <c r="AJ26" s="559">
        <v>1059.2372983898131</v>
      </c>
      <c r="AK26" s="559">
        <v>922.2517159297164</v>
      </c>
      <c r="AL26" s="557">
        <v>659.17284176519922</v>
      </c>
      <c r="AM26" s="557">
        <v>853.24698765111089</v>
      </c>
      <c r="AN26" s="557">
        <v>723.72853942466497</v>
      </c>
      <c r="AO26" s="557">
        <v>1235.8480621630194</v>
      </c>
      <c r="AP26" s="148"/>
      <c r="AQ26" s="149"/>
    </row>
    <row r="27" spans="1:43">
      <c r="AA27" s="267"/>
      <c r="AB27" s="151" t="s">
        <v>225</v>
      </c>
      <c r="AC27" s="377">
        <v>1179.32</v>
      </c>
      <c r="AD27" s="377">
        <v>1026.03</v>
      </c>
      <c r="AE27" s="377">
        <v>718.88</v>
      </c>
      <c r="AF27" s="377">
        <v>521.24</v>
      </c>
      <c r="AG27" s="377">
        <v>493.35</v>
      </c>
      <c r="AH27" s="377">
        <v>1087.03</v>
      </c>
      <c r="AI27" s="377">
        <v>895.62</v>
      </c>
      <c r="AJ27" s="377">
        <v>1046.97</v>
      </c>
      <c r="AK27" s="377">
        <v>933.12</v>
      </c>
      <c r="AL27" s="147"/>
      <c r="AM27" s="147"/>
      <c r="AN27" s="147"/>
      <c r="AO27" s="147"/>
      <c r="AP27" s="148"/>
      <c r="AQ27" s="149"/>
    </row>
    <row r="28" spans="1:43">
      <c r="AA28" s="267"/>
      <c r="AB28" s="151" t="s">
        <v>226</v>
      </c>
      <c r="AC28" s="377">
        <v>1186.9685114940019</v>
      </c>
      <c r="AD28" s="377">
        <v>982.7835914300116</v>
      </c>
      <c r="AE28" s="377">
        <v>685.17841172507531</v>
      </c>
      <c r="AF28" s="377">
        <v>497.34165050590627</v>
      </c>
      <c r="AG28" s="377">
        <v>408.35337700259043</v>
      </c>
      <c r="AH28" s="377">
        <v>1055.4688836707203</v>
      </c>
      <c r="AI28" s="377">
        <v>847.72285400600651</v>
      </c>
      <c r="AJ28" s="377">
        <v>987.1229264951769</v>
      </c>
      <c r="AK28" s="377">
        <v>824.79753363071234</v>
      </c>
      <c r="AL28" s="147">
        <v>668.3406672092384</v>
      </c>
      <c r="AM28" s="147">
        <v>854.53812829775211</v>
      </c>
      <c r="AN28" s="147">
        <v>702.37644074838113</v>
      </c>
      <c r="AO28" s="147">
        <v>907.38420245134012</v>
      </c>
      <c r="AP28" s="148"/>
      <c r="AQ28" s="149"/>
    </row>
    <row r="29" spans="1:43">
      <c r="A29" s="67"/>
      <c r="AA29" s="267"/>
      <c r="AB29" s="151" t="s">
        <v>227</v>
      </c>
      <c r="AC29" s="377">
        <v>1168.3821705789146</v>
      </c>
      <c r="AD29" s="377">
        <v>963.80645586775529</v>
      </c>
      <c r="AE29" s="377">
        <v>658.48780496145446</v>
      </c>
      <c r="AF29" s="377">
        <v>470.39175025807145</v>
      </c>
      <c r="AG29" s="377">
        <v>373.08257543276517</v>
      </c>
      <c r="AH29" s="377">
        <v>1025.5163459311359</v>
      </c>
      <c r="AI29" s="377">
        <v>804.76810185574493</v>
      </c>
      <c r="AJ29" s="377">
        <v>1011.9651072101628</v>
      </c>
      <c r="AK29" s="377">
        <v>828.068503393367</v>
      </c>
      <c r="AL29" s="147">
        <v>673.33062540048206</v>
      </c>
      <c r="AM29" s="147">
        <v>851.96433153703197</v>
      </c>
      <c r="AN29" s="147">
        <v>627.58855139504817</v>
      </c>
      <c r="AO29" s="147">
        <v>856.01689390117713</v>
      </c>
      <c r="AP29" s="148"/>
      <c r="AQ29" s="149"/>
    </row>
    <row r="30" spans="1:43">
      <c r="AA30" s="267"/>
      <c r="AB30" s="151" t="s">
        <v>228</v>
      </c>
      <c r="AC30" s="377">
        <v>1173.6151524008114</v>
      </c>
      <c r="AD30" s="377">
        <v>1006.5768482190971</v>
      </c>
      <c r="AE30" s="377">
        <v>694.80732236848485</v>
      </c>
      <c r="AF30" s="377">
        <v>519.22817401869338</v>
      </c>
      <c r="AG30" s="377">
        <v>407.12196007629632</v>
      </c>
      <c r="AH30" s="377">
        <v>1061.3699339023872</v>
      </c>
      <c r="AI30" s="377">
        <v>842.33648680948704</v>
      </c>
      <c r="AJ30" s="377">
        <v>1001.3814285869647</v>
      </c>
      <c r="AK30" s="377">
        <v>861.99786409744934</v>
      </c>
      <c r="AL30" s="147">
        <v>712.20922882868717</v>
      </c>
      <c r="AM30" s="147">
        <v>857.05825350339319</v>
      </c>
      <c r="AN30" s="147">
        <v>701.30541571102867</v>
      </c>
      <c r="AO30" s="147">
        <v>911.45454096250478</v>
      </c>
      <c r="AP30" s="148"/>
      <c r="AQ30" s="149"/>
    </row>
    <row r="31" spans="1:43">
      <c r="AA31" s="267"/>
      <c r="AB31" s="151" t="s">
        <v>229</v>
      </c>
      <c r="AC31" s="377">
        <v>1270.9732325875721</v>
      </c>
      <c r="AD31" s="377">
        <v>1060.9349542233781</v>
      </c>
      <c r="AE31" s="377">
        <v>787.24771255028691</v>
      </c>
      <c r="AF31" s="377">
        <v>605.37356606107141</v>
      </c>
      <c r="AG31" s="377">
        <v>576.08250714885287</v>
      </c>
      <c r="AH31" s="377">
        <v>1141.5781114541621</v>
      </c>
      <c r="AI31" s="377">
        <v>912.81012505695116</v>
      </c>
      <c r="AJ31" s="377">
        <v>1056.8213345432034</v>
      </c>
      <c r="AK31" s="377">
        <v>942.43222912019235</v>
      </c>
      <c r="AL31" s="147">
        <v>731.46252326293086</v>
      </c>
      <c r="AM31" s="147">
        <v>926.04609711307478</v>
      </c>
      <c r="AN31" s="147">
        <v>812.28137490078188</v>
      </c>
      <c r="AO31" s="147">
        <v>1117.0919602402282</v>
      </c>
      <c r="AP31" s="148"/>
      <c r="AQ31" s="149"/>
    </row>
    <row r="32" spans="1:43">
      <c r="AA32" s="267"/>
      <c r="AB32" s="151" t="s">
        <v>230</v>
      </c>
      <c r="AC32" s="379">
        <v>1353.7662481524044</v>
      </c>
      <c r="AD32" s="379">
        <v>1163.3935823450713</v>
      </c>
      <c r="AE32" s="379">
        <v>918.69300942325026</v>
      </c>
      <c r="AF32" s="379">
        <v>697.02669913845989</v>
      </c>
      <c r="AG32" s="379">
        <v>631.30515691108985</v>
      </c>
      <c r="AH32" s="379">
        <v>1242.818816479474</v>
      </c>
      <c r="AI32" s="379">
        <v>1078.7370904767572</v>
      </c>
      <c r="AJ32" s="379">
        <v>1154.8164844107396</v>
      </c>
      <c r="AK32" s="379">
        <v>1072.9698874230191</v>
      </c>
      <c r="AL32" s="375">
        <v>836.85052285183724</v>
      </c>
      <c r="AM32" s="375">
        <v>1054.8934994021026</v>
      </c>
      <c r="AN32" s="375">
        <v>904.71496292009533</v>
      </c>
      <c r="AO32" s="375">
        <v>1248.9644218944313</v>
      </c>
    </row>
    <row r="33" spans="4:41">
      <c r="AA33" s="267"/>
      <c r="AB33" s="151" t="s">
        <v>231</v>
      </c>
      <c r="AC33" s="379">
        <v>1556.2943240804457</v>
      </c>
      <c r="AD33" s="379">
        <v>1273.3536042321191</v>
      </c>
      <c r="AE33" s="379">
        <v>1018.6013028085773</v>
      </c>
      <c r="AF33" s="379">
        <v>747.84580669718218</v>
      </c>
      <c r="AG33" s="379">
        <v>682.70603686274876</v>
      </c>
      <c r="AH33" s="379">
        <v>1471.1077944476922</v>
      </c>
      <c r="AI33" s="379">
        <v>1155.1259295371856</v>
      </c>
      <c r="AJ33" s="379">
        <v>1300.9689106023768</v>
      </c>
      <c r="AK33" s="379">
        <v>1207.2523729425507</v>
      </c>
      <c r="AL33" s="375">
        <v>926.35261371507204</v>
      </c>
      <c r="AM33" s="375">
        <v>1191.3517020445292</v>
      </c>
      <c r="AN33" s="375">
        <v>1026.0337301137031</v>
      </c>
      <c r="AO33" s="375">
        <v>1459.1572938192369</v>
      </c>
    </row>
    <row r="34" spans="4:41">
      <c r="AA34" s="267"/>
      <c r="AB34" s="151" t="s">
        <v>232</v>
      </c>
      <c r="AC34" s="379">
        <v>1788.8145625377219</v>
      </c>
      <c r="AD34" s="379">
        <v>1342.1992787891415</v>
      </c>
      <c r="AE34" s="379">
        <v>1061.2817540578631</v>
      </c>
      <c r="AF34" s="379">
        <v>757.36171425338944</v>
      </c>
      <c r="AG34" s="379">
        <v>675.67404323960557</v>
      </c>
      <c r="AH34" s="379">
        <v>1597.680724197221</v>
      </c>
      <c r="AI34" s="379">
        <v>1203.9207057682861</v>
      </c>
      <c r="AJ34" s="379">
        <v>1380.2484521244992</v>
      </c>
      <c r="AK34" s="379">
        <v>1262.5743541341453</v>
      </c>
      <c r="AL34" s="379">
        <v>958.85630337607472</v>
      </c>
      <c r="AM34" s="379">
        <v>1169.2018756294137</v>
      </c>
      <c r="AN34" s="379">
        <v>1077.4177964815915</v>
      </c>
      <c r="AO34" s="379">
        <v>1470.011647368716</v>
      </c>
    </row>
    <row r="35" spans="4:41">
      <c r="AA35" s="267"/>
      <c r="AB35" s="151" t="s">
        <v>233</v>
      </c>
      <c r="AC35" s="379">
        <v>1798.8163502164387</v>
      </c>
      <c r="AD35" s="379">
        <v>1409.0497683125698</v>
      </c>
      <c r="AE35" s="379">
        <v>1174.8394252268124</v>
      </c>
      <c r="AF35" s="379">
        <v>911.8220790030731</v>
      </c>
      <c r="AG35" s="379">
        <v>804.55421433952461</v>
      </c>
      <c r="AH35" s="379">
        <v>1596.1014149963585</v>
      </c>
      <c r="AI35" s="379">
        <v>1262.0523872208171</v>
      </c>
      <c r="AJ35" s="379">
        <v>1451.7365339568307</v>
      </c>
      <c r="AK35" s="379">
        <v>1326.6961599462768</v>
      </c>
      <c r="AL35" s="379">
        <v>919.18342353257958</v>
      </c>
      <c r="AM35" s="379">
        <v>1321.8793795177546</v>
      </c>
      <c r="AN35" s="379">
        <v>1110.629364534153</v>
      </c>
      <c r="AO35" s="379">
        <v>1414.3708324766837</v>
      </c>
    </row>
    <row r="36" spans="4:41">
      <c r="Y36" s="109"/>
      <c r="AA36" s="267"/>
      <c r="AB36" s="151" t="s">
        <v>234</v>
      </c>
      <c r="AC36" s="379">
        <v>1754.0225999341226</v>
      </c>
      <c r="AD36" s="379">
        <v>1407.2536535100551</v>
      </c>
      <c r="AE36" s="379">
        <v>1031.1922328794587</v>
      </c>
      <c r="AF36" s="379">
        <v>854.14678988928085</v>
      </c>
      <c r="AG36" s="379">
        <v>750.39544726645136</v>
      </c>
      <c r="AH36" s="379">
        <v>1548.4106062437061</v>
      </c>
      <c r="AI36" s="379">
        <v>1249.0618309873205</v>
      </c>
      <c r="AJ36" s="379">
        <v>1423.6260501377446</v>
      </c>
      <c r="AK36" s="379">
        <v>1294.327948608214</v>
      </c>
      <c r="AL36" s="379">
        <v>892.61833481611461</v>
      </c>
      <c r="AM36" s="379">
        <v>1171.3001068096401</v>
      </c>
      <c r="AN36" s="379">
        <v>970.76117224415668</v>
      </c>
      <c r="AO36" s="379">
        <v>1383.9704600392063</v>
      </c>
    </row>
    <row r="37" spans="4:41">
      <c r="Y37" s="109"/>
      <c r="AA37" s="270"/>
      <c r="AB37" s="152" t="s">
        <v>235</v>
      </c>
      <c r="AC37" s="379">
        <v>1676.905432924535</v>
      </c>
      <c r="AD37" s="379">
        <v>1310.4883467949403</v>
      </c>
      <c r="AE37" s="379">
        <v>878.18043047885737</v>
      </c>
      <c r="AF37" s="379">
        <v>710.9651414084916</v>
      </c>
      <c r="AG37" s="379">
        <v>583.26226697682523</v>
      </c>
      <c r="AH37" s="379">
        <v>1513.7414993887778</v>
      </c>
      <c r="AI37" s="379">
        <v>1207.6110493973135</v>
      </c>
      <c r="AJ37" s="379">
        <v>1371.1291314131408</v>
      </c>
      <c r="AK37" s="379">
        <v>1229.8216728149703</v>
      </c>
      <c r="AL37" s="379">
        <v>887.28035414915598</v>
      </c>
      <c r="AM37" s="379">
        <v>1079.4709985795737</v>
      </c>
      <c r="AN37" s="379">
        <v>877.44804703593502</v>
      </c>
      <c r="AO37" s="379">
        <v>1385.8805988224885</v>
      </c>
    </row>
    <row r="38" spans="4:41">
      <c r="D38" s="340"/>
      <c r="Y38" s="109"/>
      <c r="AA38" s="558">
        <v>2021</v>
      </c>
      <c r="AB38" s="556" t="s">
        <v>236</v>
      </c>
      <c r="AC38" s="559">
        <v>1587.4442586701618</v>
      </c>
      <c r="AD38" s="559">
        <v>1333.9895113629061</v>
      </c>
      <c r="AE38" s="559">
        <v>938.42004548551779</v>
      </c>
      <c r="AF38" s="559">
        <v>750.76040200304078</v>
      </c>
      <c r="AG38" s="559">
        <v>685.04193125133668</v>
      </c>
      <c r="AH38" s="559">
        <v>1435.2069429721903</v>
      </c>
      <c r="AI38" s="559">
        <v>1238.2886440210668</v>
      </c>
      <c r="AJ38" s="559">
        <v>1368.5887597072588</v>
      </c>
      <c r="AK38" s="559">
        <v>1261.111680576224</v>
      </c>
      <c r="AL38" s="557">
        <v>921.58196940783819</v>
      </c>
      <c r="AM38" s="557">
        <v>1092.4302687668398</v>
      </c>
      <c r="AN38" s="557">
        <v>881.83934643115026</v>
      </c>
      <c r="AO38" s="557">
        <v>1364.1349890796423</v>
      </c>
    </row>
    <row r="39" spans="4:41">
      <c r="Y39" s="109"/>
      <c r="AA39" s="267"/>
      <c r="AB39" s="151" t="s">
        <v>225</v>
      </c>
      <c r="AC39" s="377">
        <v>1572.4770874700293</v>
      </c>
      <c r="AD39" s="377">
        <v>1296.0094471799914</v>
      </c>
      <c r="AE39" s="377">
        <v>917.46184893682016</v>
      </c>
      <c r="AF39" s="377">
        <v>724.15282023315399</v>
      </c>
      <c r="AG39" s="377">
        <v>605.15672872270466</v>
      </c>
      <c r="AH39" s="377">
        <v>1430.7730750045876</v>
      </c>
      <c r="AI39" s="377">
        <v>1191.2398512493053</v>
      </c>
      <c r="AJ39" s="377">
        <v>1352.5338659106176</v>
      </c>
      <c r="AK39" s="377">
        <v>1233.379147363479</v>
      </c>
      <c r="AL39" s="147">
        <v>955.08661745074744</v>
      </c>
      <c r="AM39" s="147">
        <v>1038.9789035220344</v>
      </c>
      <c r="AN39" s="147">
        <v>893.80967996253992</v>
      </c>
      <c r="AO39" s="147">
        <v>1272.7522086077406</v>
      </c>
    </row>
    <row r="40" spans="4:41">
      <c r="Y40" s="109"/>
      <c r="AA40" s="267"/>
      <c r="AB40" s="151" t="s">
        <v>226</v>
      </c>
      <c r="AC40" s="377">
        <v>1611.3416508629421</v>
      </c>
      <c r="AD40" s="377">
        <v>1348.9548023334917</v>
      </c>
      <c r="AE40" s="377">
        <v>907.34456897296104</v>
      </c>
      <c r="AF40" s="377">
        <v>726.22063962241327</v>
      </c>
      <c r="AG40" s="377">
        <v>590.66836153267946</v>
      </c>
      <c r="AH40" s="377">
        <v>1466.5475941322777</v>
      </c>
      <c r="AI40" s="377">
        <v>1206.7972477480198</v>
      </c>
      <c r="AJ40" s="377">
        <v>1355.1783661545869</v>
      </c>
      <c r="AK40" s="377">
        <v>1229.5937974622539</v>
      </c>
      <c r="AL40" s="147">
        <v>935.92943627469947</v>
      </c>
      <c r="AM40" s="147">
        <v>1047.9305029311724</v>
      </c>
      <c r="AN40" s="147">
        <v>914.93858963433706</v>
      </c>
      <c r="AO40" s="147">
        <v>1315.359876554312</v>
      </c>
    </row>
    <row r="41" spans="4:41">
      <c r="Y41" s="109"/>
      <c r="AA41" s="267"/>
      <c r="AB41" s="151" t="s">
        <v>227</v>
      </c>
      <c r="AC41" s="377">
        <v>1705.5679796963354</v>
      </c>
      <c r="AD41" s="377">
        <v>1427.9501741909985</v>
      </c>
      <c r="AE41" s="377">
        <v>847.15316704730571</v>
      </c>
      <c r="AF41" s="377">
        <v>691.6990603564501</v>
      </c>
      <c r="AG41" s="377">
        <v>526.91762733854148</v>
      </c>
      <c r="AH41" s="377">
        <v>1548.4815158678132</v>
      </c>
      <c r="AI41" s="377">
        <v>1305.6613235052262</v>
      </c>
      <c r="AJ41" s="377">
        <v>1424.3542821145254</v>
      </c>
      <c r="AK41" s="377">
        <v>1291.812338382495</v>
      </c>
      <c r="AL41" s="147">
        <v>906.09429500675003</v>
      </c>
      <c r="AM41" s="147">
        <v>1051.8886192091179</v>
      </c>
      <c r="AN41" s="147">
        <v>895.23023124636393</v>
      </c>
      <c r="AO41" s="147">
        <v>1319.1678853091701</v>
      </c>
    </row>
    <row r="42" spans="4:41">
      <c r="Y42" s="109"/>
      <c r="AA42" s="267"/>
      <c r="AB42" s="151" t="s">
        <v>228</v>
      </c>
      <c r="AC42" s="377">
        <v>1860.4823399025154</v>
      </c>
      <c r="AD42" s="377">
        <v>1517.7816589879028</v>
      </c>
      <c r="AE42" s="377">
        <v>966.22147088787244</v>
      </c>
      <c r="AF42" s="377">
        <v>775.10753496743212</v>
      </c>
      <c r="AG42" s="377">
        <v>573.38973215229976</v>
      </c>
      <c r="AH42" s="377">
        <v>1656.7374084216303</v>
      </c>
      <c r="AI42" s="377">
        <v>1377.4366080791929</v>
      </c>
      <c r="AJ42" s="377">
        <v>1484.6685136198998</v>
      </c>
      <c r="AK42" s="377">
        <v>1374.2065469948861</v>
      </c>
      <c r="AL42" s="147">
        <v>997.33806801433354</v>
      </c>
      <c r="AM42" s="147">
        <v>1132.5674251130463</v>
      </c>
      <c r="AN42" s="147">
        <v>976.01753979214243</v>
      </c>
      <c r="AO42" s="147">
        <v>1394.8632628718228</v>
      </c>
    </row>
    <row r="43" spans="4:41">
      <c r="Y43" s="109"/>
      <c r="AA43" s="267"/>
      <c r="AB43" s="151" t="s">
        <v>229</v>
      </c>
      <c r="AC43" s="377">
        <v>1967.5383066420657</v>
      </c>
      <c r="AD43" s="377">
        <v>1655.119899577802</v>
      </c>
      <c r="AE43" s="377">
        <v>1135.6012865563866</v>
      </c>
      <c r="AF43" s="377">
        <v>883.69178014720285</v>
      </c>
      <c r="AG43" s="377">
        <v>728.98475705035821</v>
      </c>
      <c r="AH43" s="377">
        <v>1786.0610802877284</v>
      </c>
      <c r="AI43" s="377">
        <v>1449.3969549620585</v>
      </c>
      <c r="AJ43" s="377">
        <v>1644.32861009369</v>
      </c>
      <c r="AK43" s="377">
        <v>1496.0809132567565</v>
      </c>
      <c r="AL43" s="147">
        <v>1079.1828801347806</v>
      </c>
      <c r="AM43" s="147">
        <v>1296.667772989487</v>
      </c>
      <c r="AN43" s="147">
        <v>1062.0253452113241</v>
      </c>
      <c r="AO43" s="147">
        <v>1443.8832554235778</v>
      </c>
    </row>
    <row r="44" spans="4:41">
      <c r="Y44" s="109"/>
      <c r="AA44" s="267"/>
      <c r="AB44" s="151" t="s">
        <v>230</v>
      </c>
      <c r="AC44" s="379">
        <v>2060.2046268287913</v>
      </c>
      <c r="AD44" s="379">
        <v>1828.2241569946916</v>
      </c>
      <c r="AE44" s="379">
        <v>1312.9673130444116</v>
      </c>
      <c r="AF44" s="379">
        <v>1071.8266191078033</v>
      </c>
      <c r="AG44" s="379">
        <v>957.31527115035681</v>
      </c>
      <c r="AH44" s="379">
        <v>1905.9969485026804</v>
      </c>
      <c r="AI44" s="379">
        <v>1596.6828978288947</v>
      </c>
      <c r="AJ44" s="379">
        <v>1776.2505385888637</v>
      </c>
      <c r="AK44" s="379">
        <v>1681.7548356128696</v>
      </c>
      <c r="AL44" s="375">
        <v>1135.6093764313989</v>
      </c>
      <c r="AM44" s="375">
        <v>1516.0525555399086</v>
      </c>
      <c r="AN44" s="375">
        <v>1233.6027698273351</v>
      </c>
      <c r="AO44" s="375">
        <v>1400.1992174661539</v>
      </c>
    </row>
    <row r="45" spans="4:41">
      <c r="Y45" s="109"/>
      <c r="AA45" s="267"/>
      <c r="AB45" s="151" t="s">
        <v>231</v>
      </c>
      <c r="AC45" s="379">
        <v>2327.0715765365312</v>
      </c>
      <c r="AD45" s="379">
        <v>2064.0560478477219</v>
      </c>
      <c r="AE45" s="379">
        <v>1417.5479003489268</v>
      </c>
      <c r="AF45" s="379">
        <v>1119.9931753848382</v>
      </c>
      <c r="AG45" s="379">
        <v>917.68156135834192</v>
      </c>
      <c r="AH45" s="379">
        <v>2199.5515060338043</v>
      </c>
      <c r="AI45" s="379">
        <v>1816.0352565329931</v>
      </c>
      <c r="AJ45" s="379">
        <v>2079.5781552591175</v>
      </c>
      <c r="AK45" s="379">
        <v>1966.4968881582959</v>
      </c>
      <c r="AL45" s="375">
        <v>1178.5318648961411</v>
      </c>
      <c r="AM45" s="375">
        <v>1675.7286622925915</v>
      </c>
      <c r="AN45" s="375">
        <v>1400.1715613650722</v>
      </c>
      <c r="AO45" s="375">
        <v>1455.5424163982505</v>
      </c>
    </row>
    <row r="46" spans="4:41">
      <c r="Y46" s="109"/>
      <c r="AA46" s="267"/>
      <c r="AB46" s="151" t="s">
        <v>232</v>
      </c>
      <c r="AC46" s="379">
        <v>2351.8280983092068</v>
      </c>
      <c r="AD46" s="379">
        <v>2094.489237085711</v>
      </c>
      <c r="AE46" s="379">
        <v>1450.6666453141602</v>
      </c>
      <c r="AF46" s="379">
        <v>1077.8400954605886</v>
      </c>
      <c r="AG46" s="379">
        <v>827.49016453419199</v>
      </c>
      <c r="AH46" s="379">
        <v>2169.2572407660864</v>
      </c>
      <c r="AI46" s="379">
        <v>1804.3400025476399</v>
      </c>
      <c r="AJ46" s="379">
        <v>2222.6162764832479</v>
      </c>
      <c r="AK46" s="379">
        <v>2072.289386639517</v>
      </c>
      <c r="AL46" s="379">
        <v>1266.48699857729</v>
      </c>
      <c r="AM46" s="379">
        <v>1700.3069897945779</v>
      </c>
      <c r="AN46" s="379">
        <v>1430.8568688435096</v>
      </c>
      <c r="AO46" s="379">
        <v>1521.6662651866955</v>
      </c>
    </row>
    <row r="47" spans="4:41">
      <c r="Y47" s="109"/>
      <c r="AA47" s="267"/>
      <c r="AB47" s="151" t="s">
        <v>233</v>
      </c>
      <c r="AC47" s="379">
        <v>2220.85</v>
      </c>
      <c r="AD47" s="379">
        <v>2093.66</v>
      </c>
      <c r="AE47" s="379">
        <v>1487.93</v>
      </c>
      <c r="AF47" s="379">
        <v>1176.3800000000001</v>
      </c>
      <c r="AG47" s="379">
        <v>984.97</v>
      </c>
      <c r="AH47" s="379">
        <v>2058.3000000000002</v>
      </c>
      <c r="AI47" s="379">
        <v>1862.7</v>
      </c>
      <c r="AJ47" s="379">
        <v>2168.06</v>
      </c>
      <c r="AK47" s="379">
        <v>2002.13</v>
      </c>
      <c r="AL47" s="379">
        <v>1336.69</v>
      </c>
      <c r="AM47" s="379">
        <v>1726.83</v>
      </c>
      <c r="AN47" s="379">
        <v>1467.4</v>
      </c>
      <c r="AO47" s="379">
        <v>1214.6400000000001</v>
      </c>
    </row>
    <row r="48" spans="4:41">
      <c r="Y48" s="109"/>
      <c r="AA48" s="267"/>
      <c r="AB48" s="151" t="s">
        <v>234</v>
      </c>
      <c r="AC48" s="379">
        <v>2099.4549783192251</v>
      </c>
      <c r="AD48" s="379">
        <v>1858.6359792855017</v>
      </c>
      <c r="AE48" s="379">
        <v>1445.8078670263228</v>
      </c>
      <c r="AF48" s="379">
        <v>1107.6927308489992</v>
      </c>
      <c r="AG48" s="379">
        <v>991.01890941820409</v>
      </c>
      <c r="AH48" s="379">
        <v>1982.6573319358986</v>
      </c>
      <c r="AI48" s="379">
        <v>1683.5166404155286</v>
      </c>
      <c r="AJ48" s="379">
        <v>2061.3831220481634</v>
      </c>
      <c r="AK48" s="379">
        <v>1892.4125225313605</v>
      </c>
      <c r="AL48" s="379">
        <v>1262.3492473108981</v>
      </c>
      <c r="AM48" s="379">
        <v>1695.2695207832187</v>
      </c>
      <c r="AN48" s="379">
        <v>1358.0350499414153</v>
      </c>
      <c r="AO48" s="379">
        <v>1149.4654280363739</v>
      </c>
    </row>
    <row r="49" spans="25:59">
      <c r="Y49" s="109"/>
      <c r="AA49" s="270"/>
      <c r="AB49" s="152" t="s">
        <v>235</v>
      </c>
      <c r="AC49" s="379">
        <v>1970.8911703473623</v>
      </c>
      <c r="AD49" s="379">
        <v>1804.5345657241012</v>
      </c>
      <c r="AE49" s="379">
        <v>1338.6300829997931</v>
      </c>
      <c r="AF49" s="379">
        <v>1068.7334612434845</v>
      </c>
      <c r="AG49" s="379">
        <v>859.07360514978041</v>
      </c>
      <c r="AH49" s="379">
        <v>1864.9939048791387</v>
      </c>
      <c r="AI49" s="379">
        <v>1685.0008929470837</v>
      </c>
      <c r="AJ49" s="379">
        <v>1891.9920583907865</v>
      </c>
      <c r="AK49" s="379">
        <v>1736.0588427914001</v>
      </c>
      <c r="AL49" s="379">
        <v>1216.5004674361385</v>
      </c>
      <c r="AM49" s="379">
        <v>1546.2226278947539</v>
      </c>
      <c r="AN49" s="379">
        <v>1273.2667505185868</v>
      </c>
      <c r="AO49" s="379">
        <v>1224.8898426197054</v>
      </c>
      <c r="AP49" s="268"/>
    </row>
    <row r="50" spans="25:59">
      <c r="Y50" s="109"/>
      <c r="AA50" s="268">
        <v>2022</v>
      </c>
      <c r="AB50" s="556" t="s">
        <v>236</v>
      </c>
      <c r="AC50" s="379">
        <v>1868.017970132765</v>
      </c>
      <c r="AD50" s="379">
        <v>1738.9114502941527</v>
      </c>
      <c r="AE50" s="379">
        <v>1291.5581578895756</v>
      </c>
      <c r="AF50" s="379">
        <v>973.32224153043251</v>
      </c>
      <c r="AG50" s="379">
        <v>913.76954315731302</v>
      </c>
      <c r="AH50" s="379">
        <v>1770.1397062780795</v>
      </c>
      <c r="AI50" s="379">
        <v>1502.464191626367</v>
      </c>
      <c r="AJ50" s="379">
        <v>1768.5395785674198</v>
      </c>
      <c r="AK50" s="379">
        <v>1604.7647183132894</v>
      </c>
      <c r="AL50" s="379">
        <v>1168.0164810093097</v>
      </c>
      <c r="AM50" s="379">
        <v>1379.8032043967971</v>
      </c>
      <c r="AN50" s="379">
        <v>1139.5056947729047</v>
      </c>
      <c r="AO50" s="379">
        <v>913.62533238592903</v>
      </c>
      <c r="AP50" s="268"/>
    </row>
    <row r="51" spans="25:59">
      <c r="Y51" s="109"/>
      <c r="AA51" s="268"/>
      <c r="AB51" s="151" t="s">
        <v>225</v>
      </c>
      <c r="AC51" s="379">
        <v>1963.0471177790434</v>
      </c>
      <c r="AD51" s="379">
        <v>1824.6158213987505</v>
      </c>
      <c r="AE51" s="379">
        <v>1301.3375562317785</v>
      </c>
      <c r="AF51" s="379">
        <v>981.44700884658198</v>
      </c>
      <c r="AG51" s="379">
        <v>764.35145202628587</v>
      </c>
      <c r="AH51" s="379">
        <v>1845.3825624609842</v>
      </c>
      <c r="AI51" s="379">
        <v>1620.4144794674933</v>
      </c>
      <c r="AJ51" s="379">
        <v>1927.7772344626617</v>
      </c>
      <c r="AK51" s="379">
        <v>1702.3809551872257</v>
      </c>
      <c r="AL51" s="379">
        <v>1208.5842347937455</v>
      </c>
      <c r="AM51" s="379">
        <v>1368.6173136232997</v>
      </c>
      <c r="AN51" s="379">
        <v>1169.5394049880485</v>
      </c>
      <c r="AO51" s="379">
        <v>957.98390826810066</v>
      </c>
      <c r="AP51" s="268"/>
    </row>
    <row r="52" spans="25:59">
      <c r="Y52" s="109"/>
      <c r="AA52" s="268"/>
      <c r="AB52" s="151" t="s">
        <v>226</v>
      </c>
      <c r="AC52" s="379">
        <v>2045.1894723477285</v>
      </c>
      <c r="AD52" s="379">
        <v>1904.7759739188468</v>
      </c>
      <c r="AE52" s="379">
        <v>1335.6144861937605</v>
      </c>
      <c r="AF52" s="379">
        <v>1074.3602353337653</v>
      </c>
      <c r="AG52" s="379">
        <v>802.51695922618103</v>
      </c>
      <c r="AH52" s="379">
        <v>1926.0073895328896</v>
      </c>
      <c r="AI52" s="379">
        <v>1663.3708553908671</v>
      </c>
      <c r="AJ52" s="379">
        <v>2053.6374018470901</v>
      </c>
      <c r="AK52" s="379">
        <v>1874.5678640157994</v>
      </c>
      <c r="AL52" s="379">
        <v>1181.2555479613884</v>
      </c>
      <c r="AM52" s="379">
        <v>1504.7652255441419</v>
      </c>
      <c r="AN52" s="379">
        <v>1311.3119942978819</v>
      </c>
      <c r="AO52" s="268">
        <v>887.59678967146147</v>
      </c>
      <c r="AP52" s="268"/>
    </row>
    <row r="53" spans="25:59">
      <c r="Y53" s="109"/>
      <c r="AA53" s="268"/>
      <c r="AB53" s="151" t="s">
        <v>227</v>
      </c>
      <c r="AC53" s="268"/>
      <c r="AD53" s="268"/>
      <c r="AE53" s="268"/>
      <c r="AF53" s="268"/>
      <c r="AG53" s="268"/>
      <c r="AH53" s="268"/>
      <c r="AI53" s="268"/>
      <c r="AJ53" s="268"/>
      <c r="AK53" s="268"/>
      <c r="AL53" s="268"/>
      <c r="AM53" s="268"/>
      <c r="AN53" s="268"/>
      <c r="AO53" s="268"/>
      <c r="AP53" s="268"/>
    </row>
    <row r="54" spans="25:59">
      <c r="Y54" s="109"/>
      <c r="AA54" s="268"/>
      <c r="AB54" s="151" t="s">
        <v>228</v>
      </c>
      <c r="AC54" s="268"/>
      <c r="AD54" s="268"/>
      <c r="AE54" s="268"/>
      <c r="AF54" s="268"/>
      <c r="AG54" s="268"/>
      <c r="AH54" s="268"/>
      <c r="AI54" s="268"/>
      <c r="AJ54" s="268"/>
      <c r="AK54" s="268"/>
      <c r="AL54" s="268"/>
      <c r="AM54" s="268"/>
      <c r="AN54" s="268"/>
      <c r="AO54" s="268"/>
      <c r="AP54" s="268"/>
    </row>
    <row r="55" spans="25:59">
      <c r="Y55" s="109"/>
      <c r="AA55" s="268"/>
      <c r="AB55" s="151" t="s">
        <v>229</v>
      </c>
      <c r="AC55" s="268"/>
      <c r="AD55" s="268"/>
      <c r="AE55" s="268"/>
      <c r="AF55" s="268"/>
      <c r="AG55" s="268"/>
      <c r="AH55" s="268"/>
      <c r="AI55" s="268"/>
      <c r="AJ55" s="268"/>
      <c r="AK55" s="268"/>
      <c r="AL55" s="268"/>
      <c r="AM55" s="268"/>
      <c r="AN55" s="268"/>
      <c r="AO55" s="268"/>
      <c r="AP55" s="268"/>
    </row>
    <row r="56" spans="25:59">
      <c r="Y56" s="109"/>
      <c r="AA56" s="268"/>
      <c r="AB56" s="151" t="s">
        <v>230</v>
      </c>
      <c r="AC56" s="268"/>
      <c r="AD56" s="268"/>
      <c r="AE56" s="268"/>
      <c r="AF56" s="268"/>
      <c r="AG56" s="268"/>
      <c r="AH56" s="268"/>
      <c r="AI56" s="268"/>
      <c r="AJ56" s="268"/>
      <c r="AK56" s="268"/>
      <c r="AL56" s="268"/>
      <c r="AM56" s="268"/>
      <c r="AN56" s="268"/>
      <c r="AO56" s="268"/>
      <c r="AP56" s="268"/>
    </row>
    <row r="57" spans="25:59">
      <c r="Y57" s="109"/>
      <c r="AA57" s="268"/>
      <c r="AB57" s="151" t="s">
        <v>231</v>
      </c>
      <c r="AC57" s="268"/>
      <c r="AD57" s="268"/>
      <c r="AE57" s="268"/>
      <c r="AF57" s="268"/>
      <c r="AG57" s="268"/>
      <c r="AH57" s="268"/>
      <c r="AI57" s="268"/>
      <c r="AJ57" s="268"/>
      <c r="AK57" s="268"/>
      <c r="AL57" s="268"/>
      <c r="AM57" s="268"/>
      <c r="AN57" s="268"/>
      <c r="AO57" s="268"/>
      <c r="AP57" s="268"/>
    </row>
    <row r="58" spans="25:59">
      <c r="Y58" s="109"/>
      <c r="AA58" s="268"/>
      <c r="AB58" s="151" t="s">
        <v>232</v>
      </c>
      <c r="AC58" s="268"/>
      <c r="AD58" s="268"/>
      <c r="AE58" s="268"/>
      <c r="AF58" s="268"/>
      <c r="AG58" s="268"/>
      <c r="AH58" s="268"/>
      <c r="AI58" s="268"/>
      <c r="AJ58" s="268"/>
      <c r="AK58" s="268"/>
      <c r="AL58" s="268"/>
      <c r="AM58" s="268"/>
      <c r="AN58" s="268"/>
      <c r="AO58" s="268"/>
      <c r="AP58" s="268"/>
    </row>
    <row r="59" spans="25:59">
      <c r="Y59" s="109"/>
      <c r="AA59" s="268"/>
      <c r="AB59" s="151" t="s">
        <v>233</v>
      </c>
      <c r="AC59" s="268"/>
      <c r="AD59" s="268"/>
      <c r="AE59" s="268"/>
      <c r="AF59" s="268"/>
      <c r="AG59" s="268"/>
      <c r="AH59" s="268"/>
      <c r="AI59" s="268"/>
      <c r="AJ59" s="268"/>
      <c r="AK59" s="268"/>
      <c r="AL59" s="268"/>
      <c r="AM59" s="268"/>
      <c r="AN59" s="268"/>
      <c r="AO59" s="268"/>
      <c r="AP59" s="268"/>
      <c r="BD59" s="814"/>
      <c r="BE59" s="814"/>
      <c r="BF59" s="814"/>
      <c r="BG59" s="814"/>
    </row>
    <row r="60" spans="25:59">
      <c r="Y60" s="109"/>
      <c r="AA60" s="268"/>
      <c r="AB60" s="151" t="s">
        <v>234</v>
      </c>
      <c r="AC60" s="268"/>
      <c r="AD60" s="268"/>
      <c r="AE60" s="268"/>
      <c r="AF60" s="268"/>
      <c r="AG60" s="268"/>
      <c r="AH60" s="268"/>
      <c r="AI60" s="268"/>
      <c r="AJ60" s="268"/>
      <c r="AK60" s="268"/>
      <c r="AL60" s="268"/>
      <c r="AM60" s="268"/>
      <c r="AN60" s="268"/>
      <c r="AO60" s="268"/>
      <c r="AP60" s="268"/>
      <c r="BE60" s="153"/>
      <c r="BF60" s="153"/>
      <c r="BG60" s="80"/>
    </row>
    <row r="61" spans="25:59">
      <c r="Y61" s="109"/>
      <c r="AA61" s="268"/>
      <c r="AB61" s="152" t="s">
        <v>235</v>
      </c>
      <c r="AC61" s="268"/>
      <c r="AD61" s="268"/>
      <c r="AE61" s="268"/>
      <c r="AF61" s="268"/>
      <c r="AG61" s="268"/>
      <c r="AH61" s="268"/>
      <c r="AI61" s="268"/>
      <c r="AJ61" s="268"/>
      <c r="AK61" s="268"/>
      <c r="AL61" s="268"/>
      <c r="AM61" s="268"/>
      <c r="AN61" s="268"/>
      <c r="AO61" s="268"/>
      <c r="AP61" s="268"/>
      <c r="AQ61" s="812"/>
      <c r="AR61" s="812"/>
      <c r="AS61" s="812"/>
      <c r="AT61" s="812"/>
      <c r="AU61" s="812"/>
      <c r="AV61" s="812"/>
      <c r="AW61" s="812"/>
      <c r="AX61" s="812"/>
      <c r="AY61" s="812"/>
      <c r="AZ61" s="812"/>
      <c r="BA61" s="812"/>
      <c r="BB61" s="812"/>
      <c r="BD61" s="154"/>
      <c r="BE61" s="38"/>
      <c r="BF61" s="38"/>
      <c r="BG61" s="18"/>
    </row>
    <row r="62" spans="25:59">
      <c r="Y62" s="109"/>
      <c r="AA62" s="268"/>
      <c r="AB62" s="268"/>
      <c r="AC62" s="268"/>
      <c r="AD62" s="268"/>
      <c r="AE62" s="268"/>
      <c r="AF62" s="268"/>
      <c r="AG62" s="268"/>
      <c r="AH62" s="268"/>
      <c r="AI62" s="268"/>
      <c r="AJ62" s="268"/>
      <c r="AK62" s="268"/>
      <c r="AL62" s="268"/>
      <c r="AM62" s="268"/>
      <c r="AN62" s="268"/>
      <c r="AO62" s="268"/>
      <c r="AP62" s="268"/>
      <c r="AQ62" s="154"/>
      <c r="AR62" s="154"/>
      <c r="AS62" s="154"/>
      <c r="AT62" s="154"/>
      <c r="AU62" s="154"/>
      <c r="AV62" s="154"/>
      <c r="AW62" s="154"/>
      <c r="AX62" s="154"/>
      <c r="AY62" s="154"/>
      <c r="AZ62" s="154"/>
      <c r="BA62" s="154"/>
      <c r="BB62" s="154"/>
      <c r="BD62" s="154"/>
      <c r="BE62" s="38"/>
      <c r="BF62" s="38"/>
      <c r="BG62" s="18"/>
    </row>
    <row r="63" spans="25:59">
      <c r="Y63" s="109"/>
      <c r="AA63" s="268"/>
      <c r="AB63" s="268"/>
      <c r="AC63" s="268"/>
      <c r="AD63" s="268"/>
      <c r="AE63" s="268"/>
      <c r="AF63" s="268"/>
      <c r="AG63" s="268"/>
      <c r="AH63" s="268"/>
      <c r="AI63" s="268"/>
      <c r="AJ63" s="268"/>
      <c r="AK63" s="268"/>
      <c r="AL63" s="268"/>
      <c r="AM63" s="268"/>
      <c r="AN63" s="268"/>
      <c r="AO63" s="268"/>
      <c r="AP63" s="268"/>
      <c r="AQ63" s="154"/>
      <c r="AR63" s="154"/>
      <c r="AS63" s="154"/>
      <c r="AT63" s="154"/>
      <c r="AU63" s="154"/>
      <c r="AV63" s="154"/>
      <c r="AW63" s="154"/>
      <c r="AX63" s="154"/>
      <c r="AY63" s="154"/>
      <c r="AZ63" s="154"/>
      <c r="BA63" s="154"/>
      <c r="BB63" s="110"/>
      <c r="BC63" s="154"/>
      <c r="BD63" s="38"/>
      <c r="BE63" s="38"/>
      <c r="BF63" s="18"/>
    </row>
    <row r="64" spans="25:59">
      <c r="Y64" s="109"/>
      <c r="AA64" s="268"/>
      <c r="AB64" s="268"/>
      <c r="AC64" s="268"/>
      <c r="AD64" s="268"/>
      <c r="AE64" s="268"/>
      <c r="AF64" s="268"/>
      <c r="AG64" s="268"/>
      <c r="AH64" s="268"/>
      <c r="AI64" s="268"/>
      <c r="AJ64" s="268"/>
      <c r="AK64" s="268"/>
      <c r="AL64" s="268"/>
      <c r="AM64" s="268"/>
      <c r="AN64" s="268"/>
      <c r="AO64" s="268"/>
      <c r="AP64" s="268"/>
      <c r="AQ64" s="154"/>
      <c r="AR64" s="154"/>
      <c r="AS64" s="154"/>
      <c r="AT64" s="154"/>
      <c r="AU64" s="154"/>
      <c r="AV64" s="154"/>
      <c r="AW64" s="154"/>
      <c r="AX64" s="154"/>
      <c r="AY64" s="154"/>
      <c r="AZ64" s="154"/>
      <c r="BA64" s="154"/>
      <c r="BB64" s="110"/>
      <c r="BC64" s="154"/>
      <c r="BD64" s="38"/>
      <c r="BE64" s="38"/>
      <c r="BF64" s="18"/>
    </row>
    <row r="65" spans="25:61">
      <c r="Y65" s="109"/>
      <c r="AA65" s="268"/>
      <c r="AB65" s="268"/>
      <c r="AC65" s="268"/>
      <c r="AD65" s="268"/>
      <c r="AE65" s="268"/>
      <c r="AF65" s="268"/>
      <c r="AG65" s="268"/>
      <c r="AH65" s="268"/>
      <c r="AI65" s="268"/>
      <c r="AJ65" s="268"/>
      <c r="AK65" s="268"/>
      <c r="AL65" s="268"/>
      <c r="AM65" s="268"/>
      <c r="AN65" s="268"/>
      <c r="AO65" s="268"/>
      <c r="AP65" s="268"/>
      <c r="AQ65" s="154"/>
      <c r="AR65" s="154"/>
      <c r="AS65" s="154"/>
      <c r="AT65" s="154"/>
      <c r="AU65" s="154"/>
      <c r="AV65" s="154"/>
      <c r="AW65" s="154"/>
      <c r="AX65" s="154"/>
      <c r="AY65" s="154"/>
      <c r="AZ65" s="154"/>
      <c r="BA65" s="154"/>
      <c r="BB65" s="110"/>
      <c r="BC65" s="154"/>
      <c r="BD65" s="38"/>
      <c r="BE65" s="38"/>
      <c r="BF65" s="18"/>
    </row>
    <row r="66" spans="25:61">
      <c r="Y66" s="109"/>
      <c r="AA66" s="268"/>
      <c r="AB66" s="268"/>
      <c r="AC66" s="268"/>
      <c r="AD66" s="268"/>
      <c r="AE66" s="268"/>
      <c r="AF66" s="268"/>
      <c r="AG66" s="268"/>
      <c r="AH66" s="268"/>
      <c r="AI66" s="268"/>
      <c r="AJ66" s="268"/>
      <c r="AK66" s="268"/>
      <c r="AL66" s="268"/>
      <c r="AM66" s="268"/>
      <c r="AN66" s="268"/>
      <c r="AO66" s="268"/>
      <c r="AP66" s="268"/>
      <c r="AQ66" s="154"/>
      <c r="AR66" s="154"/>
      <c r="AS66" s="154"/>
      <c r="AT66" s="154"/>
      <c r="AU66" s="154"/>
      <c r="AV66" s="154"/>
      <c r="AW66" s="154"/>
      <c r="AX66" s="154"/>
      <c r="AY66" s="154"/>
      <c r="AZ66" s="154"/>
      <c r="BA66" s="154"/>
      <c r="BB66" s="110"/>
      <c r="BC66" s="154"/>
      <c r="BD66" s="38"/>
      <c r="BE66" s="38"/>
      <c r="BF66" s="18"/>
    </row>
    <row r="67" spans="25:61">
      <c r="Y67" s="109"/>
      <c r="AA67" s="268"/>
      <c r="AB67" s="268"/>
      <c r="AC67" s="268"/>
      <c r="AD67" s="268"/>
      <c r="AE67" s="268"/>
      <c r="AF67" s="268"/>
      <c r="AG67" s="268"/>
      <c r="AH67" s="268"/>
      <c r="AI67" s="268"/>
      <c r="AJ67" s="268"/>
      <c r="AK67" s="268"/>
      <c r="AL67" s="268"/>
      <c r="AM67" s="268"/>
      <c r="AN67" s="268"/>
      <c r="AO67" s="268"/>
      <c r="AP67" s="268"/>
      <c r="AQ67" s="155"/>
      <c r="AR67" s="38"/>
      <c r="AS67" s="38"/>
      <c r="AT67" s="38"/>
      <c r="AU67" s="38"/>
      <c r="AV67" s="38"/>
      <c r="AW67" s="38"/>
      <c r="AX67" s="38"/>
      <c r="AY67" s="38"/>
      <c r="AZ67" s="38"/>
      <c r="BA67" s="38"/>
      <c r="BB67" s="38"/>
      <c r="BC67" s="16"/>
      <c r="BD67" s="154"/>
      <c r="BE67" s="38"/>
      <c r="BF67" s="38"/>
      <c r="BG67" s="156"/>
    </row>
    <row r="68" spans="25:61">
      <c r="AA68" s="268"/>
      <c r="AB68" s="268"/>
      <c r="AC68" s="268"/>
      <c r="AD68" s="268"/>
      <c r="AE68" s="268"/>
      <c r="AF68" s="268"/>
      <c r="AG68" s="268"/>
      <c r="AH68" s="268"/>
      <c r="AI68" s="268"/>
      <c r="AJ68" s="268"/>
      <c r="AK68" s="268"/>
      <c r="AL68" s="268"/>
      <c r="AM68" s="268"/>
      <c r="AN68" s="268"/>
      <c r="AO68" s="268"/>
      <c r="AP68" s="268"/>
      <c r="AQ68" s="155"/>
      <c r="AR68" s="38"/>
      <c r="AS68" s="38"/>
      <c r="AT68" s="38"/>
      <c r="AU68" s="38"/>
      <c r="AV68" s="38"/>
      <c r="AW68" s="38"/>
      <c r="AX68" s="38"/>
      <c r="AY68" s="38"/>
      <c r="AZ68" s="38"/>
      <c r="BA68" s="38"/>
      <c r="BB68" s="38"/>
      <c r="BC68" s="16"/>
      <c r="BD68" s="154"/>
      <c r="BE68" s="38"/>
      <c r="BF68" s="38"/>
      <c r="BG68" s="156"/>
    </row>
    <row r="69" spans="25:61">
      <c r="AA69" s="268"/>
      <c r="AB69" s="268"/>
      <c r="AC69" s="268"/>
      <c r="AD69" s="268"/>
      <c r="AE69" s="268"/>
      <c r="AF69" s="268"/>
      <c r="AG69" s="268"/>
      <c r="AH69" s="268"/>
      <c r="AI69" s="268"/>
      <c r="AJ69" s="268"/>
      <c r="AK69" s="268"/>
      <c r="AL69" s="268"/>
      <c r="AM69" s="268"/>
      <c r="AN69" s="268"/>
      <c r="AO69" s="268"/>
      <c r="AP69" s="268"/>
      <c r="AQ69" s="47"/>
      <c r="AR69" s="18"/>
      <c r="AS69" s="18"/>
      <c r="AT69" s="156"/>
      <c r="AU69" s="156"/>
      <c r="AV69" s="156"/>
      <c r="AW69" s="18"/>
      <c r="AX69" s="18"/>
      <c r="AY69" s="18"/>
      <c r="AZ69" s="156"/>
      <c r="BA69" s="156"/>
      <c r="BB69" s="156"/>
      <c r="BC69" s="16"/>
      <c r="BD69" s="154"/>
      <c r="BE69" s="38"/>
      <c r="BF69" s="38"/>
      <c r="BG69" s="156"/>
    </row>
    <row r="70" spans="25:61">
      <c r="AA70" s="268"/>
      <c r="AB70" s="268"/>
      <c r="AC70" s="268"/>
      <c r="AD70" s="268"/>
      <c r="AE70" s="268"/>
      <c r="AF70" s="268"/>
      <c r="AG70" s="268"/>
      <c r="AH70" s="268"/>
      <c r="AI70" s="268"/>
      <c r="AJ70" s="268"/>
      <c r="AK70" s="268"/>
      <c r="AL70" s="268"/>
      <c r="AM70" s="268"/>
      <c r="AN70" s="268"/>
      <c r="AO70" s="268"/>
      <c r="AP70" s="268"/>
      <c r="AQ70" s="813"/>
      <c r="AR70" s="813"/>
      <c r="AS70" s="813"/>
      <c r="AT70" s="813"/>
      <c r="AU70" s="813"/>
      <c r="AV70" s="813"/>
      <c r="AW70" s="813"/>
      <c r="AX70" s="813"/>
      <c r="AY70" s="813"/>
      <c r="AZ70" s="813"/>
      <c r="BA70" s="813"/>
      <c r="BB70" s="813"/>
      <c r="BC70" s="16"/>
      <c r="BD70" s="154"/>
      <c r="BE70" s="38"/>
      <c r="BF70" s="38"/>
      <c r="BG70" s="18"/>
    </row>
    <row r="71" spans="25:61">
      <c r="AA71" s="268"/>
      <c r="AB71" s="268"/>
      <c r="AC71" s="268"/>
      <c r="AD71" s="268"/>
      <c r="AE71" s="268"/>
      <c r="AF71" s="268"/>
      <c r="AG71" s="268"/>
      <c r="AH71" s="268"/>
      <c r="AI71" s="268"/>
      <c r="AJ71" s="268"/>
      <c r="AK71" s="268"/>
      <c r="AL71" s="268"/>
      <c r="AM71" s="268"/>
      <c r="AN71" s="268"/>
      <c r="AO71" s="268"/>
      <c r="AP71" s="268"/>
      <c r="AQ71" s="157"/>
      <c r="AR71" s="157"/>
      <c r="AS71" s="157"/>
      <c r="AT71" s="157"/>
      <c r="AU71" s="157"/>
      <c r="AV71" s="157"/>
      <c r="AW71" s="157"/>
      <c r="AX71" s="157"/>
      <c r="AY71" s="157"/>
      <c r="AZ71" s="157"/>
      <c r="BA71" s="157"/>
      <c r="BB71" s="157"/>
      <c r="BC71" s="16"/>
      <c r="BD71" s="154"/>
      <c r="BE71" s="38"/>
      <c r="BF71" s="38"/>
      <c r="BG71" s="18"/>
    </row>
    <row r="72" spans="25:61">
      <c r="AA72" s="268"/>
      <c r="AB72" s="268"/>
      <c r="AC72" s="268"/>
      <c r="AD72" s="268"/>
      <c r="AE72" s="268"/>
      <c r="AF72" s="268"/>
      <c r="AG72" s="268"/>
      <c r="AH72" s="268"/>
      <c r="AI72" s="268"/>
      <c r="AJ72" s="268"/>
      <c r="AK72" s="268"/>
      <c r="AL72" s="268"/>
      <c r="AM72" s="268"/>
      <c r="AN72" s="268"/>
      <c r="AO72" s="268"/>
      <c r="AP72" s="268"/>
      <c r="AQ72" s="157"/>
      <c r="AR72" s="157"/>
      <c r="AS72" s="157"/>
      <c r="AT72" s="157"/>
      <c r="AU72" s="157"/>
      <c r="AV72" s="157"/>
      <c r="AW72" s="157"/>
      <c r="AX72" s="157"/>
      <c r="AY72" s="157"/>
      <c r="AZ72" s="157"/>
      <c r="BA72" s="157"/>
      <c r="BB72" s="157"/>
      <c r="BC72" s="16"/>
      <c r="BD72" s="154"/>
      <c r="BE72" s="38"/>
      <c r="BF72" s="38"/>
      <c r="BG72" s="18"/>
    </row>
    <row r="73" spans="25:61">
      <c r="Z73" s="217"/>
      <c r="AA73" s="268"/>
      <c r="AB73" s="268"/>
      <c r="AC73" s="268"/>
      <c r="AD73" s="268"/>
      <c r="AE73" s="268"/>
      <c r="AF73" s="268"/>
      <c r="AG73" s="268"/>
      <c r="AH73" s="268"/>
      <c r="AI73" s="268"/>
      <c r="AJ73" s="268"/>
      <c r="AK73" s="268"/>
      <c r="AL73" s="268"/>
      <c r="AM73" s="268"/>
      <c r="AN73" s="268"/>
      <c r="AO73" s="268"/>
      <c r="AP73" s="268"/>
      <c r="AQ73" s="812"/>
      <c r="AR73" s="812"/>
      <c r="AS73" s="812"/>
      <c r="AT73" s="812"/>
      <c r="AU73" s="812"/>
      <c r="AV73" s="812"/>
      <c r="AW73" s="812"/>
      <c r="AX73" s="812"/>
      <c r="AY73" s="812"/>
      <c r="AZ73" s="812"/>
      <c r="BA73" s="812"/>
      <c r="BB73" s="812"/>
      <c r="BD73" s="154"/>
      <c r="BE73" s="38"/>
      <c r="BF73" s="38"/>
      <c r="BG73" s="18"/>
    </row>
    <row r="74" spans="25:61">
      <c r="Z74" s="217"/>
      <c r="AA74" s="268"/>
      <c r="AB74" s="268"/>
      <c r="AC74" s="268"/>
      <c r="AD74" s="268"/>
      <c r="AE74" s="268"/>
      <c r="AF74" s="268"/>
      <c r="AG74" s="268"/>
      <c r="AH74" s="268"/>
      <c r="AI74" s="268"/>
      <c r="AJ74" s="268"/>
      <c r="AK74" s="268"/>
      <c r="AL74" s="268"/>
      <c r="AM74" s="268"/>
      <c r="AN74" s="268"/>
      <c r="AO74" s="268"/>
      <c r="AP74" s="268"/>
      <c r="AQ74" s="154"/>
      <c r="AR74" s="154"/>
      <c r="AS74" s="154"/>
      <c r="AT74" s="154"/>
      <c r="AU74" s="154"/>
      <c r="AV74" s="154"/>
      <c r="AW74" s="154"/>
      <c r="AX74" s="154"/>
      <c r="AY74" s="154"/>
      <c r="AZ74" s="154"/>
      <c r="BA74" s="154"/>
      <c r="BB74" s="154"/>
      <c r="BD74" s="154"/>
      <c r="BE74" s="38"/>
      <c r="BF74" s="38"/>
      <c r="BG74" s="18"/>
    </row>
    <row r="75" spans="25:61">
      <c r="AA75" s="268"/>
      <c r="AB75" s="268"/>
      <c r="AC75" s="268"/>
      <c r="AD75" s="268"/>
      <c r="AE75" s="268"/>
      <c r="AF75" s="268"/>
      <c r="AG75" s="268"/>
      <c r="AH75" s="268"/>
      <c r="AI75" s="268"/>
      <c r="AJ75" s="268"/>
      <c r="AK75" s="268"/>
      <c r="AL75" s="268"/>
      <c r="AM75" s="268"/>
      <c r="AN75" s="268"/>
      <c r="AO75" s="268"/>
      <c r="AP75" s="268"/>
      <c r="AQ75" s="16"/>
      <c r="AR75" s="16"/>
      <c r="AS75" s="16"/>
      <c r="AT75" s="16"/>
      <c r="AU75" s="16"/>
      <c r="AV75" s="16"/>
      <c r="AW75" s="16"/>
      <c r="AX75" s="16"/>
      <c r="AY75" s="16"/>
      <c r="AZ75" s="16"/>
      <c r="BA75" s="16"/>
      <c r="BB75" s="16"/>
      <c r="BC75" s="16"/>
      <c r="BD75" s="154"/>
      <c r="BE75" s="38"/>
      <c r="BF75" s="38"/>
      <c r="BG75" s="18"/>
    </row>
    <row r="76" spans="25:61">
      <c r="AA76" s="268"/>
      <c r="AB76" s="268"/>
      <c r="AC76" s="268"/>
      <c r="AD76" s="268"/>
      <c r="AE76" s="268"/>
      <c r="AF76" s="268"/>
      <c r="AG76" s="268"/>
      <c r="AH76" s="268"/>
      <c r="AI76" s="268"/>
      <c r="AJ76" s="268"/>
      <c r="AK76" s="268"/>
      <c r="AL76" s="268"/>
      <c r="AM76" s="268"/>
      <c r="AN76" s="268"/>
      <c r="AO76" s="268"/>
      <c r="AP76" s="268"/>
      <c r="AQ76" s="16"/>
      <c r="AR76" s="16"/>
      <c r="AS76" s="16"/>
      <c r="AT76" s="16"/>
      <c r="AU76" s="16"/>
      <c r="AV76" s="16"/>
      <c r="AW76" s="16"/>
      <c r="AX76" s="16"/>
      <c r="AY76" s="16"/>
      <c r="AZ76" s="16"/>
      <c r="BA76" s="16"/>
      <c r="BB76" s="16"/>
      <c r="BC76" s="16"/>
      <c r="BD76" s="154"/>
      <c r="BE76" s="38"/>
      <c r="BF76" s="38"/>
      <c r="BG76" s="156"/>
    </row>
    <row r="77" spans="25:61">
      <c r="AA77" s="268"/>
      <c r="AB77" s="268"/>
      <c r="AC77" s="268"/>
      <c r="AD77" s="268"/>
      <c r="AE77" s="268"/>
      <c r="AF77" s="268"/>
      <c r="AG77" s="268"/>
      <c r="AH77" s="268"/>
      <c r="AI77" s="268"/>
      <c r="AJ77" s="268"/>
      <c r="AK77" s="268"/>
      <c r="AL77" s="268"/>
      <c r="AM77" s="268"/>
      <c r="AN77" s="268"/>
      <c r="AO77" s="268"/>
      <c r="AP77" s="268"/>
      <c r="AQ77" s="16"/>
      <c r="AR77" s="16"/>
      <c r="AS77" s="16"/>
      <c r="AT77" s="16"/>
      <c r="AU77" s="16"/>
      <c r="AV77" s="16"/>
      <c r="AW77" s="16"/>
      <c r="AX77" s="16"/>
      <c r="AY77" s="16"/>
      <c r="AZ77" s="16"/>
      <c r="BA77" s="16"/>
      <c r="BB77" s="16"/>
      <c r="BC77" s="16"/>
      <c r="BD77" s="154"/>
      <c r="BE77" s="38"/>
      <c r="BF77" s="38"/>
      <c r="BG77" s="156"/>
    </row>
    <row r="78" spans="25:61">
      <c r="AA78" s="268"/>
      <c r="AB78" s="268"/>
      <c r="AC78" s="268"/>
      <c r="AD78" s="268"/>
      <c r="AE78" s="268"/>
      <c r="AF78" s="268"/>
      <c r="AG78" s="268"/>
      <c r="AH78" s="268"/>
      <c r="AI78" s="268"/>
      <c r="AJ78" s="268"/>
      <c r="AK78" s="268"/>
      <c r="AL78" s="268"/>
      <c r="AM78" s="268"/>
      <c r="AN78" s="268"/>
      <c r="AO78" s="268"/>
      <c r="AP78" s="268"/>
      <c r="AQ78" s="16"/>
      <c r="AR78" s="16"/>
      <c r="AS78" s="16"/>
      <c r="AT78" s="16"/>
      <c r="AU78" s="16"/>
      <c r="AV78" s="16"/>
      <c r="AW78" s="16"/>
      <c r="AX78" s="16"/>
      <c r="AY78" s="16"/>
      <c r="AZ78" s="16"/>
      <c r="BA78" s="16"/>
      <c r="BB78" s="16"/>
      <c r="BC78" s="16"/>
      <c r="BD78" s="154"/>
      <c r="BE78" s="38"/>
      <c r="BF78" s="38"/>
      <c r="BG78" s="156"/>
    </row>
    <row r="79" spans="25:61">
      <c r="AA79" s="268"/>
      <c r="AB79" s="268"/>
      <c r="AC79" s="268"/>
      <c r="AD79" s="268"/>
      <c r="AE79" s="268"/>
      <c r="AF79" s="268"/>
      <c r="AG79" s="268"/>
      <c r="AH79" s="268"/>
      <c r="AI79" s="268"/>
      <c r="AJ79" s="268"/>
      <c r="AK79" s="268"/>
      <c r="AL79" s="268"/>
      <c r="AM79" s="268"/>
      <c r="AN79" s="268"/>
      <c r="AO79" s="268"/>
      <c r="AP79" s="268"/>
      <c r="AQ79" s="16"/>
      <c r="AR79" s="16"/>
      <c r="AS79" s="16"/>
      <c r="AT79" s="16"/>
      <c r="AU79" s="16"/>
      <c r="AV79" s="16"/>
      <c r="AW79" s="16"/>
      <c r="AX79" s="16"/>
      <c r="AY79" s="16"/>
      <c r="AZ79" s="16"/>
      <c r="BA79" s="16"/>
      <c r="BB79" s="16"/>
      <c r="BC79" s="16"/>
      <c r="BD79" s="813"/>
      <c r="BE79" s="813"/>
      <c r="BF79" s="813"/>
      <c r="BG79" s="813"/>
      <c r="BH79" s="146"/>
      <c r="BI79" s="146"/>
    </row>
    <row r="80" spans="25:61">
      <c r="AA80" s="268"/>
      <c r="AB80" s="268"/>
      <c r="AC80" s="268"/>
      <c r="AD80" s="268"/>
      <c r="AE80" s="268"/>
      <c r="AF80" s="268"/>
      <c r="AG80" s="268"/>
      <c r="AH80" s="268"/>
      <c r="AI80" s="268"/>
      <c r="AJ80" s="268"/>
      <c r="AK80" s="268"/>
      <c r="AL80" s="268"/>
      <c r="AM80" s="268"/>
      <c r="AN80" s="268"/>
      <c r="AO80" s="268"/>
      <c r="AP80" s="268"/>
      <c r="AQ80" s="16"/>
      <c r="AR80" s="16"/>
      <c r="AS80" s="16"/>
      <c r="AT80" s="16"/>
      <c r="AU80" s="16"/>
      <c r="AV80" s="16"/>
      <c r="AW80" s="16"/>
      <c r="AX80" s="16"/>
      <c r="AY80" s="16"/>
      <c r="AZ80" s="16"/>
      <c r="BA80" s="16"/>
      <c r="BB80" s="16"/>
      <c r="BC80" s="16"/>
    </row>
    <row r="81" spans="27:55">
      <c r="AA81" s="268"/>
      <c r="AB81" s="268"/>
      <c r="AC81" s="268"/>
      <c r="AD81" s="268"/>
      <c r="AE81" s="268"/>
      <c r="AF81" s="268"/>
      <c r="AG81" s="268"/>
      <c r="AH81" s="268"/>
      <c r="AI81" s="268"/>
      <c r="AJ81" s="268"/>
      <c r="AK81" s="268"/>
      <c r="AL81" s="268"/>
      <c r="AM81" s="268"/>
      <c r="AN81" s="268"/>
      <c r="AO81" s="268"/>
      <c r="AP81" s="268"/>
      <c r="AQ81" s="16"/>
      <c r="AR81" s="16"/>
      <c r="AS81" s="16"/>
      <c r="AT81" s="16"/>
      <c r="AU81" s="16"/>
      <c r="AV81" s="16"/>
      <c r="AW81" s="16"/>
      <c r="AX81" s="16"/>
      <c r="AY81" s="16"/>
      <c r="AZ81" s="16"/>
      <c r="BA81" s="16"/>
      <c r="BB81" s="16"/>
      <c r="BC81" s="16"/>
    </row>
    <row r="82" spans="27:55">
      <c r="AA82" s="268"/>
      <c r="AB82" s="268"/>
      <c r="AC82" s="268"/>
      <c r="AD82" s="268"/>
      <c r="AE82" s="268"/>
      <c r="AF82" s="268"/>
      <c r="AG82" s="268"/>
      <c r="AH82" s="268"/>
      <c r="AI82" s="268"/>
      <c r="AJ82" s="268"/>
      <c r="AK82" s="268"/>
      <c r="AL82" s="268"/>
      <c r="AM82" s="268"/>
      <c r="AN82" s="268"/>
      <c r="AO82" s="268"/>
      <c r="AP82" s="268"/>
      <c r="AQ82" s="16"/>
      <c r="AR82" s="16"/>
      <c r="AS82" s="16"/>
      <c r="AT82" s="16"/>
      <c r="AU82" s="16"/>
      <c r="AV82" s="16"/>
      <c r="AW82" s="16"/>
      <c r="AX82" s="16"/>
      <c r="AY82" s="16"/>
      <c r="AZ82" s="16"/>
      <c r="BA82" s="16"/>
      <c r="BB82" s="16"/>
      <c r="BC82" s="16"/>
    </row>
    <row r="83" spans="27:55">
      <c r="AA83" s="268"/>
      <c r="AB83" s="268"/>
      <c r="AC83" s="268"/>
      <c r="AD83" s="268"/>
      <c r="AE83" s="268"/>
      <c r="AF83" s="268"/>
      <c r="AG83" s="268"/>
      <c r="AH83" s="268"/>
      <c r="AI83" s="268"/>
      <c r="AJ83" s="268"/>
      <c r="AK83" s="268"/>
      <c r="AL83" s="268"/>
      <c r="AM83" s="268"/>
      <c r="AN83" s="268"/>
      <c r="AO83" s="268"/>
      <c r="AP83" s="268"/>
      <c r="AQ83" s="16"/>
      <c r="AR83" s="16"/>
      <c r="AS83" s="16"/>
      <c r="AT83" s="16"/>
      <c r="AU83" s="16"/>
      <c r="AV83" s="16"/>
      <c r="AW83" s="16"/>
      <c r="AX83" s="16"/>
      <c r="AY83" s="16"/>
      <c r="AZ83" s="16"/>
      <c r="BA83" s="16"/>
      <c r="BB83" s="16"/>
      <c r="BC83" s="16"/>
    </row>
    <row r="84" spans="27:55">
      <c r="AA84" s="268"/>
      <c r="AB84" s="268"/>
      <c r="AC84" s="268"/>
      <c r="AD84" s="268"/>
      <c r="AE84" s="268"/>
      <c r="AF84" s="268"/>
      <c r="AG84" s="268"/>
      <c r="AH84" s="268"/>
      <c r="AI84" s="268"/>
      <c r="AJ84" s="268"/>
      <c r="AK84" s="268"/>
      <c r="AL84" s="268"/>
      <c r="AM84" s="268"/>
      <c r="AN84" s="268"/>
      <c r="AO84" s="268"/>
      <c r="AP84" s="268"/>
      <c r="AQ84" s="16"/>
      <c r="AR84" s="16"/>
      <c r="AS84" s="16"/>
      <c r="AT84" s="16"/>
      <c r="AU84" s="16"/>
      <c r="AV84" s="16"/>
      <c r="AW84" s="16"/>
      <c r="AX84" s="16"/>
      <c r="AY84" s="16"/>
      <c r="AZ84" s="16"/>
      <c r="BA84" s="16"/>
      <c r="BB84" s="16"/>
      <c r="BC84" s="16"/>
    </row>
    <row r="85" spans="27:55">
      <c r="AA85" s="268"/>
      <c r="AB85" s="268"/>
      <c r="AC85" s="268"/>
      <c r="AD85" s="268"/>
      <c r="AE85" s="268"/>
      <c r="AF85" s="268"/>
      <c r="AG85" s="268"/>
      <c r="AH85" s="268"/>
      <c r="AI85" s="268"/>
      <c r="AJ85" s="268"/>
      <c r="AK85" s="268"/>
      <c r="AL85" s="268"/>
      <c r="AM85" s="268"/>
      <c r="AN85" s="268"/>
      <c r="AO85" s="268"/>
      <c r="AP85" s="268"/>
      <c r="AQ85" s="16"/>
      <c r="AR85" s="16"/>
      <c r="AS85" s="16"/>
      <c r="AT85" s="16"/>
      <c r="AU85" s="16"/>
      <c r="AV85" s="16"/>
      <c r="AW85" s="16"/>
      <c r="AX85" s="16"/>
      <c r="AY85" s="16"/>
      <c r="AZ85" s="16"/>
      <c r="BA85" s="16"/>
      <c r="BB85" s="16"/>
      <c r="BC85" s="16"/>
    </row>
    <row r="86" spans="27:55">
      <c r="AA86" s="268"/>
      <c r="AB86" s="268"/>
      <c r="AC86" s="268"/>
      <c r="AD86" s="268"/>
      <c r="AE86" s="268"/>
      <c r="AF86" s="268"/>
      <c r="AG86" s="268"/>
      <c r="AH86" s="268"/>
      <c r="AI86" s="268"/>
      <c r="AJ86" s="268"/>
      <c r="AK86" s="268"/>
      <c r="AL86" s="268"/>
      <c r="AM86" s="268"/>
      <c r="AN86" s="268"/>
      <c r="AO86" s="268"/>
      <c r="AP86" s="268"/>
      <c r="AQ86" s="16"/>
      <c r="AR86" s="16"/>
      <c r="AS86" s="16"/>
      <c r="AT86" s="16"/>
      <c r="AU86" s="16"/>
      <c r="AV86" s="16"/>
      <c r="AW86" s="16"/>
      <c r="AX86" s="16"/>
      <c r="AY86" s="16"/>
      <c r="AZ86" s="16"/>
      <c r="BA86" s="16"/>
      <c r="BB86" s="16"/>
      <c r="BC86" s="16"/>
    </row>
    <row r="87" spans="27:55">
      <c r="AA87" s="268"/>
      <c r="AB87" s="268"/>
      <c r="AC87" s="268"/>
      <c r="AD87" s="268"/>
      <c r="AE87" s="268"/>
      <c r="AF87" s="268"/>
      <c r="AG87" s="268"/>
      <c r="AH87" s="268"/>
      <c r="AI87" s="268"/>
      <c r="AJ87" s="268"/>
      <c r="AK87" s="268"/>
      <c r="AL87" s="268"/>
      <c r="AM87" s="268"/>
      <c r="AN87" s="268"/>
      <c r="AO87" s="268"/>
      <c r="AP87" s="268"/>
      <c r="AQ87" s="16"/>
      <c r="AR87" s="16"/>
      <c r="AS87" s="16"/>
      <c r="AT87" s="16"/>
      <c r="AU87" s="16"/>
      <c r="AV87" s="16"/>
      <c r="AW87" s="16"/>
      <c r="AX87" s="16"/>
      <c r="AY87" s="16"/>
      <c r="AZ87" s="16"/>
      <c r="BA87" s="16"/>
      <c r="BB87" s="16"/>
      <c r="BC87" s="16"/>
    </row>
    <row r="88" spans="27:55">
      <c r="AA88" s="268"/>
      <c r="AB88" s="268"/>
      <c r="AC88" s="268"/>
      <c r="AD88" s="268"/>
      <c r="AE88" s="268"/>
      <c r="AF88" s="268"/>
      <c r="AG88" s="268"/>
      <c r="AH88" s="268"/>
      <c r="AI88" s="268"/>
      <c r="AJ88" s="268"/>
      <c r="AK88" s="268"/>
      <c r="AL88" s="268"/>
      <c r="AM88" s="268"/>
      <c r="AN88" s="268"/>
      <c r="AO88" s="268"/>
      <c r="AP88" s="268"/>
      <c r="AQ88" s="16"/>
      <c r="AR88" s="16"/>
      <c r="AS88" s="16"/>
      <c r="AT88" s="16"/>
      <c r="AU88" s="16"/>
      <c r="AV88" s="16"/>
      <c r="AW88" s="16"/>
      <c r="AX88" s="16"/>
      <c r="AY88" s="16"/>
      <c r="AZ88" s="16"/>
      <c r="BA88" s="16"/>
      <c r="BB88" s="16"/>
      <c r="BC88" s="16"/>
    </row>
    <row r="89" spans="27:55">
      <c r="AA89" s="268"/>
      <c r="AB89" s="268"/>
      <c r="AC89" s="268"/>
      <c r="AD89" s="268"/>
      <c r="AE89" s="268"/>
      <c r="AF89" s="268"/>
      <c r="AG89" s="268"/>
      <c r="AH89" s="268"/>
      <c r="AI89" s="268"/>
      <c r="AJ89" s="268"/>
      <c r="AK89" s="268"/>
      <c r="AL89" s="268"/>
      <c r="AM89" s="268"/>
      <c r="AN89" s="268"/>
      <c r="AO89" s="268"/>
      <c r="AP89" s="268"/>
      <c r="AQ89" s="16"/>
      <c r="AR89" s="16"/>
      <c r="AS89" s="16"/>
      <c r="AT89" s="16"/>
      <c r="AU89" s="16"/>
      <c r="AV89" s="16"/>
      <c r="AW89" s="16"/>
      <c r="AX89" s="16"/>
      <c r="AY89" s="16"/>
      <c r="AZ89" s="16"/>
      <c r="BA89" s="16"/>
      <c r="BB89" s="16"/>
      <c r="BC89" s="16"/>
    </row>
    <row r="90" spans="27:55">
      <c r="AA90" s="268"/>
      <c r="AB90" s="268"/>
      <c r="AC90" s="268"/>
      <c r="AD90" s="268"/>
      <c r="AE90" s="268"/>
      <c r="AF90" s="268"/>
      <c r="AG90" s="268"/>
      <c r="AH90" s="268"/>
      <c r="AI90" s="268"/>
      <c r="AJ90" s="268"/>
      <c r="AK90" s="268"/>
      <c r="AL90" s="268"/>
      <c r="AM90" s="268"/>
      <c r="AN90" s="268"/>
      <c r="AO90" s="268"/>
      <c r="AP90" s="268"/>
      <c r="AQ90" s="16"/>
      <c r="AR90" s="16"/>
      <c r="AS90" s="16"/>
      <c r="AT90" s="16"/>
      <c r="AU90" s="16"/>
      <c r="AV90" s="16"/>
      <c r="AW90" s="16"/>
      <c r="AX90" s="16"/>
      <c r="AY90" s="16"/>
      <c r="AZ90" s="16"/>
      <c r="BA90" s="16"/>
      <c r="BB90" s="16"/>
      <c r="BC90" s="16"/>
    </row>
    <row r="91" spans="27:55">
      <c r="AA91" s="268"/>
      <c r="AB91" s="268"/>
      <c r="AC91" s="268"/>
      <c r="AD91" s="268"/>
      <c r="AE91" s="268"/>
      <c r="AF91" s="268"/>
      <c r="AG91" s="268"/>
      <c r="AH91" s="268"/>
      <c r="AI91" s="268"/>
      <c r="AJ91" s="268"/>
      <c r="AK91" s="268"/>
      <c r="AL91" s="268"/>
      <c r="AM91" s="268"/>
      <c r="AN91" s="268"/>
      <c r="AO91" s="268"/>
      <c r="AP91" s="268"/>
      <c r="AQ91" s="16"/>
      <c r="AR91" s="16"/>
      <c r="AS91" s="16"/>
      <c r="AT91" s="16"/>
      <c r="AU91" s="16"/>
      <c r="AV91" s="16"/>
      <c r="AW91" s="16"/>
      <c r="AX91" s="16"/>
      <c r="AY91" s="16"/>
      <c r="AZ91" s="16"/>
      <c r="BA91" s="16"/>
      <c r="BB91" s="16"/>
      <c r="BC91" s="16"/>
    </row>
    <row r="92" spans="27:55">
      <c r="AA92" s="268"/>
      <c r="AB92" s="268"/>
      <c r="AC92" s="268"/>
      <c r="AD92" s="268"/>
      <c r="AE92" s="268"/>
      <c r="AF92" s="268"/>
      <c r="AG92" s="268"/>
      <c r="AH92" s="268"/>
      <c r="AI92" s="268"/>
      <c r="AJ92" s="268"/>
      <c r="AK92" s="268"/>
      <c r="AL92" s="268"/>
      <c r="AM92" s="268"/>
      <c r="AN92" s="268"/>
      <c r="AO92" s="268"/>
      <c r="AP92" s="268"/>
      <c r="AQ92" s="16"/>
      <c r="AR92" s="16"/>
      <c r="AS92" s="16"/>
      <c r="AT92" s="16"/>
      <c r="AU92" s="16"/>
      <c r="AV92" s="16"/>
      <c r="AW92" s="16"/>
      <c r="AX92" s="16"/>
      <c r="AY92" s="16"/>
      <c r="AZ92" s="16"/>
      <c r="BA92" s="16"/>
      <c r="BB92" s="16"/>
      <c r="BC92" s="16"/>
    </row>
    <row r="93" spans="27:55">
      <c r="AA93" s="268"/>
      <c r="AB93" s="268"/>
      <c r="AC93" s="268"/>
      <c r="AD93" s="268"/>
      <c r="AE93" s="268"/>
      <c r="AF93" s="268"/>
      <c r="AG93" s="268"/>
      <c r="AH93" s="268"/>
      <c r="AI93" s="268"/>
      <c r="AJ93" s="268"/>
      <c r="AK93" s="268"/>
      <c r="AL93" s="268"/>
      <c r="AM93" s="268"/>
      <c r="AN93" s="268"/>
      <c r="AO93" s="268"/>
      <c r="AP93" s="268"/>
      <c r="AQ93" s="16"/>
      <c r="AR93" s="16"/>
      <c r="AS93" s="16"/>
      <c r="AT93" s="16"/>
      <c r="AU93" s="16"/>
      <c r="AV93" s="16"/>
      <c r="AW93" s="16"/>
      <c r="AX93" s="16"/>
      <c r="AY93" s="16"/>
      <c r="AZ93" s="16"/>
      <c r="BA93" s="16"/>
      <c r="BB93" s="16"/>
      <c r="BC93" s="16"/>
    </row>
    <row r="94" spans="27:55">
      <c r="AA94" s="268"/>
      <c r="AB94" s="268"/>
      <c r="AC94" s="268"/>
      <c r="AD94" s="268"/>
      <c r="AE94" s="268"/>
      <c r="AF94" s="268"/>
      <c r="AG94" s="268"/>
      <c r="AH94" s="268"/>
      <c r="AI94" s="268"/>
      <c r="AJ94" s="268"/>
      <c r="AK94" s="268"/>
      <c r="AL94" s="268"/>
      <c r="AM94" s="268"/>
      <c r="AN94" s="268"/>
      <c r="AO94" s="268"/>
      <c r="AP94" s="268"/>
      <c r="AQ94" s="16"/>
      <c r="AR94" s="16"/>
      <c r="AS94" s="16"/>
      <c r="AT94" s="16"/>
      <c r="AU94" s="16"/>
      <c r="AV94" s="16"/>
      <c r="AW94" s="16"/>
      <c r="AX94" s="16"/>
      <c r="AY94" s="16"/>
      <c r="AZ94" s="16"/>
      <c r="BA94" s="16"/>
      <c r="BB94" s="16"/>
      <c r="BC94" s="16"/>
    </row>
    <row r="95" spans="27:55">
      <c r="AA95" s="268"/>
      <c r="AB95" s="268"/>
      <c r="AC95" s="268"/>
      <c r="AD95" s="268"/>
      <c r="AE95" s="268"/>
      <c r="AF95" s="268"/>
      <c r="AG95" s="268"/>
      <c r="AH95" s="268"/>
      <c r="AI95" s="268"/>
      <c r="AJ95" s="268"/>
      <c r="AK95" s="268"/>
      <c r="AL95" s="268"/>
      <c r="AM95" s="268"/>
      <c r="AN95" s="268"/>
      <c r="AO95" s="268"/>
      <c r="AP95" s="268"/>
      <c r="AQ95" s="16"/>
      <c r="AR95" s="16"/>
      <c r="AS95" s="16"/>
      <c r="AT95" s="16"/>
      <c r="AU95" s="16"/>
      <c r="AV95" s="16"/>
      <c r="AW95" s="16"/>
      <c r="AX95" s="16"/>
      <c r="AY95" s="16"/>
      <c r="AZ95" s="16"/>
      <c r="BA95" s="16"/>
      <c r="BB95" s="16"/>
      <c r="BC95" s="16"/>
    </row>
    <row r="96" spans="27:55">
      <c r="AA96" s="268"/>
      <c r="AB96" s="268"/>
      <c r="AC96" s="268"/>
      <c r="AD96" s="268"/>
      <c r="AE96" s="268"/>
      <c r="AF96" s="268"/>
      <c r="AG96" s="268"/>
      <c r="AH96" s="268"/>
      <c r="AI96" s="268"/>
      <c r="AJ96" s="268"/>
      <c r="AK96" s="268"/>
      <c r="AL96" s="268"/>
      <c r="AM96" s="268"/>
      <c r="AN96" s="268"/>
      <c r="AO96" s="268"/>
      <c r="AP96" s="268"/>
      <c r="AQ96" s="16"/>
      <c r="AR96" s="16"/>
      <c r="AS96" s="16"/>
      <c r="AT96" s="16"/>
      <c r="AU96" s="16"/>
      <c r="AV96" s="16"/>
      <c r="AW96" s="16"/>
      <c r="AX96" s="16"/>
      <c r="AY96" s="16"/>
      <c r="AZ96" s="16"/>
      <c r="BA96" s="16"/>
      <c r="BB96" s="16"/>
      <c r="BC96" s="16"/>
    </row>
    <row r="97" spans="27:55">
      <c r="AA97" s="268"/>
      <c r="AB97" s="268"/>
      <c r="AC97" s="268"/>
      <c r="AD97" s="268"/>
      <c r="AE97" s="268"/>
      <c r="AF97" s="268"/>
      <c r="AG97" s="268"/>
      <c r="AH97" s="268"/>
      <c r="AI97" s="268"/>
      <c r="AJ97" s="268"/>
      <c r="AK97" s="268"/>
      <c r="AL97" s="268"/>
      <c r="AM97" s="268"/>
      <c r="AN97" s="268"/>
      <c r="AO97" s="268"/>
      <c r="AP97" s="268"/>
      <c r="AQ97" s="16"/>
      <c r="AR97" s="16"/>
      <c r="AS97" s="16"/>
      <c r="AT97" s="16"/>
      <c r="AU97" s="16"/>
      <c r="AV97" s="16"/>
      <c r="AW97" s="16"/>
      <c r="AX97" s="16"/>
      <c r="AY97" s="16"/>
      <c r="AZ97" s="16"/>
      <c r="BA97" s="16"/>
      <c r="BB97" s="16"/>
      <c r="BC97" s="16"/>
    </row>
    <row r="98" spans="27:55">
      <c r="AA98" s="268"/>
      <c r="AB98" s="268"/>
      <c r="AC98" s="268"/>
      <c r="AD98" s="268"/>
      <c r="AE98" s="268"/>
      <c r="AF98" s="268"/>
      <c r="AG98" s="268"/>
      <c r="AH98" s="268"/>
      <c r="AI98" s="268"/>
      <c r="AJ98" s="268"/>
      <c r="AK98" s="268"/>
      <c r="AL98" s="268"/>
      <c r="AM98" s="268"/>
      <c r="AN98" s="268"/>
      <c r="AO98" s="268"/>
      <c r="AP98" s="268"/>
      <c r="AQ98" s="16"/>
      <c r="AR98" s="16"/>
      <c r="AS98" s="16"/>
      <c r="AT98" s="16"/>
      <c r="AU98" s="16"/>
      <c r="AV98" s="16"/>
      <c r="AW98" s="16"/>
      <c r="AX98" s="16"/>
      <c r="AY98" s="16"/>
      <c r="AZ98" s="16"/>
      <c r="BA98" s="16"/>
      <c r="BB98" s="16"/>
      <c r="BC98" s="16"/>
    </row>
    <row r="99" spans="27:55">
      <c r="AA99" s="268"/>
      <c r="AB99" s="268"/>
      <c r="AC99" s="268"/>
      <c r="AD99" s="268"/>
      <c r="AE99" s="268"/>
      <c r="AF99" s="268"/>
      <c r="AG99" s="268"/>
      <c r="AH99" s="268"/>
      <c r="AI99" s="268"/>
      <c r="AJ99" s="268"/>
      <c r="AK99" s="268"/>
      <c r="AL99" s="268"/>
      <c r="AM99" s="268"/>
      <c r="AN99" s="268"/>
      <c r="AO99" s="268"/>
      <c r="AP99" s="268"/>
      <c r="AQ99" s="16"/>
      <c r="AR99" s="16"/>
      <c r="AS99" s="16"/>
      <c r="AT99" s="16"/>
      <c r="AU99" s="16"/>
      <c r="AV99" s="16"/>
      <c r="AW99" s="16"/>
      <c r="AX99" s="16"/>
      <c r="AY99" s="16"/>
      <c r="AZ99" s="16"/>
      <c r="BA99" s="16"/>
      <c r="BB99" s="16"/>
      <c r="BC99" s="16"/>
    </row>
    <row r="100" spans="27:55">
      <c r="AA100" s="268"/>
      <c r="AB100" s="268"/>
      <c r="AC100" s="268"/>
      <c r="AD100" s="268"/>
      <c r="AE100" s="268"/>
      <c r="AF100" s="268"/>
      <c r="AG100" s="268"/>
      <c r="AH100" s="268"/>
      <c r="AI100" s="268"/>
      <c r="AJ100" s="268"/>
      <c r="AK100" s="268"/>
      <c r="AL100" s="268"/>
      <c r="AM100" s="268"/>
      <c r="AN100" s="268"/>
      <c r="AO100" s="268"/>
      <c r="AP100" s="268"/>
      <c r="AQ100" s="16"/>
      <c r="AR100" s="16"/>
      <c r="AS100" s="16"/>
      <c r="AT100" s="16"/>
      <c r="AU100" s="16"/>
      <c r="AV100" s="16"/>
      <c r="AW100" s="16"/>
      <c r="AX100" s="16"/>
      <c r="AY100" s="16"/>
      <c r="AZ100" s="16"/>
      <c r="BA100" s="16"/>
      <c r="BB100" s="16"/>
      <c r="BC100" s="16"/>
    </row>
    <row r="101" spans="27:55">
      <c r="AA101" s="268"/>
      <c r="AB101" s="268"/>
      <c r="AC101" s="268"/>
      <c r="AD101" s="268"/>
      <c r="AE101" s="268"/>
      <c r="AF101" s="268"/>
      <c r="AG101" s="268"/>
      <c r="AH101" s="268"/>
      <c r="AI101" s="268"/>
      <c r="AJ101" s="268"/>
      <c r="AK101" s="268"/>
      <c r="AL101" s="268"/>
      <c r="AM101" s="268"/>
      <c r="AN101" s="268"/>
      <c r="AO101" s="268"/>
      <c r="AP101" s="268"/>
      <c r="AQ101" s="16"/>
      <c r="AR101" s="16"/>
      <c r="AS101" s="16"/>
      <c r="AT101" s="16"/>
      <c r="AU101" s="16"/>
      <c r="AV101" s="16"/>
      <c r="AW101" s="16"/>
      <c r="AX101" s="16"/>
      <c r="AY101" s="16"/>
      <c r="AZ101" s="16"/>
      <c r="BA101" s="16"/>
      <c r="BB101" s="16"/>
      <c r="BC101" s="16"/>
    </row>
    <row r="102" spans="27:55">
      <c r="AA102" s="268"/>
      <c r="AB102" s="268"/>
      <c r="AC102" s="268"/>
      <c r="AD102" s="268"/>
      <c r="AE102" s="268"/>
      <c r="AF102" s="268"/>
      <c r="AG102" s="268"/>
      <c r="AH102" s="268"/>
      <c r="AI102" s="268"/>
      <c r="AJ102" s="268"/>
      <c r="AK102" s="268"/>
      <c r="AL102" s="268"/>
      <c r="AM102" s="268"/>
      <c r="AN102" s="268"/>
      <c r="AO102" s="268"/>
      <c r="AP102" s="268"/>
    </row>
    <row r="103" spans="27:55">
      <c r="AA103" s="268"/>
      <c r="AB103" s="268"/>
      <c r="AC103" s="268"/>
      <c r="AD103" s="268"/>
      <c r="AE103" s="268"/>
      <c r="AF103" s="268"/>
      <c r="AG103" s="268"/>
      <c r="AH103" s="268"/>
      <c r="AI103" s="268"/>
      <c r="AJ103" s="268"/>
      <c r="AK103" s="268"/>
      <c r="AL103" s="268"/>
      <c r="AM103" s="268"/>
      <c r="AN103" s="268"/>
      <c r="AO103" s="268"/>
      <c r="AP103" s="268"/>
    </row>
    <row r="104" spans="27:55">
      <c r="AA104" s="268"/>
      <c r="AB104" s="268"/>
      <c r="AC104" s="268"/>
      <c r="AD104" s="268"/>
      <c r="AE104" s="268"/>
      <c r="AF104" s="268"/>
      <c r="AG104" s="268"/>
      <c r="AH104" s="268"/>
      <c r="AI104" s="268"/>
      <c r="AJ104" s="268"/>
      <c r="AK104" s="268"/>
      <c r="AL104" s="268"/>
      <c r="AM104" s="268"/>
      <c r="AN104" s="268"/>
      <c r="AO104" s="268"/>
      <c r="AP104" s="268"/>
    </row>
    <row r="105" spans="27:55">
      <c r="AA105" s="268"/>
      <c r="AB105" s="268"/>
      <c r="AC105" s="268"/>
      <c r="AD105" s="268"/>
      <c r="AE105" s="268"/>
      <c r="AF105" s="268"/>
      <c r="AG105" s="268"/>
      <c r="AH105" s="268"/>
      <c r="AI105" s="268"/>
      <c r="AJ105" s="268"/>
      <c r="AK105" s="268"/>
      <c r="AL105" s="268"/>
      <c r="AM105" s="268"/>
      <c r="AN105" s="268"/>
      <c r="AO105" s="268"/>
      <c r="AP105" s="268"/>
    </row>
    <row r="106" spans="27:55">
      <c r="AA106" s="268"/>
      <c r="AB106" s="268"/>
      <c r="AC106" s="268"/>
      <c r="AD106" s="268"/>
      <c r="AE106" s="268"/>
      <c r="AF106" s="268"/>
      <c r="AG106" s="268"/>
      <c r="AH106" s="268"/>
      <c r="AI106" s="268"/>
      <c r="AJ106" s="268"/>
      <c r="AK106" s="268"/>
      <c r="AL106" s="268"/>
      <c r="AM106" s="268"/>
      <c r="AN106" s="268"/>
      <c r="AO106" s="268"/>
      <c r="AP106" s="268"/>
    </row>
    <row r="107" spans="27:55">
      <c r="AA107" s="268"/>
      <c r="AB107" s="268"/>
      <c r="AC107" s="268"/>
      <c r="AD107" s="268"/>
      <c r="AE107" s="268"/>
      <c r="AF107" s="268"/>
      <c r="AG107" s="268"/>
      <c r="AH107" s="268"/>
      <c r="AI107" s="268"/>
      <c r="AJ107" s="268"/>
      <c r="AK107" s="268"/>
      <c r="AL107" s="268"/>
      <c r="AM107" s="268"/>
      <c r="AN107" s="268"/>
      <c r="AO107" s="268"/>
      <c r="AP107" s="268"/>
    </row>
    <row r="108" spans="27:55">
      <c r="AA108" s="268"/>
      <c r="AB108" s="268"/>
      <c r="AC108" s="268"/>
      <c r="AD108" s="268"/>
      <c r="AE108" s="268"/>
      <c r="AF108" s="268"/>
      <c r="AG108" s="268"/>
      <c r="AH108" s="268"/>
      <c r="AI108" s="268"/>
      <c r="AJ108" s="268"/>
      <c r="AK108" s="268"/>
      <c r="AL108" s="268"/>
      <c r="AM108" s="268"/>
      <c r="AN108" s="268"/>
      <c r="AO108" s="268"/>
      <c r="AP108" s="268"/>
    </row>
    <row r="109" spans="27:55">
      <c r="AA109" s="268"/>
      <c r="AB109" s="268"/>
      <c r="AC109" s="268"/>
      <c r="AD109" s="268"/>
      <c r="AE109" s="268"/>
      <c r="AF109" s="268"/>
      <c r="AG109" s="268"/>
      <c r="AH109" s="268"/>
      <c r="AI109" s="268"/>
      <c r="AJ109" s="268"/>
      <c r="AK109" s="268"/>
      <c r="AL109" s="268"/>
      <c r="AM109" s="268"/>
      <c r="AN109" s="268"/>
      <c r="AO109" s="268"/>
      <c r="AP109" s="268"/>
    </row>
    <row r="110" spans="27:55">
      <c r="AA110" s="268"/>
      <c r="AB110" s="268"/>
      <c r="AC110" s="268"/>
      <c r="AD110" s="268"/>
      <c r="AE110" s="268"/>
      <c r="AF110" s="268"/>
      <c r="AG110" s="268"/>
      <c r="AH110" s="268"/>
      <c r="AI110" s="268"/>
      <c r="AJ110" s="268"/>
      <c r="AK110" s="268"/>
      <c r="AL110" s="268"/>
      <c r="AM110" s="268"/>
      <c r="AN110" s="268"/>
      <c r="AO110" s="268"/>
      <c r="AP110" s="268"/>
    </row>
    <row r="111" spans="27:55">
      <c r="AA111" s="268"/>
      <c r="AB111" s="268"/>
      <c r="AC111" s="268"/>
      <c r="AD111" s="268"/>
      <c r="AE111" s="268"/>
      <c r="AF111" s="268"/>
      <c r="AG111" s="268"/>
      <c r="AH111" s="268"/>
      <c r="AI111" s="268"/>
      <c r="AJ111" s="268"/>
      <c r="AK111" s="268"/>
      <c r="AL111" s="268"/>
      <c r="AM111" s="268"/>
      <c r="AN111" s="268"/>
      <c r="AO111" s="268"/>
      <c r="AP111" s="268"/>
    </row>
    <row r="112" spans="27:55">
      <c r="AA112" s="268"/>
      <c r="AB112" s="268"/>
      <c r="AC112" s="268"/>
      <c r="AD112" s="268"/>
      <c r="AE112" s="268"/>
      <c r="AF112" s="268"/>
      <c r="AG112" s="268"/>
      <c r="AH112" s="268"/>
      <c r="AI112" s="268"/>
      <c r="AJ112" s="268"/>
      <c r="AK112" s="268"/>
      <c r="AL112" s="268"/>
      <c r="AM112" s="268"/>
      <c r="AN112" s="268"/>
      <c r="AO112" s="268"/>
      <c r="AP112" s="268"/>
    </row>
    <row r="113" spans="27:42">
      <c r="AA113" s="268"/>
      <c r="AB113" s="268"/>
      <c r="AC113" s="268"/>
      <c r="AD113" s="268"/>
      <c r="AE113" s="268"/>
      <c r="AF113" s="268"/>
      <c r="AG113" s="268"/>
      <c r="AH113" s="268"/>
      <c r="AI113" s="268"/>
      <c r="AJ113" s="268"/>
      <c r="AK113" s="268"/>
      <c r="AL113" s="268"/>
      <c r="AM113" s="268"/>
      <c r="AN113" s="268"/>
      <c r="AO113" s="268"/>
      <c r="AP113" s="268"/>
    </row>
    <row r="114" spans="27:42">
      <c r="AA114" s="268"/>
      <c r="AB114" s="268"/>
      <c r="AC114" s="268"/>
      <c r="AD114" s="268"/>
      <c r="AE114" s="268"/>
      <c r="AF114" s="268"/>
      <c r="AG114" s="268"/>
      <c r="AH114" s="268"/>
      <c r="AI114" s="268"/>
      <c r="AJ114" s="268"/>
      <c r="AK114" s="268"/>
      <c r="AL114" s="268"/>
      <c r="AM114" s="268"/>
      <c r="AN114" s="268"/>
      <c r="AO114" s="268"/>
      <c r="AP114" s="268"/>
    </row>
    <row r="115" spans="27:42">
      <c r="AA115" s="268"/>
      <c r="AB115" s="268"/>
      <c r="AC115" s="268"/>
      <c r="AD115" s="268"/>
      <c r="AE115" s="268"/>
      <c r="AF115" s="268"/>
      <c r="AG115" s="268"/>
      <c r="AH115" s="268"/>
      <c r="AI115" s="268"/>
      <c r="AJ115" s="268"/>
      <c r="AK115" s="268"/>
      <c r="AL115" s="268"/>
      <c r="AM115" s="268"/>
      <c r="AN115" s="268"/>
      <c r="AO115" s="268"/>
      <c r="AP115" s="268"/>
    </row>
    <row r="116" spans="27:42">
      <c r="AA116" s="268"/>
      <c r="AB116" s="268"/>
      <c r="AC116" s="268"/>
      <c r="AD116" s="268"/>
      <c r="AE116" s="268"/>
      <c r="AF116" s="268"/>
      <c r="AG116" s="268"/>
      <c r="AH116" s="268"/>
      <c r="AI116" s="268"/>
      <c r="AJ116" s="268"/>
      <c r="AK116" s="268"/>
      <c r="AL116" s="268"/>
      <c r="AM116" s="268"/>
      <c r="AN116" s="268"/>
      <c r="AO116" s="268"/>
      <c r="AP116" s="268"/>
    </row>
    <row r="117" spans="27:42">
      <c r="AA117" s="268"/>
      <c r="AB117" s="268"/>
      <c r="AC117" s="268"/>
      <c r="AD117" s="268"/>
      <c r="AE117" s="268"/>
      <c r="AF117" s="268"/>
      <c r="AG117" s="268"/>
      <c r="AH117" s="268"/>
      <c r="AI117" s="268"/>
      <c r="AJ117" s="268"/>
      <c r="AK117" s="268"/>
      <c r="AL117" s="268"/>
      <c r="AM117" s="268"/>
      <c r="AN117" s="268"/>
      <c r="AO117" s="268"/>
      <c r="AP117" s="268"/>
    </row>
    <row r="118" spans="27:42">
      <c r="AA118" s="268"/>
      <c r="AB118" s="268"/>
      <c r="AC118" s="268"/>
      <c r="AD118" s="268"/>
      <c r="AE118" s="268"/>
      <c r="AF118" s="268"/>
      <c r="AG118" s="268"/>
      <c r="AH118" s="268"/>
      <c r="AI118" s="268"/>
      <c r="AJ118" s="268"/>
      <c r="AK118" s="268"/>
      <c r="AL118" s="268"/>
      <c r="AM118" s="268"/>
      <c r="AN118" s="268"/>
      <c r="AO118" s="268"/>
      <c r="AP118" s="268"/>
    </row>
    <row r="119" spans="27:42">
      <c r="AA119" s="268"/>
      <c r="AB119" s="268"/>
      <c r="AC119" s="268"/>
      <c r="AD119" s="268"/>
      <c r="AE119" s="268"/>
      <c r="AF119" s="268"/>
      <c r="AG119" s="268"/>
      <c r="AH119" s="268"/>
      <c r="AI119" s="268"/>
      <c r="AJ119" s="268"/>
      <c r="AK119" s="268"/>
      <c r="AL119" s="268"/>
      <c r="AM119" s="268"/>
      <c r="AN119" s="268"/>
      <c r="AO119" s="268"/>
      <c r="AP119" s="268"/>
    </row>
    <row r="120" spans="27:42">
      <c r="AA120" s="268"/>
      <c r="AB120" s="268"/>
      <c r="AC120" s="268"/>
      <c r="AD120" s="268"/>
      <c r="AE120" s="268"/>
      <c r="AF120" s="268"/>
      <c r="AG120" s="268"/>
      <c r="AH120" s="268"/>
      <c r="AI120" s="268"/>
      <c r="AJ120" s="268"/>
      <c r="AK120" s="268"/>
      <c r="AL120" s="268"/>
      <c r="AM120" s="268"/>
      <c r="AN120" s="268"/>
      <c r="AO120" s="268"/>
      <c r="AP120" s="268"/>
    </row>
    <row r="121" spans="27:42">
      <c r="AA121" s="268"/>
      <c r="AB121" s="268"/>
      <c r="AC121" s="268"/>
      <c r="AD121" s="268"/>
      <c r="AE121" s="268"/>
      <c r="AF121" s="268"/>
      <c r="AG121" s="268"/>
      <c r="AH121" s="268"/>
      <c r="AI121" s="268"/>
      <c r="AJ121" s="268"/>
      <c r="AK121" s="268"/>
      <c r="AL121" s="268"/>
      <c r="AM121" s="268"/>
      <c r="AN121" s="268"/>
      <c r="AO121" s="268"/>
      <c r="AP121" s="268"/>
    </row>
    <row r="122" spans="27:42">
      <c r="AA122" s="268"/>
      <c r="AB122" s="268"/>
      <c r="AC122" s="268"/>
      <c r="AD122" s="268"/>
      <c r="AE122" s="268"/>
      <c r="AF122" s="268"/>
      <c r="AG122" s="268"/>
      <c r="AH122" s="268"/>
      <c r="AI122" s="268"/>
      <c r="AJ122" s="268"/>
      <c r="AK122" s="268"/>
      <c r="AL122" s="268"/>
      <c r="AM122" s="268"/>
      <c r="AN122" s="268"/>
      <c r="AO122" s="268"/>
      <c r="AP122" s="268"/>
    </row>
    <row r="123" spans="27:42">
      <c r="AA123" s="268"/>
      <c r="AB123" s="268"/>
      <c r="AC123" s="268"/>
      <c r="AD123" s="268"/>
      <c r="AE123" s="268"/>
      <c r="AF123" s="268"/>
      <c r="AG123" s="268"/>
      <c r="AH123" s="268"/>
      <c r="AI123" s="268"/>
      <c r="AJ123" s="268"/>
      <c r="AK123" s="268"/>
      <c r="AL123" s="268"/>
      <c r="AM123" s="268"/>
      <c r="AN123" s="268"/>
      <c r="AO123" s="268"/>
      <c r="AP123" s="268"/>
    </row>
    <row r="124" spans="27:42">
      <c r="AA124" s="268"/>
      <c r="AB124" s="268"/>
      <c r="AC124" s="268"/>
      <c r="AD124" s="268"/>
      <c r="AE124" s="268"/>
      <c r="AF124" s="268"/>
      <c r="AG124" s="268"/>
      <c r="AH124" s="268"/>
      <c r="AI124" s="268"/>
      <c r="AJ124" s="268"/>
      <c r="AK124" s="268"/>
      <c r="AL124" s="268"/>
      <c r="AM124" s="268"/>
      <c r="AN124" s="268"/>
      <c r="AO124" s="268"/>
      <c r="AP124" s="268"/>
    </row>
    <row r="125" spans="27:42">
      <c r="AA125" s="268"/>
      <c r="AB125" s="268"/>
      <c r="AC125" s="268"/>
      <c r="AD125" s="268"/>
      <c r="AE125" s="268"/>
      <c r="AF125" s="268"/>
      <c r="AG125" s="268"/>
      <c r="AH125" s="268"/>
      <c r="AI125" s="268"/>
      <c r="AJ125" s="268"/>
      <c r="AK125" s="268"/>
      <c r="AL125" s="268"/>
      <c r="AM125" s="268"/>
      <c r="AN125" s="268"/>
      <c r="AO125" s="268"/>
      <c r="AP125" s="268"/>
    </row>
    <row r="126" spans="27:42">
      <c r="AA126" s="268"/>
      <c r="AB126" s="268"/>
      <c r="AC126" s="268"/>
      <c r="AD126" s="268"/>
      <c r="AE126" s="268"/>
      <c r="AF126" s="268"/>
      <c r="AG126" s="268"/>
      <c r="AH126" s="268"/>
      <c r="AI126" s="268"/>
      <c r="AJ126" s="268"/>
      <c r="AK126" s="268"/>
      <c r="AL126" s="268"/>
      <c r="AM126" s="268"/>
      <c r="AN126" s="268"/>
      <c r="AO126" s="268"/>
      <c r="AP126" s="268"/>
    </row>
    <row r="127" spans="27:42">
      <c r="AA127" s="268"/>
      <c r="AB127" s="268"/>
      <c r="AC127" s="268"/>
      <c r="AD127" s="268"/>
      <c r="AE127" s="268"/>
      <c r="AF127" s="268"/>
      <c r="AG127" s="268"/>
      <c r="AH127" s="268"/>
      <c r="AI127" s="268"/>
      <c r="AJ127" s="268"/>
      <c r="AK127" s="268"/>
      <c r="AL127" s="268"/>
      <c r="AM127" s="268"/>
      <c r="AN127" s="268"/>
      <c r="AO127" s="268"/>
      <c r="AP127" s="268"/>
    </row>
    <row r="128" spans="27:42">
      <c r="AA128" s="268"/>
      <c r="AB128" s="268"/>
      <c r="AC128" s="268"/>
      <c r="AD128" s="268"/>
      <c r="AE128" s="268"/>
      <c r="AF128" s="268"/>
      <c r="AG128" s="268"/>
      <c r="AH128" s="268"/>
      <c r="AI128" s="268"/>
      <c r="AJ128" s="268"/>
      <c r="AK128" s="268"/>
      <c r="AL128" s="268"/>
      <c r="AM128" s="268"/>
      <c r="AN128" s="268"/>
      <c r="AO128" s="268"/>
      <c r="AP128" s="268"/>
    </row>
    <row r="129" spans="1:61">
      <c r="AA129" s="268"/>
      <c r="AB129" s="268"/>
      <c r="AC129" s="268"/>
      <c r="AD129" s="268"/>
      <c r="AE129" s="268"/>
      <c r="AF129" s="268"/>
      <c r="AG129" s="268"/>
      <c r="AH129" s="268"/>
      <c r="AI129" s="268"/>
      <c r="AJ129" s="268"/>
      <c r="AK129" s="268"/>
      <c r="AL129" s="268"/>
      <c r="AM129" s="268"/>
      <c r="AN129" s="268"/>
      <c r="AO129" s="268"/>
      <c r="AP129" s="268"/>
    </row>
    <row r="130" spans="1:61">
      <c r="AA130" s="268"/>
      <c r="AB130" s="268"/>
      <c r="AC130" s="268"/>
      <c r="AD130" s="268"/>
      <c r="AE130" s="268"/>
      <c r="AF130" s="268"/>
      <c r="AG130" s="268"/>
      <c r="AH130" s="268"/>
      <c r="AI130" s="268"/>
      <c r="AJ130" s="268"/>
      <c r="AK130" s="268"/>
      <c r="AL130" s="268"/>
      <c r="AM130" s="268"/>
      <c r="AN130" s="268"/>
      <c r="AO130" s="268"/>
      <c r="AP130" s="268"/>
    </row>
    <row r="131" spans="1:61">
      <c r="AA131" s="268"/>
      <c r="AB131" s="268"/>
      <c r="AC131" s="268"/>
      <c r="AD131" s="268"/>
      <c r="AE131" s="268"/>
      <c r="AF131" s="268"/>
      <c r="AG131" s="268"/>
      <c r="AH131" s="268"/>
      <c r="AI131" s="268"/>
      <c r="AJ131" s="268"/>
      <c r="AK131" s="268"/>
      <c r="AL131" s="268"/>
      <c r="AM131" s="268"/>
      <c r="AN131" s="268"/>
      <c r="AO131" s="268"/>
      <c r="AP131" s="268"/>
    </row>
    <row r="132" spans="1:61">
      <c r="AA132" s="268"/>
      <c r="AB132" s="268"/>
      <c r="AC132" s="268"/>
      <c r="AD132" s="268"/>
      <c r="AE132" s="268"/>
      <c r="AF132" s="268"/>
      <c r="AG132" s="268"/>
      <c r="AH132" s="268"/>
      <c r="AI132" s="268"/>
      <c r="AJ132" s="268"/>
      <c r="AK132" s="268"/>
      <c r="AL132" s="268"/>
      <c r="AM132" s="268"/>
      <c r="AN132" s="268"/>
      <c r="AO132" s="268"/>
      <c r="AP132" s="268"/>
    </row>
    <row r="133" spans="1:61" s="109"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68"/>
      <c r="AB133" s="268"/>
      <c r="AC133" s="268"/>
      <c r="AD133" s="268"/>
      <c r="AE133" s="268"/>
      <c r="AF133" s="268"/>
      <c r="AG133" s="268"/>
      <c r="AH133" s="268"/>
      <c r="AI133" s="268"/>
      <c r="AJ133" s="268"/>
      <c r="AK133" s="268"/>
      <c r="AL133" s="268"/>
      <c r="AM133" s="268"/>
      <c r="AN133" s="268"/>
      <c r="AO133" s="268"/>
      <c r="AP133" s="268"/>
      <c r="BC133" s="110"/>
      <c r="BD133" s="16"/>
      <c r="BE133" s="16"/>
      <c r="BF133" s="16"/>
      <c r="BG133" s="16"/>
      <c r="BH133" s="16"/>
      <c r="BI133" s="16"/>
    </row>
    <row r="134" spans="1:61" s="109" customFormat="1" ht="13.8"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68"/>
      <c r="AB134" s="268"/>
      <c r="AC134" s="268"/>
      <c r="AD134" s="268"/>
      <c r="AE134" s="268"/>
      <c r="AF134" s="268"/>
      <c r="AG134" s="268"/>
      <c r="AH134" s="268"/>
      <c r="AI134" s="268"/>
      <c r="AJ134" s="268"/>
      <c r="AK134" s="268"/>
      <c r="AL134" s="268"/>
      <c r="AM134" s="268"/>
      <c r="AN134" s="268"/>
      <c r="AO134" s="268"/>
      <c r="AP134" s="268"/>
      <c r="BC134" s="110"/>
      <c r="BD134" s="16"/>
      <c r="BE134" s="16"/>
      <c r="BF134" s="16"/>
      <c r="BG134" s="16"/>
      <c r="BH134" s="16"/>
      <c r="BI134" s="16"/>
    </row>
    <row r="135" spans="1:61" s="109" customFormat="1" ht="13.8" thickBot="1">
      <c r="A135" s="207">
        <v>1193.228308727744</v>
      </c>
      <c r="B135" s="208">
        <v>1093.2327973908623</v>
      </c>
      <c r="C135" s="208">
        <v>699.39784261995237</v>
      </c>
      <c r="D135" s="208">
        <v>569.37787496593137</v>
      </c>
      <c r="E135" s="208">
        <v>459.30237507850131</v>
      </c>
      <c r="F135" s="208">
        <v>1118.554292895958</v>
      </c>
      <c r="G135" s="208">
        <v>1046.1822553515808</v>
      </c>
      <c r="H135" s="208">
        <v>1193.1936392912191</v>
      </c>
      <c r="I135" s="208">
        <v>1114.5372114252759</v>
      </c>
      <c r="J135" s="208">
        <v>825.33283752193165</v>
      </c>
      <c r="K135" s="208">
        <v>922.9465217132298</v>
      </c>
      <c r="L135" s="208">
        <v>763.03145652156502</v>
      </c>
      <c r="M135" s="209">
        <v>1020.3320976625814</v>
      </c>
      <c r="N135" s="20"/>
      <c r="O135" s="20"/>
      <c r="P135" s="20"/>
      <c r="Q135" s="20"/>
      <c r="R135" s="20"/>
      <c r="S135" s="20"/>
      <c r="T135" s="20"/>
      <c r="U135" s="20"/>
      <c r="V135" s="20"/>
      <c r="W135" s="20"/>
      <c r="X135" s="20"/>
      <c r="Y135" s="20"/>
      <c r="AA135" s="268"/>
      <c r="AB135" s="268"/>
      <c r="AC135" s="268"/>
      <c r="AD135" s="268"/>
      <c r="AE135" s="268"/>
      <c r="AF135" s="268"/>
      <c r="AG135" s="268"/>
      <c r="AH135" s="268"/>
      <c r="AI135" s="268"/>
      <c r="AJ135" s="268"/>
      <c r="AK135" s="268"/>
      <c r="AL135" s="268"/>
      <c r="AM135" s="268"/>
      <c r="AN135" s="268"/>
      <c r="AO135" s="268"/>
      <c r="AP135" s="268"/>
      <c r="BC135" s="110"/>
      <c r="BD135" s="16"/>
      <c r="BE135" s="16"/>
      <c r="BF135" s="16"/>
      <c r="BG135" s="16"/>
      <c r="BH135" s="16"/>
      <c r="BI135" s="16"/>
    </row>
    <row r="136" spans="1:61" s="109" customFormat="1" ht="13.8" thickBot="1">
      <c r="A136" s="207"/>
      <c r="B136" s="208"/>
      <c r="C136" s="208"/>
      <c r="D136" s="208"/>
      <c r="E136" s="208"/>
      <c r="F136" s="208"/>
      <c r="G136" s="208"/>
      <c r="H136" s="208"/>
      <c r="I136" s="208"/>
      <c r="J136" s="208"/>
      <c r="K136" s="208"/>
      <c r="L136" s="208"/>
      <c r="M136" s="209"/>
      <c r="N136" s="20"/>
      <c r="O136" s="20"/>
      <c r="P136" s="20"/>
      <c r="Q136" s="20"/>
      <c r="R136" s="20"/>
      <c r="S136" s="20"/>
      <c r="T136" s="20"/>
      <c r="U136" s="20"/>
      <c r="V136" s="20"/>
      <c r="W136" s="20"/>
      <c r="X136" s="20"/>
      <c r="Y136" s="20"/>
      <c r="AA136" s="268"/>
      <c r="AB136" s="268"/>
      <c r="AC136" s="268"/>
      <c r="AD136" s="268"/>
      <c r="AE136" s="268"/>
      <c r="AF136" s="268"/>
      <c r="AG136" s="268"/>
      <c r="AH136" s="268"/>
      <c r="AI136" s="268"/>
      <c r="AJ136" s="268"/>
      <c r="AK136" s="268"/>
      <c r="AL136" s="268"/>
      <c r="AM136" s="268"/>
      <c r="AN136" s="268"/>
      <c r="AO136" s="268"/>
      <c r="AP136" s="268"/>
      <c r="BC136" s="110"/>
      <c r="BD136" s="16"/>
      <c r="BE136" s="16"/>
      <c r="BF136" s="16"/>
      <c r="BG136" s="16"/>
      <c r="BH136" s="16"/>
      <c r="BI136" s="16"/>
    </row>
    <row r="137" spans="1:61" s="109" customFormat="1" ht="13.8" thickBot="1">
      <c r="A137" s="207"/>
      <c r="B137" s="208"/>
      <c r="C137" s="208"/>
      <c r="D137" s="208"/>
      <c r="E137" s="208"/>
      <c r="F137" s="208"/>
      <c r="G137" s="208"/>
      <c r="H137" s="208"/>
      <c r="I137" s="208"/>
      <c r="J137" s="208"/>
      <c r="K137" s="208"/>
      <c r="L137" s="208"/>
      <c r="M137" s="209"/>
      <c r="N137" s="20"/>
      <c r="O137" s="20"/>
      <c r="P137" s="20"/>
      <c r="Q137" s="20"/>
      <c r="R137" s="20"/>
      <c r="S137" s="20"/>
      <c r="T137" s="20"/>
      <c r="U137" s="20"/>
      <c r="V137" s="20"/>
      <c r="W137" s="20"/>
      <c r="X137" s="20"/>
      <c r="Y137" s="20"/>
      <c r="AA137" s="268"/>
      <c r="AB137" s="268"/>
      <c r="AC137" s="268"/>
      <c r="AD137" s="268"/>
      <c r="AE137" s="268"/>
      <c r="AF137" s="268"/>
      <c r="AG137" s="268"/>
      <c r="AH137" s="268"/>
      <c r="AI137" s="268"/>
      <c r="AJ137" s="268"/>
      <c r="AK137" s="268"/>
      <c r="AL137" s="268"/>
      <c r="AM137" s="268"/>
      <c r="AN137" s="268"/>
      <c r="AO137" s="268"/>
      <c r="AP137" s="268"/>
      <c r="BC137" s="110"/>
      <c r="BD137" s="16"/>
      <c r="BE137" s="16"/>
      <c r="BF137" s="16"/>
      <c r="BG137" s="16"/>
      <c r="BH137" s="16"/>
      <c r="BI137" s="16"/>
    </row>
    <row r="138" spans="1:61" s="109" customFormat="1" ht="13.8" thickBot="1">
      <c r="A138" s="207"/>
      <c r="B138" s="208"/>
      <c r="C138" s="208"/>
      <c r="D138" s="208"/>
      <c r="E138" s="208"/>
      <c r="F138" s="208"/>
      <c r="G138" s="208"/>
      <c r="H138" s="208"/>
      <c r="I138" s="208"/>
      <c r="J138" s="208"/>
      <c r="K138" s="208"/>
      <c r="L138" s="208"/>
      <c r="M138" s="209"/>
      <c r="N138" s="20"/>
      <c r="O138" s="20"/>
      <c r="P138" s="20"/>
      <c r="Q138" s="20"/>
      <c r="R138" s="20"/>
      <c r="S138" s="20"/>
      <c r="T138" s="20"/>
      <c r="U138" s="20"/>
      <c r="V138" s="20"/>
      <c r="W138" s="20"/>
      <c r="X138" s="20"/>
      <c r="Y138" s="20"/>
      <c r="AA138" s="268"/>
      <c r="AB138" s="268"/>
      <c r="AC138" s="268"/>
      <c r="AD138" s="268"/>
      <c r="AE138" s="268"/>
      <c r="AF138" s="268"/>
      <c r="AG138" s="268"/>
      <c r="AH138" s="268"/>
      <c r="AI138" s="268"/>
      <c r="AJ138" s="268"/>
      <c r="AK138" s="268"/>
      <c r="AL138" s="268"/>
      <c r="AM138" s="268"/>
      <c r="AN138" s="268"/>
      <c r="AO138" s="268"/>
      <c r="AP138" s="268"/>
      <c r="BC138" s="110"/>
      <c r="BD138" s="16"/>
      <c r="BE138" s="16"/>
      <c r="BF138" s="16"/>
      <c r="BG138" s="16"/>
      <c r="BH138" s="16"/>
      <c r="BI138" s="16"/>
    </row>
    <row r="139" spans="1:61" s="109" customFormat="1" ht="13.8" thickBot="1">
      <c r="A139" s="207"/>
      <c r="B139" s="208"/>
      <c r="C139" s="208"/>
      <c r="D139" s="208"/>
      <c r="E139" s="208"/>
      <c r="F139" s="208"/>
      <c r="G139" s="208"/>
      <c r="H139" s="208"/>
      <c r="I139" s="208"/>
      <c r="J139" s="208"/>
      <c r="K139" s="208"/>
      <c r="L139" s="208"/>
      <c r="M139" s="209"/>
      <c r="N139" s="20"/>
      <c r="O139" s="20"/>
      <c r="P139" s="20"/>
      <c r="Q139" s="20"/>
      <c r="R139" s="20"/>
      <c r="S139" s="20"/>
      <c r="T139" s="20"/>
      <c r="U139" s="20"/>
      <c r="V139" s="20"/>
      <c r="W139" s="20"/>
      <c r="X139" s="20"/>
      <c r="Y139" s="20"/>
      <c r="AA139" s="268"/>
      <c r="AB139" s="268"/>
      <c r="AC139" s="268"/>
      <c r="AD139" s="268"/>
      <c r="AE139" s="268"/>
      <c r="AF139" s="268"/>
      <c r="AG139" s="268"/>
      <c r="AH139" s="268"/>
      <c r="AI139" s="268"/>
      <c r="AJ139" s="268"/>
      <c r="AK139" s="268"/>
      <c r="AL139" s="268"/>
      <c r="AM139" s="268"/>
      <c r="AN139" s="268"/>
      <c r="AO139" s="268"/>
      <c r="AP139" s="268"/>
      <c r="BC139" s="110"/>
      <c r="BD139" s="16"/>
      <c r="BE139" s="16"/>
      <c r="BF139" s="16"/>
      <c r="BG139" s="16"/>
      <c r="BH139" s="16"/>
      <c r="BI139" s="16"/>
    </row>
    <row r="140" spans="1:61" s="109" customFormat="1" ht="13.8" thickBot="1">
      <c r="A140" s="207"/>
      <c r="B140" s="208"/>
      <c r="C140" s="208"/>
      <c r="D140" s="208"/>
      <c r="E140" s="208"/>
      <c r="F140" s="208"/>
      <c r="G140" s="208"/>
      <c r="H140" s="208"/>
      <c r="I140" s="208"/>
      <c r="J140" s="208"/>
      <c r="K140" s="208"/>
      <c r="L140" s="208"/>
      <c r="M140" s="209"/>
      <c r="N140" s="20"/>
      <c r="O140" s="20"/>
      <c r="P140" s="20"/>
      <c r="Q140" s="20"/>
      <c r="R140" s="20"/>
      <c r="S140" s="20"/>
      <c r="T140" s="20"/>
      <c r="U140" s="20"/>
      <c r="V140" s="20"/>
      <c r="W140" s="20"/>
      <c r="X140" s="20"/>
      <c r="Y140" s="20"/>
      <c r="AA140" s="268"/>
      <c r="AB140" s="268"/>
      <c r="AC140" s="268"/>
      <c r="AD140" s="268"/>
      <c r="AE140" s="268"/>
      <c r="AF140" s="268"/>
      <c r="AG140" s="268"/>
      <c r="AH140" s="268"/>
      <c r="AI140" s="268"/>
      <c r="AJ140" s="268"/>
      <c r="AK140" s="268"/>
      <c r="AL140" s="268"/>
      <c r="AM140" s="268"/>
      <c r="AN140" s="268"/>
      <c r="AO140" s="268"/>
      <c r="AP140" s="268"/>
      <c r="BC140" s="110"/>
      <c r="BD140" s="16"/>
      <c r="BE140" s="16"/>
      <c r="BF140" s="16"/>
      <c r="BG140" s="16"/>
      <c r="BH140" s="16"/>
      <c r="BI140" s="16"/>
    </row>
    <row r="141" spans="1:61" s="109" customFormat="1" ht="13.8" thickBot="1">
      <c r="A141" s="207"/>
      <c r="B141" s="208"/>
      <c r="C141" s="208"/>
      <c r="D141" s="208"/>
      <c r="E141" s="208"/>
      <c r="F141" s="208"/>
      <c r="G141" s="208"/>
      <c r="H141" s="208"/>
      <c r="I141" s="208"/>
      <c r="J141" s="208"/>
      <c r="K141" s="208"/>
      <c r="L141" s="208"/>
      <c r="M141" s="209"/>
      <c r="N141" s="20"/>
      <c r="O141" s="20"/>
      <c r="P141" s="20"/>
      <c r="Q141" s="20"/>
      <c r="R141" s="20"/>
      <c r="S141" s="20"/>
      <c r="T141" s="20"/>
      <c r="U141" s="20"/>
      <c r="V141" s="20"/>
      <c r="W141" s="20"/>
      <c r="X141" s="20"/>
      <c r="Y141" s="20"/>
      <c r="AA141" s="268"/>
      <c r="AB141" s="268"/>
      <c r="AC141" s="268"/>
      <c r="AD141" s="268"/>
      <c r="AE141" s="268"/>
      <c r="AF141" s="268"/>
      <c r="AG141" s="268"/>
      <c r="AH141" s="268"/>
      <c r="AI141" s="268"/>
      <c r="AJ141" s="268"/>
      <c r="AK141" s="268"/>
      <c r="AL141" s="268"/>
      <c r="AM141" s="268"/>
      <c r="AN141" s="268"/>
      <c r="AO141" s="268"/>
      <c r="AP141" s="268"/>
      <c r="BC141" s="110"/>
      <c r="BD141" s="16"/>
      <c r="BE141" s="16"/>
      <c r="BF141" s="16"/>
      <c r="BG141" s="16"/>
      <c r="BH141" s="16"/>
      <c r="BI141" s="16"/>
    </row>
    <row r="142" spans="1:61" s="109" customFormat="1" ht="13.8" thickBot="1">
      <c r="A142" s="207"/>
      <c r="B142" s="208"/>
      <c r="C142" s="208"/>
      <c r="D142" s="208"/>
      <c r="E142" s="208"/>
      <c r="F142" s="208"/>
      <c r="G142" s="208"/>
      <c r="H142" s="208"/>
      <c r="I142" s="208"/>
      <c r="J142" s="208"/>
      <c r="K142" s="208"/>
      <c r="L142" s="208"/>
      <c r="M142" s="209"/>
      <c r="N142" s="20"/>
      <c r="O142" s="20"/>
      <c r="P142" s="20"/>
      <c r="Q142" s="20"/>
      <c r="R142" s="20"/>
      <c r="S142" s="20"/>
      <c r="T142" s="20"/>
      <c r="U142" s="20"/>
      <c r="V142" s="20"/>
      <c r="W142" s="20"/>
      <c r="X142" s="20"/>
      <c r="Y142" s="20"/>
      <c r="AA142" s="268"/>
      <c r="AB142" s="268"/>
      <c r="AC142" s="268"/>
      <c r="AD142" s="268"/>
      <c r="AE142" s="268"/>
      <c r="AF142" s="268"/>
      <c r="AG142" s="268"/>
      <c r="AH142" s="268"/>
      <c r="AI142" s="268"/>
      <c r="AJ142" s="268"/>
      <c r="AK142" s="268"/>
      <c r="AL142" s="268"/>
      <c r="AM142" s="268"/>
      <c r="AN142" s="268"/>
      <c r="AO142" s="268"/>
      <c r="AP142" s="268"/>
      <c r="BC142" s="110"/>
      <c r="BD142" s="16"/>
      <c r="BE142" s="16"/>
      <c r="BF142" s="16"/>
      <c r="BG142" s="16"/>
      <c r="BH142" s="16"/>
      <c r="BI142" s="16"/>
    </row>
    <row r="143" spans="1:61" s="109" customFormat="1" ht="13.8" thickBot="1">
      <c r="A143" s="207"/>
      <c r="B143" s="208"/>
      <c r="C143" s="208"/>
      <c r="D143" s="208"/>
      <c r="E143" s="208"/>
      <c r="F143" s="208"/>
      <c r="G143" s="208"/>
      <c r="H143" s="208"/>
      <c r="I143" s="208"/>
      <c r="J143" s="208"/>
      <c r="K143" s="208"/>
      <c r="L143" s="208"/>
      <c r="M143" s="209"/>
      <c r="N143" s="20"/>
      <c r="O143" s="20"/>
      <c r="P143" s="20"/>
      <c r="Q143" s="20"/>
      <c r="R143" s="20"/>
      <c r="S143" s="20"/>
      <c r="T143" s="20"/>
      <c r="U143" s="20"/>
      <c r="V143" s="20"/>
      <c r="W143" s="20"/>
      <c r="X143" s="20"/>
      <c r="Y143" s="20"/>
      <c r="AA143" s="268"/>
      <c r="AB143" s="268"/>
      <c r="AC143" s="268"/>
      <c r="AD143" s="268"/>
      <c r="AE143" s="268"/>
      <c r="AF143" s="268"/>
      <c r="AG143" s="268"/>
      <c r="AH143" s="268"/>
      <c r="AI143" s="268"/>
      <c r="AJ143" s="268"/>
      <c r="AK143" s="268"/>
      <c r="AL143" s="268"/>
      <c r="AM143" s="268"/>
      <c r="AN143" s="268"/>
      <c r="AO143" s="268"/>
      <c r="AP143" s="268"/>
      <c r="BC143" s="110"/>
      <c r="BD143" s="16"/>
      <c r="BE143" s="16"/>
      <c r="BF143" s="16"/>
      <c r="BG143" s="16"/>
      <c r="BH143" s="16"/>
      <c r="BI143" s="16"/>
    </row>
    <row r="144" spans="1:61" s="109" customFormat="1" ht="13.8" thickBot="1">
      <c r="A144" s="207"/>
      <c r="B144" s="208"/>
      <c r="C144" s="208"/>
      <c r="D144" s="208"/>
      <c r="E144" s="208"/>
      <c r="F144" s="208"/>
      <c r="G144" s="208"/>
      <c r="H144" s="208"/>
      <c r="I144" s="208"/>
      <c r="J144" s="208"/>
      <c r="K144" s="208"/>
      <c r="L144" s="208"/>
      <c r="M144" s="209"/>
      <c r="N144" s="20"/>
      <c r="O144" s="20"/>
      <c r="P144" s="20"/>
      <c r="Q144" s="20"/>
      <c r="R144" s="20"/>
      <c r="S144" s="20"/>
      <c r="T144" s="20"/>
      <c r="U144" s="20"/>
      <c r="V144" s="20"/>
      <c r="W144" s="20"/>
      <c r="X144" s="20"/>
      <c r="Y144" s="20"/>
      <c r="AA144" s="268"/>
      <c r="AB144" s="268"/>
      <c r="AC144" s="268"/>
      <c r="AD144" s="268"/>
      <c r="AE144" s="268"/>
      <c r="AF144" s="268"/>
      <c r="AG144" s="268"/>
      <c r="AH144" s="268"/>
      <c r="AI144" s="268"/>
      <c r="AJ144" s="268"/>
      <c r="AK144" s="268"/>
      <c r="AL144" s="268"/>
      <c r="AM144" s="268"/>
      <c r="AN144" s="268"/>
      <c r="AO144" s="268"/>
      <c r="AP144" s="268"/>
      <c r="BC144" s="110"/>
      <c r="BD144" s="16"/>
      <c r="BE144" s="16"/>
      <c r="BF144" s="16"/>
      <c r="BG144" s="16"/>
      <c r="BH144" s="16"/>
      <c r="BI144" s="16"/>
    </row>
    <row r="145" spans="1:61" s="109" customFormat="1">
      <c r="A145" s="207">
        <v>1260.2952963645851</v>
      </c>
      <c r="B145" s="208">
        <v>1179.7166373252785</v>
      </c>
      <c r="C145" s="208">
        <v>870.11363387287633</v>
      </c>
      <c r="D145" s="208">
        <v>700.16191790719006</v>
      </c>
      <c r="E145" s="208">
        <v>600.30353724378472</v>
      </c>
      <c r="F145" s="208">
        <v>1207.3804773072636</v>
      </c>
      <c r="G145" s="208">
        <v>1083.7178688755805</v>
      </c>
      <c r="H145" s="208">
        <v>1302.6263267903605</v>
      </c>
      <c r="I145" s="208">
        <v>1180.3769282065668</v>
      </c>
      <c r="J145" s="208">
        <v>919.43223581076222</v>
      </c>
      <c r="K145" s="208">
        <v>1107.157738434526</v>
      </c>
      <c r="L145" s="208">
        <v>909.82169561987348</v>
      </c>
      <c r="M145" s="209">
        <v>1025.3609036666044</v>
      </c>
      <c r="N145" s="20"/>
      <c r="O145" s="20"/>
      <c r="P145" s="20"/>
      <c r="Q145" s="20"/>
      <c r="R145" s="20"/>
      <c r="S145" s="20"/>
      <c r="T145" s="20"/>
      <c r="U145" s="20"/>
      <c r="V145" s="20"/>
      <c r="W145" s="20"/>
      <c r="X145" s="20"/>
      <c r="Y145" s="20"/>
      <c r="AA145" s="268"/>
      <c r="AB145" s="268"/>
      <c r="AC145" s="268"/>
      <c r="AD145" s="268"/>
      <c r="AE145" s="268"/>
      <c r="AF145" s="268"/>
      <c r="AG145" s="268"/>
      <c r="AH145" s="268"/>
      <c r="AI145" s="268"/>
      <c r="AJ145" s="268"/>
      <c r="AK145" s="268"/>
      <c r="AL145" s="268"/>
      <c r="AM145" s="268"/>
      <c r="AN145" s="268"/>
      <c r="AO145" s="268"/>
      <c r="AP145" s="268"/>
      <c r="BC145" s="110"/>
      <c r="BD145" s="16"/>
      <c r="BE145" s="16"/>
      <c r="BF145" s="16"/>
      <c r="BG145" s="16"/>
      <c r="BH145" s="16"/>
      <c r="BI145" s="16"/>
    </row>
    <row r="146" spans="1:61" s="109"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68"/>
      <c r="AB146" s="268"/>
      <c r="AC146" s="268"/>
      <c r="AD146" s="268"/>
      <c r="AE146" s="268"/>
      <c r="AF146" s="268"/>
      <c r="AG146" s="268"/>
      <c r="AH146" s="268"/>
      <c r="AI146" s="268"/>
      <c r="AJ146" s="268"/>
      <c r="AK146" s="268"/>
      <c r="AL146" s="268"/>
      <c r="AM146" s="268"/>
      <c r="AN146" s="268"/>
      <c r="AO146" s="268"/>
      <c r="AP146" s="268"/>
      <c r="BC146" s="110"/>
      <c r="BD146" s="16"/>
      <c r="BE146" s="16"/>
      <c r="BF146" s="16"/>
      <c r="BG146" s="16"/>
      <c r="BH146" s="16"/>
      <c r="BI146" s="16"/>
    </row>
    <row r="147" spans="1:61" s="109"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68"/>
      <c r="AB147" s="268"/>
      <c r="AC147" s="268"/>
      <c r="AD147" s="268"/>
      <c r="AE147" s="268"/>
      <c r="AF147" s="268"/>
      <c r="AG147" s="268"/>
      <c r="AH147" s="268"/>
      <c r="AI147" s="268"/>
      <c r="AJ147" s="268"/>
      <c r="AK147" s="268"/>
      <c r="AL147" s="268"/>
      <c r="AM147" s="268"/>
      <c r="AN147" s="268"/>
      <c r="AO147" s="268"/>
      <c r="AP147" s="268"/>
      <c r="BC147" s="110"/>
      <c r="BD147" s="16"/>
      <c r="BE147" s="16"/>
      <c r="BF147" s="16"/>
      <c r="BG147" s="16"/>
      <c r="BH147" s="16"/>
      <c r="BI147" s="16"/>
    </row>
    <row r="148" spans="1:61" s="109"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68"/>
      <c r="AB148" s="268"/>
      <c r="AC148" s="268"/>
      <c r="AD148" s="268"/>
      <c r="AE148" s="268"/>
      <c r="AF148" s="268"/>
      <c r="AG148" s="268"/>
      <c r="AH148" s="268"/>
      <c r="AI148" s="268"/>
      <c r="AJ148" s="268"/>
      <c r="AK148" s="268"/>
      <c r="AL148" s="268"/>
      <c r="AM148" s="268"/>
      <c r="AN148" s="268"/>
      <c r="AO148" s="268"/>
      <c r="AP148" s="268"/>
      <c r="BC148" s="110"/>
      <c r="BD148" s="16"/>
      <c r="BE148" s="16"/>
      <c r="BF148" s="16"/>
      <c r="BG148" s="16"/>
      <c r="BH148" s="16"/>
      <c r="BI148" s="16"/>
    </row>
    <row r="149" spans="1:61" s="109"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68"/>
      <c r="AB149" s="268"/>
      <c r="AC149" s="268"/>
      <c r="AD149" s="268"/>
      <c r="AE149" s="268"/>
      <c r="AF149" s="268"/>
      <c r="AG149" s="268"/>
      <c r="AH149" s="268"/>
      <c r="AI149" s="268"/>
      <c r="AJ149" s="268"/>
      <c r="AK149" s="268"/>
      <c r="AL149" s="268"/>
      <c r="AM149" s="268"/>
      <c r="AN149" s="268"/>
      <c r="AO149" s="268"/>
      <c r="AP149" s="268"/>
      <c r="BC149" s="110"/>
      <c r="BD149" s="16"/>
      <c r="BE149" s="16"/>
      <c r="BF149" s="16"/>
      <c r="BG149" s="16"/>
      <c r="BH149" s="16"/>
      <c r="BI149" s="16"/>
    </row>
    <row r="150" spans="1:61" s="109"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68"/>
      <c r="AB150" s="268"/>
      <c r="AC150" s="268"/>
      <c r="AD150" s="268"/>
      <c r="AE150" s="268"/>
      <c r="AF150" s="268"/>
      <c r="AG150" s="268"/>
      <c r="AH150" s="268"/>
      <c r="AI150" s="268"/>
      <c r="AJ150" s="268"/>
      <c r="AK150" s="268"/>
      <c r="AL150" s="268"/>
      <c r="AM150" s="268"/>
      <c r="AN150" s="268"/>
      <c r="AO150" s="268"/>
      <c r="AP150" s="268"/>
      <c r="BC150" s="110"/>
      <c r="BD150" s="16"/>
      <c r="BE150" s="16"/>
      <c r="BF150" s="16"/>
      <c r="BG150" s="16"/>
      <c r="BH150" s="16"/>
      <c r="BI150" s="16"/>
    </row>
    <row r="151" spans="1:61" s="109"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68"/>
      <c r="AB151" s="268"/>
      <c r="AC151" s="268"/>
      <c r="AD151" s="268"/>
      <c r="AE151" s="268"/>
      <c r="AF151" s="268"/>
      <c r="AG151" s="268"/>
      <c r="AH151" s="268"/>
      <c r="AI151" s="268"/>
      <c r="AJ151" s="268"/>
      <c r="AK151" s="268"/>
      <c r="AL151" s="268"/>
      <c r="AM151" s="268"/>
      <c r="AN151" s="268"/>
      <c r="AO151" s="268"/>
      <c r="AP151" s="268"/>
      <c r="BC151" s="110"/>
      <c r="BD151" s="16"/>
      <c r="BE151" s="16"/>
      <c r="BF151" s="16"/>
      <c r="BG151" s="16"/>
      <c r="BH151" s="16"/>
      <c r="BI151" s="16"/>
    </row>
    <row r="152" spans="1:61" s="109"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68"/>
      <c r="AB152" s="268"/>
      <c r="AC152" s="268"/>
      <c r="AD152" s="268"/>
      <c r="AE152" s="268"/>
      <c r="AF152" s="268"/>
      <c r="AG152" s="268"/>
      <c r="AH152" s="268"/>
      <c r="AI152" s="268"/>
      <c r="AJ152" s="268"/>
      <c r="AK152" s="268"/>
      <c r="AL152" s="268"/>
      <c r="AM152" s="268"/>
      <c r="AN152" s="268"/>
      <c r="AO152" s="268"/>
      <c r="AP152" s="268"/>
      <c r="BC152" s="110"/>
      <c r="BD152" s="16"/>
      <c r="BE152" s="16"/>
      <c r="BF152" s="16"/>
      <c r="BG152" s="16"/>
      <c r="BH152" s="16"/>
      <c r="BI152" s="16"/>
    </row>
    <row r="153" spans="1:61" s="109"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68"/>
      <c r="AB153" s="268"/>
      <c r="AC153" s="268"/>
      <c r="AD153" s="268"/>
      <c r="AE153" s="268"/>
      <c r="AF153" s="268"/>
      <c r="AG153" s="268"/>
      <c r="AH153" s="268"/>
      <c r="AI153" s="268"/>
      <c r="AJ153" s="268"/>
      <c r="AK153" s="268"/>
      <c r="AL153" s="268"/>
      <c r="AM153" s="268"/>
      <c r="AN153" s="268"/>
      <c r="AO153" s="268"/>
      <c r="AP153" s="268"/>
      <c r="BC153" s="110"/>
      <c r="BD153" s="16"/>
      <c r="BE153" s="16"/>
      <c r="BF153" s="16"/>
      <c r="BG153" s="16"/>
      <c r="BH153" s="16"/>
      <c r="BI153" s="16"/>
    </row>
    <row r="154" spans="1:61" s="109"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8"/>
      <c r="BC154" s="110"/>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8"/>
    </row>
    <row r="157" spans="1:61">
      <c r="AC157" s="158"/>
    </row>
    <row r="158" spans="1:61">
      <c r="AC158" s="158"/>
    </row>
    <row r="159" spans="1:61">
      <c r="AC159" s="158"/>
    </row>
    <row r="160" spans="1:61">
      <c r="AC160" s="158"/>
    </row>
    <row r="161" spans="29:55">
      <c r="AC161" s="158"/>
    </row>
    <row r="162" spans="29:55">
      <c r="AC162" s="158"/>
    </row>
    <row r="163" spans="29:55">
      <c r="AC163" s="158"/>
    </row>
    <row r="164" spans="29:55">
      <c r="AC164" s="158"/>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0"/>
      <c r="AO179" s="16"/>
    </row>
    <row r="180" spans="1:61">
      <c r="AN180" s="110"/>
      <c r="AO180" s="16"/>
    </row>
    <row r="181" spans="1:61">
      <c r="AN181" s="110"/>
      <c r="AO181" s="16"/>
    </row>
    <row r="182" spans="1:61">
      <c r="AN182" s="110"/>
      <c r="AO182" s="16"/>
    </row>
    <row r="183" spans="1:61">
      <c r="AN183" s="110"/>
      <c r="AO183" s="16"/>
    </row>
    <row r="184" spans="1:61">
      <c r="AN184" s="110"/>
      <c r="AO184" s="16"/>
    </row>
    <row r="185" spans="1:61">
      <c r="AN185" s="110"/>
      <c r="AO185" s="16"/>
    </row>
    <row r="186" spans="1:61">
      <c r="AN186" s="110"/>
      <c r="AO186" s="16"/>
    </row>
    <row r="187" spans="1:61" s="109"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0"/>
      <c r="AO187" s="16"/>
      <c r="BC187" s="110"/>
      <c r="BD187" s="16"/>
      <c r="BE187" s="16"/>
      <c r="BF187" s="16"/>
      <c r="BG187" s="16"/>
      <c r="BH187" s="16"/>
      <c r="BI187" s="16"/>
    </row>
    <row r="188" spans="1:61" s="109"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0"/>
      <c r="AO188" s="16"/>
      <c r="BC188" s="110"/>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D38"/>
  <sheetViews>
    <sheetView tabSelected="1" view="pageBreakPreview" topLeftCell="A12" zoomScaleNormal="100" zoomScaleSheetLayoutView="100" workbookViewId="0">
      <selection activeCell="G7" sqref="G7"/>
    </sheetView>
  </sheetViews>
  <sheetFormatPr baseColWidth="10" defaultColWidth="11.44140625" defaultRowHeight="13.2"/>
  <cols>
    <col min="1" max="1" width="108.44140625" style="20" customWidth="1"/>
    <col min="2" max="16384" width="11.44140625" style="16"/>
  </cols>
  <sheetData>
    <row r="1" spans="1:3" ht="12.75" customHeight="1">
      <c r="C1" s="140"/>
    </row>
    <row r="2" spans="1:3" ht="12.75" customHeight="1">
      <c r="C2" s="159"/>
    </row>
    <row r="3" spans="1:3" ht="12.75" customHeight="1">
      <c r="C3" s="159"/>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4"/>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7"/>
    </row>
    <row r="38" spans="1:4">
      <c r="D38" s="190"/>
    </row>
  </sheetData>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00B050"/>
  </sheetPr>
  <dimension ref="A1:P38"/>
  <sheetViews>
    <sheetView tabSelected="1" view="pageBreakPreview" topLeftCell="G1" zoomScale="90" zoomScaleNormal="100" zoomScaleSheetLayoutView="90" workbookViewId="0">
      <selection activeCell="G7" sqref="G7"/>
    </sheetView>
  </sheetViews>
  <sheetFormatPr baseColWidth="10" defaultColWidth="11.44140625" defaultRowHeight="13.2"/>
  <cols>
    <col min="1" max="1" width="22" style="2" customWidth="1"/>
    <col min="2" max="4" width="11.44140625" style="2" customWidth="1"/>
    <col min="5" max="5" width="13.33203125" style="2" customWidth="1"/>
    <col min="6" max="8" width="11.44140625" style="2" customWidth="1"/>
    <col min="9" max="9" width="13.6640625" style="2" customWidth="1"/>
    <col min="10" max="10" width="13" style="2" customWidth="1"/>
    <col min="13" max="13" width="14.88671875" customWidth="1"/>
    <col min="15" max="16" width="11.44140625" style="164" customWidth="1"/>
  </cols>
  <sheetData>
    <row r="1" spans="1:16" ht="15" customHeight="1" thickBot="1">
      <c r="A1" s="829" t="s">
        <v>237</v>
      </c>
      <c r="B1" s="830"/>
      <c r="C1" s="830"/>
      <c r="D1" s="830"/>
      <c r="E1" s="830"/>
      <c r="F1" s="830"/>
      <c r="G1" s="830"/>
      <c r="H1" s="830"/>
      <c r="I1" s="830"/>
      <c r="J1" s="830"/>
      <c r="K1" s="830"/>
      <c r="L1" s="830"/>
      <c r="M1" s="831"/>
    </row>
    <row r="2" spans="1:16" ht="15" customHeight="1">
      <c r="A2" s="829" t="s">
        <v>238</v>
      </c>
      <c r="B2" s="830"/>
      <c r="C2" s="830"/>
      <c r="D2" s="830"/>
      <c r="E2" s="830"/>
      <c r="F2" s="830"/>
      <c r="G2" s="830"/>
      <c r="H2" s="830"/>
      <c r="I2" s="830"/>
      <c r="J2" s="830"/>
      <c r="K2" s="830"/>
      <c r="L2" s="830"/>
      <c r="M2" s="831"/>
    </row>
    <row r="3" spans="1:16" s="3" customFormat="1" ht="17.25" customHeight="1">
      <c r="A3" s="837" t="s">
        <v>239</v>
      </c>
      <c r="B3" s="822" t="s">
        <v>240</v>
      </c>
      <c r="C3" s="839"/>
      <c r="D3" s="839"/>
      <c r="E3" s="839"/>
      <c r="F3" s="822" t="s">
        <v>241</v>
      </c>
      <c r="G3" s="839"/>
      <c r="H3" s="839"/>
      <c r="I3" s="839"/>
      <c r="J3" s="839"/>
      <c r="K3" s="832" t="s">
        <v>242</v>
      </c>
      <c r="L3" s="832"/>
      <c r="M3" s="833"/>
      <c r="O3" s="167"/>
      <c r="P3" s="167"/>
    </row>
    <row r="4" spans="1:16" s="3" customFormat="1" ht="15" customHeight="1">
      <c r="A4" s="838"/>
      <c r="B4" s="822">
        <v>2021</v>
      </c>
      <c r="C4" s="824" t="s">
        <v>405</v>
      </c>
      <c r="D4" s="825"/>
      <c r="E4" s="826"/>
      <c r="F4" s="822">
        <v>2021</v>
      </c>
      <c r="G4" s="824" t="str">
        <f>C4</f>
        <v>Ene - mar</v>
      </c>
      <c r="H4" s="825"/>
      <c r="I4" s="825"/>
      <c r="J4" s="826"/>
      <c r="K4" s="834" t="str">
        <f>G4</f>
        <v>Ene - mar</v>
      </c>
      <c r="L4" s="835"/>
      <c r="M4" s="836"/>
      <c r="O4" s="168"/>
      <c r="P4" s="167"/>
    </row>
    <row r="5" spans="1:16" s="3" customFormat="1" ht="15" customHeight="1">
      <c r="A5" s="837"/>
      <c r="B5" s="823"/>
      <c r="C5" s="709">
        <v>2021</v>
      </c>
      <c r="D5" s="711">
        <v>2022</v>
      </c>
      <c r="E5" s="712" t="s">
        <v>372</v>
      </c>
      <c r="F5" s="823"/>
      <c r="G5" s="709">
        <v>2021</v>
      </c>
      <c r="H5" s="711">
        <v>2022</v>
      </c>
      <c r="I5" s="712" t="s">
        <v>372</v>
      </c>
      <c r="J5" s="712" t="s">
        <v>373</v>
      </c>
      <c r="K5" s="713">
        <v>2021</v>
      </c>
      <c r="L5" s="713">
        <v>2022</v>
      </c>
      <c r="M5" s="710" t="s">
        <v>372</v>
      </c>
      <c r="O5" s="167"/>
      <c r="P5" s="167"/>
    </row>
    <row r="6" spans="1:16" s="3" customFormat="1" ht="15" customHeight="1">
      <c r="A6" s="363" t="s">
        <v>244</v>
      </c>
      <c r="B6" s="714">
        <v>15231</v>
      </c>
      <c r="C6" s="714">
        <v>3493</v>
      </c>
      <c r="D6" s="714">
        <v>4781</v>
      </c>
      <c r="E6" s="715" t="s">
        <v>413</v>
      </c>
      <c r="F6" s="714">
        <v>65301</v>
      </c>
      <c r="G6" s="714">
        <v>13016</v>
      </c>
      <c r="H6" s="714">
        <v>24784</v>
      </c>
      <c r="I6" s="716" t="s">
        <v>414</v>
      </c>
      <c r="J6" s="716">
        <v>88</v>
      </c>
      <c r="K6" s="717">
        <f t="shared" ref="K6:L8" si="0">(G6/C6)*1000</f>
        <v>3726.3097623819067</v>
      </c>
      <c r="L6" s="717">
        <f t="shared" si="0"/>
        <v>5183.8527504706126</v>
      </c>
      <c r="M6" s="580">
        <f>100*(L6-K6)/K6</f>
        <v>39.114917466148206</v>
      </c>
      <c r="O6" s="167"/>
      <c r="P6" s="167"/>
    </row>
    <row r="7" spans="1:16" s="3" customFormat="1" ht="15" customHeight="1">
      <c r="A7" s="479" t="s">
        <v>246</v>
      </c>
      <c r="B7" s="714">
        <v>146</v>
      </c>
      <c r="C7" s="714">
        <v>27</v>
      </c>
      <c r="D7" s="714">
        <v>48</v>
      </c>
      <c r="E7" s="715" t="s">
        <v>415</v>
      </c>
      <c r="F7" s="714">
        <v>2822</v>
      </c>
      <c r="G7" s="714">
        <v>501</v>
      </c>
      <c r="H7" s="714">
        <v>966</v>
      </c>
      <c r="I7" s="716" t="s">
        <v>416</v>
      </c>
      <c r="J7" s="716" t="s">
        <v>417</v>
      </c>
      <c r="K7" s="717">
        <f t="shared" si="0"/>
        <v>18555.555555555558</v>
      </c>
      <c r="L7" s="717">
        <f t="shared" si="0"/>
        <v>20125</v>
      </c>
      <c r="M7" s="580">
        <f t="shared" ref="M7:M12" si="1">100*(L7-K7)/K7</f>
        <v>8.458083832335312</v>
      </c>
      <c r="O7" s="167"/>
      <c r="P7" s="167"/>
    </row>
    <row r="8" spans="1:16" s="3" customFormat="1" ht="15" customHeight="1">
      <c r="A8" s="479" t="s">
        <v>245</v>
      </c>
      <c r="B8" s="714">
        <v>844</v>
      </c>
      <c r="C8" s="714">
        <v>289</v>
      </c>
      <c r="D8" s="714">
        <v>135</v>
      </c>
      <c r="E8" s="715" t="s">
        <v>418</v>
      </c>
      <c r="F8" s="714">
        <v>3.6</v>
      </c>
      <c r="G8" s="714">
        <v>1166</v>
      </c>
      <c r="H8" s="714">
        <v>704</v>
      </c>
      <c r="I8" s="716" t="s">
        <v>419</v>
      </c>
      <c r="J8" s="716" t="s">
        <v>420</v>
      </c>
      <c r="K8" s="717">
        <f t="shared" si="0"/>
        <v>4034.6020761245677</v>
      </c>
      <c r="L8" s="717">
        <f t="shared" si="0"/>
        <v>5214.8148148148157</v>
      </c>
      <c r="M8" s="580">
        <f t="shared" si="1"/>
        <v>29.252271139063605</v>
      </c>
      <c r="O8" s="167"/>
      <c r="P8" s="167"/>
    </row>
    <row r="9" spans="1:16" s="3" customFormat="1" ht="15" customHeight="1">
      <c r="A9" s="479" t="s">
        <v>248</v>
      </c>
      <c r="B9" s="714">
        <v>345</v>
      </c>
      <c r="C9" s="714">
        <v>55</v>
      </c>
      <c r="D9" s="714">
        <v>91</v>
      </c>
      <c r="E9" s="715" t="s">
        <v>421</v>
      </c>
      <c r="F9" s="714">
        <v>1437</v>
      </c>
      <c r="G9" s="714">
        <v>209</v>
      </c>
      <c r="H9" s="714">
        <v>425</v>
      </c>
      <c r="I9" s="716" t="s">
        <v>422</v>
      </c>
      <c r="J9" s="716" t="s">
        <v>423</v>
      </c>
      <c r="K9" s="717"/>
      <c r="L9" s="717">
        <f t="shared" ref="L9:L14" si="2">(H9/D9)*1000</f>
        <v>4670.329670329671</v>
      </c>
      <c r="M9" s="580"/>
      <c r="O9" s="167"/>
      <c r="P9" s="167"/>
    </row>
    <row r="10" spans="1:16" s="3" customFormat="1" ht="15" customHeight="1">
      <c r="A10" s="479" t="s">
        <v>253</v>
      </c>
      <c r="B10" s="714">
        <v>77</v>
      </c>
      <c r="C10" s="714">
        <v>18</v>
      </c>
      <c r="D10" s="714">
        <v>98</v>
      </c>
      <c r="E10" s="715" t="s">
        <v>424</v>
      </c>
      <c r="F10" s="714">
        <v>389</v>
      </c>
      <c r="G10" s="714">
        <v>61</v>
      </c>
      <c r="H10" s="714">
        <v>416</v>
      </c>
      <c r="I10" s="716">
        <v>582</v>
      </c>
      <c r="J10" s="716" t="s">
        <v>423</v>
      </c>
      <c r="K10" s="717">
        <f>(G10/C10)*1000</f>
        <v>3388.8888888888887</v>
      </c>
      <c r="L10" s="717">
        <f t="shared" si="2"/>
        <v>4244.8979591836742</v>
      </c>
      <c r="M10" s="580">
        <f t="shared" si="1"/>
        <v>25.259284041485476</v>
      </c>
      <c r="O10" s="167"/>
      <c r="P10" s="167"/>
    </row>
    <row r="11" spans="1:16" s="3" customFormat="1" ht="15" customHeight="1">
      <c r="A11" s="479" t="s">
        <v>250</v>
      </c>
      <c r="B11" s="714">
        <v>18</v>
      </c>
      <c r="C11" s="714">
        <v>6</v>
      </c>
      <c r="D11" s="714">
        <v>8</v>
      </c>
      <c r="E11" s="715" t="s">
        <v>425</v>
      </c>
      <c r="F11" s="714">
        <v>596</v>
      </c>
      <c r="G11" s="714">
        <v>223</v>
      </c>
      <c r="H11" s="714">
        <v>233</v>
      </c>
      <c r="I11" s="716" t="s">
        <v>426</v>
      </c>
      <c r="J11" s="716" t="s">
        <v>427</v>
      </c>
      <c r="K11" s="717"/>
      <c r="L11" s="717">
        <f t="shared" si="2"/>
        <v>29125</v>
      </c>
      <c r="M11" s="580"/>
      <c r="O11" s="167"/>
      <c r="P11" s="167"/>
    </row>
    <row r="12" spans="1:16" s="3" customFormat="1" ht="15" customHeight="1">
      <c r="A12" s="479" t="s">
        <v>249</v>
      </c>
      <c r="B12" s="714">
        <v>417</v>
      </c>
      <c r="C12" s="714">
        <v>139</v>
      </c>
      <c r="D12" s="714">
        <v>53</v>
      </c>
      <c r="E12" s="715" t="s">
        <v>428</v>
      </c>
      <c r="F12" s="714">
        <v>1428</v>
      </c>
      <c r="G12" s="714">
        <v>469</v>
      </c>
      <c r="H12" s="714">
        <v>186</v>
      </c>
      <c r="I12" s="716" t="s">
        <v>429</v>
      </c>
      <c r="J12" s="716" t="s">
        <v>430</v>
      </c>
      <c r="K12" s="717">
        <f>(G12/C12)*1000</f>
        <v>3374.1007194244603</v>
      </c>
      <c r="L12" s="717">
        <f t="shared" si="2"/>
        <v>3509.433962264151</v>
      </c>
      <c r="M12" s="580">
        <f t="shared" si="1"/>
        <v>4.0109425916240946</v>
      </c>
      <c r="O12" s="167"/>
      <c r="P12" s="167"/>
    </row>
    <row r="13" spans="1:16" s="3" customFormat="1" ht="15" customHeight="1">
      <c r="A13" s="479" t="s">
        <v>272</v>
      </c>
      <c r="B13" s="714">
        <v>38</v>
      </c>
      <c r="C13" s="714">
        <v>1</v>
      </c>
      <c r="D13" s="714">
        <v>19</v>
      </c>
      <c r="E13" s="718">
        <v>1800</v>
      </c>
      <c r="F13" s="714">
        <v>215</v>
      </c>
      <c r="G13" s="714">
        <v>8</v>
      </c>
      <c r="H13" s="714">
        <v>134</v>
      </c>
      <c r="I13" s="716">
        <v>1575</v>
      </c>
      <c r="J13" s="716" t="s">
        <v>431</v>
      </c>
      <c r="K13" s="717"/>
      <c r="L13" s="717">
        <f t="shared" si="2"/>
        <v>7052.6315789473683</v>
      </c>
      <c r="M13" s="580"/>
      <c r="O13" s="167"/>
      <c r="P13" s="167"/>
    </row>
    <row r="14" spans="1:16" s="3" customFormat="1" ht="15" customHeight="1">
      <c r="A14" s="479" t="s">
        <v>265</v>
      </c>
      <c r="B14" s="714">
        <v>12</v>
      </c>
      <c r="C14" s="714">
        <v>0</v>
      </c>
      <c r="D14" s="714">
        <v>6</v>
      </c>
      <c r="E14" s="715"/>
      <c r="F14" s="714">
        <v>264</v>
      </c>
      <c r="G14" s="714">
        <v>7</v>
      </c>
      <c r="H14" s="714">
        <v>106</v>
      </c>
      <c r="I14" s="716" t="s">
        <v>432</v>
      </c>
      <c r="J14" s="716" t="s">
        <v>433</v>
      </c>
      <c r="K14" s="717"/>
      <c r="L14" s="717">
        <f t="shared" si="2"/>
        <v>17666.666666666668</v>
      </c>
      <c r="M14" s="580"/>
      <c r="O14" s="167"/>
      <c r="P14" s="167"/>
    </row>
    <row r="15" spans="1:16" s="3" customFormat="1" ht="15" customHeight="1">
      <c r="A15" s="479" t="s">
        <v>252</v>
      </c>
      <c r="B15" s="714">
        <v>5</v>
      </c>
      <c r="C15" s="714">
        <v>1</v>
      </c>
      <c r="D15" s="714">
        <v>1</v>
      </c>
      <c r="E15" s="715">
        <v>0</v>
      </c>
      <c r="F15" s="714">
        <v>322</v>
      </c>
      <c r="G15" s="714">
        <v>79</v>
      </c>
      <c r="H15" s="714">
        <v>90</v>
      </c>
      <c r="I15" s="716" t="s">
        <v>434</v>
      </c>
      <c r="J15" s="716" t="s">
        <v>435</v>
      </c>
      <c r="K15" s="717">
        <f>(G15/C15)*1000</f>
        <v>79000</v>
      </c>
      <c r="L15" s="717"/>
      <c r="M15" s="580"/>
      <c r="O15" s="167"/>
      <c r="P15" s="167"/>
    </row>
    <row r="16" spans="1:16" s="163" customFormat="1" ht="15" customHeight="1">
      <c r="A16" s="480" t="s">
        <v>254</v>
      </c>
      <c r="B16" s="719">
        <v>17133</v>
      </c>
      <c r="C16" s="719">
        <v>4029</v>
      </c>
      <c r="D16" s="719">
        <v>5240</v>
      </c>
      <c r="E16" s="720" t="s">
        <v>436</v>
      </c>
      <c r="F16" s="719">
        <v>76374</v>
      </c>
      <c r="G16" s="719">
        <v>15739</v>
      </c>
      <c r="H16" s="719">
        <v>28044</v>
      </c>
      <c r="I16" s="713" t="s">
        <v>437</v>
      </c>
      <c r="J16" s="713" t="s">
        <v>438</v>
      </c>
      <c r="K16" s="721">
        <f>(G16/C16)*1000</f>
        <v>3906.4283941424669</v>
      </c>
      <c r="L16" s="721">
        <f>(H16/D16)*1000</f>
        <v>5351.9083969465655</v>
      </c>
      <c r="M16" s="581">
        <f>100*(L16-K16)/K16</f>
        <v>37.002598203810365</v>
      </c>
      <c r="O16" s="169"/>
      <c r="P16" s="169"/>
    </row>
    <row r="17" spans="1:16" s="3" customFormat="1" ht="15" customHeight="1">
      <c r="A17" s="479" t="s">
        <v>255</v>
      </c>
      <c r="B17" s="714">
        <v>298</v>
      </c>
      <c r="C17" s="714">
        <v>138</v>
      </c>
      <c r="D17" s="714">
        <v>10</v>
      </c>
      <c r="E17" s="715" t="s">
        <v>439</v>
      </c>
      <c r="F17" s="714">
        <v>2695</v>
      </c>
      <c r="G17" s="714">
        <v>1230</v>
      </c>
      <c r="H17" s="714">
        <v>116</v>
      </c>
      <c r="I17" s="716" t="s">
        <v>440</v>
      </c>
      <c r="J17" s="716" t="s">
        <v>433</v>
      </c>
      <c r="K17" s="717">
        <f>(G17/C17)*1000</f>
        <v>8913.04347826087</v>
      </c>
      <c r="L17" s="717">
        <f>(H17/D17)*1000</f>
        <v>11600</v>
      </c>
      <c r="M17" s="580">
        <f>100*(L17-K17)/K17</f>
        <v>30.146341463414632</v>
      </c>
      <c r="O17" s="167"/>
      <c r="P17" s="167"/>
    </row>
    <row r="18" spans="1:16" s="163" customFormat="1" ht="15" customHeight="1">
      <c r="A18" s="480" t="s">
        <v>256</v>
      </c>
      <c r="B18" s="719">
        <v>17431</v>
      </c>
      <c r="C18" s="719">
        <v>4167</v>
      </c>
      <c r="D18" s="719">
        <v>5250</v>
      </c>
      <c r="E18" s="720">
        <v>26</v>
      </c>
      <c r="F18" s="719">
        <v>79069</v>
      </c>
      <c r="G18" s="719">
        <v>16969</v>
      </c>
      <c r="H18" s="719">
        <v>28160</v>
      </c>
      <c r="I18" s="713" t="s">
        <v>441</v>
      </c>
      <c r="J18" s="713">
        <v>100</v>
      </c>
      <c r="K18" s="721">
        <f>(G18/C18)*1000</f>
        <v>4072.2342212622989</v>
      </c>
      <c r="L18" s="721">
        <f>(H18/D18)*1000</f>
        <v>5363.8095238095239</v>
      </c>
      <c r="M18" s="581">
        <f>100*(L18-K18)/K18</f>
        <v>31.716626116531835</v>
      </c>
      <c r="O18" s="169"/>
      <c r="P18" s="169"/>
    </row>
    <row r="19" spans="1:16" s="3" customFormat="1" ht="15" customHeight="1">
      <c r="A19" s="815" t="s">
        <v>257</v>
      </c>
      <c r="B19" s="816"/>
      <c r="C19" s="816"/>
      <c r="D19" s="816"/>
      <c r="E19" s="816"/>
      <c r="F19" s="816"/>
      <c r="G19" s="816"/>
      <c r="H19" s="816"/>
      <c r="I19" s="816"/>
      <c r="J19" s="816"/>
      <c r="K19" s="816"/>
      <c r="L19" s="816"/>
      <c r="M19" s="817"/>
      <c r="O19" s="167"/>
      <c r="P19" s="167"/>
    </row>
    <row r="20" spans="1:16" s="3" customFormat="1" ht="15" customHeight="1" thickBot="1">
      <c r="A20" s="818" t="s">
        <v>258</v>
      </c>
      <c r="B20" s="819"/>
      <c r="C20" s="819"/>
      <c r="D20" s="819"/>
      <c r="E20" s="819"/>
      <c r="F20" s="819"/>
      <c r="G20" s="819"/>
      <c r="H20" s="819"/>
      <c r="I20" s="819"/>
      <c r="J20" s="819"/>
      <c r="K20" s="819"/>
      <c r="L20" s="819"/>
      <c r="M20" s="820"/>
      <c r="O20" s="167"/>
      <c r="P20" s="167"/>
    </row>
    <row r="21" spans="1:16" s="3" customFormat="1" ht="15" customHeight="1">
      <c r="A21" s="828"/>
      <c r="B21" s="828"/>
      <c r="C21" s="828"/>
      <c r="D21" s="828"/>
      <c r="E21" s="87"/>
      <c r="F21" s="87"/>
      <c r="G21" s="87"/>
      <c r="H21" s="87"/>
      <c r="I21" s="87"/>
      <c r="J21" s="87"/>
      <c r="O21" s="167"/>
      <c r="P21" s="167"/>
    </row>
    <row r="22" spans="1:16">
      <c r="A22" s="91"/>
      <c r="B22" s="821"/>
      <c r="C22" s="827"/>
      <c r="D22" s="821"/>
      <c r="E22" s="821"/>
      <c r="F22" s="821"/>
      <c r="G22" s="821"/>
      <c r="H22" s="821"/>
      <c r="I22" s="821"/>
      <c r="J22" s="821"/>
    </row>
    <row r="23" spans="1:16">
      <c r="A23" s="91"/>
      <c r="B23" s="821"/>
      <c r="C23" s="85"/>
      <c r="D23" s="85"/>
      <c r="E23" s="85"/>
      <c r="F23" s="821"/>
      <c r="G23" s="85"/>
      <c r="H23" s="85"/>
      <c r="I23" s="85"/>
      <c r="J23" s="85"/>
    </row>
    <row r="24" spans="1:16">
      <c r="A24"/>
      <c r="B24" s="6"/>
      <c r="C24" s="6"/>
      <c r="D24" s="6"/>
      <c r="E24" s="199">
        <f>D6/D18*100</f>
        <v>91.066666666666663</v>
      </c>
      <c r="F24" s="6"/>
      <c r="G24" s="85"/>
      <c r="H24" s="85"/>
      <c r="I24" s="85"/>
      <c r="J24" s="86"/>
    </row>
    <row r="25" spans="1:16">
      <c r="A25"/>
      <c r="B25" s="6"/>
      <c r="C25" s="6"/>
      <c r="D25" s="6"/>
      <c r="E25" s="199"/>
      <c r="F25" s="6"/>
      <c r="G25" s="219"/>
      <c r="H25" s="219"/>
      <c r="I25" s="219"/>
      <c r="J25" s="86"/>
    </row>
    <row r="26" spans="1:16">
      <c r="A26"/>
      <c r="B26" s="6"/>
      <c r="C26" s="6"/>
      <c r="D26" s="6"/>
      <c r="E26" s="199"/>
      <c r="F26" s="6"/>
      <c r="G26" s="6"/>
      <c r="H26" s="6"/>
      <c r="I26" s="199"/>
      <c r="J26" s="86"/>
    </row>
    <row r="27" spans="1:16">
      <c r="A27"/>
      <c r="B27" s="6"/>
      <c r="C27" s="6"/>
      <c r="D27" s="6"/>
      <c r="E27" s="6"/>
      <c r="F27" s="6"/>
      <c r="G27" s="6"/>
      <c r="H27" s="6"/>
      <c r="I27" s="199"/>
      <c r="J27" s="86"/>
    </row>
    <row r="28" spans="1:16">
      <c r="A28"/>
      <c r="B28" s="6"/>
      <c r="C28" s="6"/>
      <c r="D28" s="6"/>
      <c r="E28" s="199"/>
      <c r="F28" s="6"/>
      <c r="G28" s="6"/>
      <c r="H28" s="6"/>
      <c r="I28" s="199"/>
      <c r="J28" s="86"/>
    </row>
    <row r="29" spans="1:16">
      <c r="C29" s="220"/>
      <c r="D29" s="220"/>
      <c r="E29" s="220"/>
      <c r="G29" s="220"/>
      <c r="H29" s="220"/>
      <c r="I29" s="220"/>
    </row>
    <row r="30" spans="1:16">
      <c r="A30"/>
      <c r="B30" s="6"/>
      <c r="C30" s="6"/>
      <c r="D30" s="6"/>
      <c r="E30" s="199"/>
      <c r="F30" s="6"/>
      <c r="G30" s="6"/>
      <c r="H30" s="6"/>
      <c r="I30" s="199"/>
      <c r="J30" s="86"/>
    </row>
    <row r="31" spans="1:16">
      <c r="A31"/>
      <c r="B31" s="6"/>
      <c r="C31" s="6"/>
      <c r="D31" s="6"/>
      <c r="E31" s="199"/>
      <c r="F31" s="6"/>
      <c r="G31" s="6"/>
      <c r="H31" s="6"/>
      <c r="I31" s="199"/>
      <c r="J31" s="86"/>
    </row>
    <row r="32" spans="1:16">
      <c r="A32"/>
      <c r="B32" s="6"/>
      <c r="C32" s="6"/>
      <c r="D32" s="6"/>
      <c r="E32" s="199"/>
      <c r="F32" s="6"/>
      <c r="G32" s="6"/>
      <c r="H32" s="6"/>
      <c r="I32" s="199"/>
      <c r="J32" s="86"/>
    </row>
    <row r="33" spans="1:10">
      <c r="A33"/>
      <c r="B33" s="6"/>
      <c r="C33" s="6"/>
      <c r="D33" s="6"/>
      <c r="E33" s="199"/>
      <c r="F33" s="6"/>
      <c r="G33" s="6"/>
      <c r="H33" s="6"/>
      <c r="I33" s="199"/>
      <c r="J33" s="86"/>
    </row>
    <row r="34" spans="1:10">
      <c r="A34"/>
      <c r="B34" s="6"/>
      <c r="C34" s="6"/>
      <c r="D34" s="6"/>
      <c r="E34" s="86"/>
      <c r="F34" s="6"/>
      <c r="G34" s="6"/>
      <c r="H34" s="6"/>
      <c r="I34" s="199"/>
      <c r="J34" s="86"/>
    </row>
    <row r="35" spans="1:10">
      <c r="A35"/>
      <c r="B35" s="6"/>
      <c r="C35" s="6"/>
      <c r="D35" s="6"/>
      <c r="E35" s="86"/>
      <c r="F35" s="6"/>
      <c r="G35" s="6"/>
      <c r="H35" s="6"/>
      <c r="I35" s="86"/>
      <c r="J35" s="86"/>
    </row>
    <row r="36" spans="1:10">
      <c r="A36"/>
      <c r="B36" s="6"/>
      <c r="C36" s="6"/>
      <c r="D36" s="6"/>
      <c r="E36" s="199"/>
      <c r="F36" s="6"/>
      <c r="G36" s="6"/>
      <c r="H36" s="6"/>
      <c r="I36" s="199"/>
      <c r="J36" s="86"/>
    </row>
    <row r="37" spans="1:10">
      <c r="A37"/>
      <c r="B37" s="6"/>
      <c r="C37" s="6"/>
      <c r="D37" s="6"/>
      <c r="E37" s="199"/>
      <c r="F37" s="6"/>
      <c r="G37" s="6"/>
      <c r="H37" s="6"/>
      <c r="I37" s="199"/>
      <c r="J37" s="86"/>
    </row>
    <row r="38" spans="1:10">
      <c r="C38" s="220"/>
      <c r="D38" s="341"/>
      <c r="E38" s="220"/>
      <c r="G38" s="220"/>
      <c r="H38" s="220"/>
      <c r="I38" s="220"/>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I113"/>
  <sheetViews>
    <sheetView tabSelected="1" view="pageBreakPreview" zoomScaleNormal="100" zoomScaleSheetLayoutView="100" workbookViewId="0">
      <selection activeCell="G7" sqref="G7"/>
    </sheetView>
  </sheetViews>
  <sheetFormatPr baseColWidth="10" defaultColWidth="11.44140625" defaultRowHeight="13.2"/>
  <cols>
    <col min="1" max="1" width="24.88671875" style="20" customWidth="1"/>
    <col min="2" max="2" width="10.6640625" style="20" customWidth="1"/>
    <col min="3" max="3" width="32.6640625" style="177" customWidth="1"/>
    <col min="4" max="9" width="12.6640625" style="20" customWidth="1"/>
    <col min="10" max="16384" width="11.44140625" style="16"/>
  </cols>
  <sheetData>
    <row r="1" spans="1:9" ht="15" customHeight="1" thickBot="1">
      <c r="A1" s="784" t="s">
        <v>259</v>
      </c>
      <c r="B1" s="785"/>
      <c r="C1" s="785"/>
      <c r="D1" s="785"/>
      <c r="E1" s="785"/>
      <c r="F1" s="785"/>
      <c r="G1" s="785"/>
      <c r="H1" s="785"/>
      <c r="I1" s="786"/>
    </row>
    <row r="2" spans="1:9" ht="15" customHeight="1" thickBot="1">
      <c r="A2" s="784" t="s">
        <v>21</v>
      </c>
      <c r="B2" s="785"/>
      <c r="C2" s="785"/>
      <c r="D2" s="785"/>
      <c r="E2" s="785"/>
      <c r="F2" s="785"/>
      <c r="G2" s="785"/>
      <c r="H2" s="785"/>
      <c r="I2" s="786"/>
    </row>
    <row r="3" spans="1:9" s="47" customFormat="1" ht="15" customHeight="1">
      <c r="A3" s="840" t="str">
        <f>'Pág.18-C7'!A3:A5</f>
        <v>País de destino</v>
      </c>
      <c r="B3" s="843" t="s">
        <v>260</v>
      </c>
      <c r="C3" s="843" t="s">
        <v>261</v>
      </c>
      <c r="D3" s="846" t="s">
        <v>240</v>
      </c>
      <c r="E3" s="847"/>
      <c r="F3" s="848"/>
      <c r="G3" s="846" t="s">
        <v>262</v>
      </c>
      <c r="H3" s="847"/>
      <c r="I3" s="849"/>
    </row>
    <row r="4" spans="1:9" s="47" customFormat="1" ht="15" customHeight="1">
      <c r="A4" s="841"/>
      <c r="B4" s="844"/>
      <c r="C4" s="844"/>
      <c r="D4" s="850">
        <v>2021</v>
      </c>
      <c r="E4" s="852" t="s">
        <v>405</v>
      </c>
      <c r="F4" s="861"/>
      <c r="G4" s="862">
        <v>2021</v>
      </c>
      <c r="H4" s="852" t="str">
        <f>E4</f>
        <v>Ene - mar</v>
      </c>
      <c r="I4" s="853"/>
    </row>
    <row r="5" spans="1:9" s="47" customFormat="1" ht="15" customHeight="1">
      <c r="A5" s="842"/>
      <c r="B5" s="845"/>
      <c r="C5" s="845"/>
      <c r="D5" s="851"/>
      <c r="E5" s="411">
        <v>2021</v>
      </c>
      <c r="F5" s="411">
        <v>2022</v>
      </c>
      <c r="G5" s="863"/>
      <c r="H5" s="668">
        <v>2021</v>
      </c>
      <c r="I5" s="582">
        <v>2022</v>
      </c>
    </row>
    <row r="6" spans="1:9" ht="15" customHeight="1">
      <c r="A6" s="483" t="s">
        <v>246</v>
      </c>
      <c r="B6" s="864" t="s">
        <v>263</v>
      </c>
      <c r="C6" s="864" t="s">
        <v>264</v>
      </c>
      <c r="D6" s="179">
        <v>15.311999999999999</v>
      </c>
      <c r="E6" s="179">
        <v>4.3029999999999999</v>
      </c>
      <c r="F6" s="179">
        <v>3.105</v>
      </c>
      <c r="G6" s="179">
        <v>399.28399999999999</v>
      </c>
      <c r="H6" s="179">
        <v>75.894999999999996</v>
      </c>
      <c r="I6" s="213">
        <v>105.523</v>
      </c>
    </row>
    <row r="7" spans="1:9" ht="15" customHeight="1">
      <c r="A7" s="483" t="s">
        <v>250</v>
      </c>
      <c r="B7" s="865"/>
      <c r="C7" s="865"/>
      <c r="D7" s="179">
        <v>1.2450000000000001</v>
      </c>
      <c r="E7" s="179">
        <v>0.34300000000000003</v>
      </c>
      <c r="F7" s="179">
        <v>0.157</v>
      </c>
      <c r="G7" s="179">
        <v>50.168999999999997</v>
      </c>
      <c r="H7" s="179">
        <v>11.853999999999999</v>
      </c>
      <c r="I7" s="213">
        <v>3.198</v>
      </c>
    </row>
    <row r="8" spans="1:9" ht="15" customHeight="1">
      <c r="A8" s="483" t="s">
        <v>251</v>
      </c>
      <c r="B8" s="865"/>
      <c r="C8" s="865"/>
      <c r="D8" s="179">
        <v>0.90600000000000003</v>
      </c>
      <c r="E8" s="179">
        <v>0.16900000000000001</v>
      </c>
      <c r="F8" s="179">
        <v>0.09</v>
      </c>
      <c r="G8" s="179">
        <v>19.818000000000001</v>
      </c>
      <c r="H8" s="179">
        <v>4.6379999999999999</v>
      </c>
      <c r="I8" s="213">
        <v>1.901</v>
      </c>
    </row>
    <row r="9" spans="1:9" ht="15" customHeight="1">
      <c r="A9" s="483" t="s">
        <v>265</v>
      </c>
      <c r="B9" s="865"/>
      <c r="C9" s="865"/>
      <c r="D9" s="179">
        <v>0.157</v>
      </c>
      <c r="E9" s="179">
        <v>0</v>
      </c>
      <c r="F9" s="179">
        <v>0.19700000000000001</v>
      </c>
      <c r="G9" s="179">
        <v>3.0939999999999999</v>
      </c>
      <c r="H9" s="179">
        <v>0</v>
      </c>
      <c r="I9" s="213">
        <v>3.5259999999999998</v>
      </c>
    </row>
    <row r="10" spans="1:9" ht="15" customHeight="1">
      <c r="A10" s="483" t="s">
        <v>266</v>
      </c>
      <c r="B10" s="865"/>
      <c r="C10" s="865"/>
      <c r="D10" s="179">
        <v>6.3E-2</v>
      </c>
      <c r="E10" s="179">
        <v>0</v>
      </c>
      <c r="F10" s="179">
        <v>0</v>
      </c>
      <c r="G10" s="179">
        <v>1.6739999999999999</v>
      </c>
      <c r="H10" s="179">
        <v>0</v>
      </c>
      <c r="I10" s="213">
        <v>0</v>
      </c>
    </row>
    <row r="11" spans="1:9" ht="15" customHeight="1">
      <c r="A11" s="854" t="s">
        <v>267</v>
      </c>
      <c r="B11" s="855"/>
      <c r="C11" s="856"/>
      <c r="D11" s="412">
        <f t="shared" ref="D11:I11" si="0">SUM(D6:D10)</f>
        <v>17.682999999999996</v>
      </c>
      <c r="E11" s="412">
        <f t="shared" si="0"/>
        <v>4.8149999999999995</v>
      </c>
      <c r="F11" s="412">
        <f t="shared" si="0"/>
        <v>3.5489999999999999</v>
      </c>
      <c r="G11" s="412">
        <f t="shared" si="0"/>
        <v>474.03899999999993</v>
      </c>
      <c r="H11" s="412">
        <f t="shared" si="0"/>
        <v>92.387</v>
      </c>
      <c r="I11" s="413">
        <f t="shared" si="0"/>
        <v>114.14799999999998</v>
      </c>
    </row>
    <row r="12" spans="1:9" ht="15" customHeight="1">
      <c r="A12" s="483" t="s">
        <v>246</v>
      </c>
      <c r="B12" s="857" t="s">
        <v>268</v>
      </c>
      <c r="C12" s="859" t="s">
        <v>269</v>
      </c>
      <c r="D12" s="179">
        <v>104.431</v>
      </c>
      <c r="E12" s="179">
        <v>23.149000000000001</v>
      </c>
      <c r="F12" s="179">
        <v>31.855</v>
      </c>
      <c r="G12" s="179">
        <v>2217.0329999999999</v>
      </c>
      <c r="H12" s="179">
        <v>424.81</v>
      </c>
      <c r="I12" s="213">
        <v>706.24699999999996</v>
      </c>
    </row>
    <row r="13" spans="1:9" ht="15" customHeight="1">
      <c r="A13" s="483" t="s">
        <v>250</v>
      </c>
      <c r="B13" s="858"/>
      <c r="C13" s="860"/>
      <c r="D13" s="179">
        <v>16.335999999999999</v>
      </c>
      <c r="E13" s="179">
        <v>5.173</v>
      </c>
      <c r="F13" s="179">
        <v>8.2509999999999994</v>
      </c>
      <c r="G13" s="179">
        <v>545.44799999999998</v>
      </c>
      <c r="H13" s="179">
        <v>211.48699999999999</v>
      </c>
      <c r="I13" s="213">
        <v>229.749</v>
      </c>
    </row>
    <row r="14" spans="1:9" ht="15" customHeight="1">
      <c r="A14" s="483" t="s">
        <v>251</v>
      </c>
      <c r="B14" s="858"/>
      <c r="C14" s="860"/>
      <c r="D14" s="179">
        <v>22.434999999999999</v>
      </c>
      <c r="E14" s="179">
        <v>6.4009999999999998</v>
      </c>
      <c r="F14" s="179">
        <v>2.7069999999999999</v>
      </c>
      <c r="G14" s="179">
        <v>448.15499999999997</v>
      </c>
      <c r="H14" s="179">
        <v>122.682</v>
      </c>
      <c r="I14" s="213">
        <v>61.386000000000003</v>
      </c>
    </row>
    <row r="15" spans="1:9" ht="15" customHeight="1">
      <c r="A15" s="483" t="s">
        <v>252</v>
      </c>
      <c r="B15" s="858"/>
      <c r="C15" s="860"/>
      <c r="D15" s="179">
        <v>4.5359999999999996</v>
      </c>
      <c r="E15" s="179">
        <v>1.0620000000000001</v>
      </c>
      <c r="F15" s="179">
        <v>1.2150000000000001</v>
      </c>
      <c r="G15" s="179">
        <v>322.01600000000002</v>
      </c>
      <c r="H15" s="179">
        <v>78.846000000000004</v>
      </c>
      <c r="I15" s="213">
        <v>90.210999999999999</v>
      </c>
    </row>
    <row r="16" spans="1:9" ht="15" customHeight="1">
      <c r="A16" s="483" t="s">
        <v>265</v>
      </c>
      <c r="B16" s="858"/>
      <c r="C16" s="860"/>
      <c r="D16" s="179">
        <v>11.606</v>
      </c>
      <c r="E16" s="179">
        <v>0.375</v>
      </c>
      <c r="F16" s="179">
        <v>5.6379999999999999</v>
      </c>
      <c r="G16" s="179">
        <v>259.01499999999999</v>
      </c>
      <c r="H16" s="179">
        <v>7.4589999999999996</v>
      </c>
      <c r="I16" s="213">
        <v>102.79</v>
      </c>
    </row>
    <row r="17" spans="1:9" ht="15" customHeight="1">
      <c r="A17" s="483" t="s">
        <v>247</v>
      </c>
      <c r="B17" s="858"/>
      <c r="C17" s="860"/>
      <c r="D17" s="179">
        <v>5.4059999999999997</v>
      </c>
      <c r="E17" s="179">
        <v>3.383</v>
      </c>
      <c r="F17" s="179">
        <v>0.159</v>
      </c>
      <c r="G17" s="179">
        <v>91.638000000000005</v>
      </c>
      <c r="H17" s="179">
        <v>50.912999999999997</v>
      </c>
      <c r="I17" s="213">
        <v>8.8629999999999995</v>
      </c>
    </row>
    <row r="18" spans="1:9" ht="15" customHeight="1">
      <c r="A18" s="483" t="s">
        <v>266</v>
      </c>
      <c r="B18" s="858"/>
      <c r="C18" s="860"/>
      <c r="D18" s="179">
        <v>1.4730000000000001</v>
      </c>
      <c r="E18" s="179">
        <v>0.53300000000000003</v>
      </c>
      <c r="F18" s="179">
        <v>0</v>
      </c>
      <c r="G18" s="179">
        <v>23.852</v>
      </c>
      <c r="H18" s="179">
        <v>8.09</v>
      </c>
      <c r="I18" s="213">
        <v>0</v>
      </c>
    </row>
    <row r="19" spans="1:9" ht="15" customHeight="1">
      <c r="A19" s="483" t="s">
        <v>272</v>
      </c>
      <c r="B19" s="858"/>
      <c r="C19" s="860"/>
      <c r="D19" s="179">
        <v>1.0089999999999999</v>
      </c>
      <c r="E19" s="179">
        <v>0.50700000000000001</v>
      </c>
      <c r="F19" s="179">
        <v>0</v>
      </c>
      <c r="G19" s="179">
        <v>14.292</v>
      </c>
      <c r="H19" s="179">
        <v>7.8289999999999997</v>
      </c>
      <c r="I19" s="213">
        <v>0</v>
      </c>
    </row>
    <row r="20" spans="1:9" ht="15" customHeight="1">
      <c r="A20" s="483" t="s">
        <v>244</v>
      </c>
      <c r="B20" s="858"/>
      <c r="C20" s="860"/>
      <c r="D20" s="179">
        <v>1.762</v>
      </c>
      <c r="E20" s="179">
        <v>0</v>
      </c>
      <c r="F20" s="179">
        <v>0</v>
      </c>
      <c r="G20" s="179">
        <v>11.228</v>
      </c>
      <c r="H20" s="179">
        <v>0</v>
      </c>
      <c r="I20" s="213">
        <v>0</v>
      </c>
    </row>
    <row r="21" spans="1:9" ht="15" customHeight="1">
      <c r="A21" s="483" t="s">
        <v>471</v>
      </c>
      <c r="B21" s="858"/>
      <c r="C21" s="860"/>
      <c r="D21" s="179">
        <v>0</v>
      </c>
      <c r="E21" s="179">
        <v>0</v>
      </c>
      <c r="F21" s="179">
        <v>0.38100000000000001</v>
      </c>
      <c r="G21" s="179">
        <v>0</v>
      </c>
      <c r="H21" s="179">
        <v>0</v>
      </c>
      <c r="I21" s="213">
        <v>6.6280000000000001</v>
      </c>
    </row>
    <row r="22" spans="1:9" ht="15" customHeight="1">
      <c r="A22" s="854" t="s">
        <v>267</v>
      </c>
      <c r="B22" s="855"/>
      <c r="C22" s="856"/>
      <c r="D22" s="583">
        <f t="shared" ref="D22:I22" si="1">SUM(D12:D21)</f>
        <v>168.994</v>
      </c>
      <c r="E22" s="583">
        <f t="shared" si="1"/>
        <v>40.582999999999998</v>
      </c>
      <c r="F22" s="583">
        <f t="shared" si="1"/>
        <v>50.206000000000003</v>
      </c>
      <c r="G22" s="583">
        <f t="shared" si="1"/>
        <v>3932.6769999999992</v>
      </c>
      <c r="H22" s="583">
        <f t="shared" si="1"/>
        <v>912.11599999999999</v>
      </c>
      <c r="I22" s="584">
        <f t="shared" si="1"/>
        <v>1205.8739999999998</v>
      </c>
    </row>
    <row r="23" spans="1:9" ht="15" customHeight="1">
      <c r="A23" s="483" t="s">
        <v>244</v>
      </c>
      <c r="B23" s="872" t="s">
        <v>274</v>
      </c>
      <c r="C23" s="874" t="s">
        <v>275</v>
      </c>
      <c r="D23" s="179">
        <v>12909.007</v>
      </c>
      <c r="E23" s="179">
        <v>2995.6849999999999</v>
      </c>
      <c r="F23" s="179">
        <v>4220.0240000000003</v>
      </c>
      <c r="G23" s="179">
        <v>52346.98</v>
      </c>
      <c r="H23" s="179">
        <v>10224.52</v>
      </c>
      <c r="I23" s="213">
        <v>20780.830999999998</v>
      </c>
    </row>
    <row r="24" spans="1:9" ht="15" customHeight="1">
      <c r="A24" s="483" t="s">
        <v>249</v>
      </c>
      <c r="B24" s="873"/>
      <c r="C24" s="875"/>
      <c r="D24" s="179">
        <v>301.45800000000003</v>
      </c>
      <c r="E24" s="179">
        <v>97.522999999999996</v>
      </c>
      <c r="F24" s="179">
        <v>35.201000000000001</v>
      </c>
      <c r="G24" s="179">
        <v>887.39200000000005</v>
      </c>
      <c r="H24" s="179">
        <v>292.435</v>
      </c>
      <c r="I24" s="213">
        <v>95.899000000000001</v>
      </c>
    </row>
    <row r="25" spans="1:9" ht="15" customHeight="1">
      <c r="A25" s="483" t="s">
        <v>245</v>
      </c>
      <c r="B25" s="873"/>
      <c r="C25" s="875"/>
      <c r="D25" s="179">
        <v>160.054</v>
      </c>
      <c r="E25" s="179">
        <v>68.513000000000005</v>
      </c>
      <c r="F25" s="179">
        <v>0</v>
      </c>
      <c r="G25" s="179">
        <v>684.15300000000002</v>
      </c>
      <c r="H25" s="179">
        <v>281.35500000000002</v>
      </c>
      <c r="I25" s="213">
        <v>0</v>
      </c>
    </row>
    <row r="26" spans="1:9" ht="15" customHeight="1">
      <c r="A26" s="483" t="s">
        <v>277</v>
      </c>
      <c r="B26" s="873"/>
      <c r="C26" s="875"/>
      <c r="D26" s="179">
        <v>18.811</v>
      </c>
      <c r="E26" s="179">
        <v>0</v>
      </c>
      <c r="F26" s="179">
        <v>0</v>
      </c>
      <c r="G26" s="179">
        <v>84.224999999999994</v>
      </c>
      <c r="H26" s="179">
        <v>0</v>
      </c>
      <c r="I26" s="213">
        <v>0</v>
      </c>
    </row>
    <row r="27" spans="1:9" ht="15" customHeight="1">
      <c r="A27" s="483" t="s">
        <v>276</v>
      </c>
      <c r="B27" s="873"/>
      <c r="C27" s="875"/>
      <c r="D27" s="179">
        <v>9.6</v>
      </c>
      <c r="E27" s="179">
        <v>0</v>
      </c>
      <c r="F27" s="179">
        <v>0</v>
      </c>
      <c r="G27" s="179">
        <v>44.307000000000002</v>
      </c>
      <c r="H27" s="179">
        <v>0</v>
      </c>
      <c r="I27" s="213">
        <v>0</v>
      </c>
    </row>
    <row r="28" spans="1:9" ht="15" customHeight="1">
      <c r="A28" s="483" t="s">
        <v>253</v>
      </c>
      <c r="B28" s="873"/>
      <c r="C28" s="875"/>
      <c r="D28" s="179">
        <v>0.996</v>
      </c>
      <c r="E28" s="179">
        <v>0</v>
      </c>
      <c r="F28" s="179">
        <v>1.02</v>
      </c>
      <c r="G28" s="179">
        <v>7.0359999999999996</v>
      </c>
      <c r="H28" s="179">
        <v>0</v>
      </c>
      <c r="I28" s="213">
        <v>6.7930000000000001</v>
      </c>
    </row>
    <row r="29" spans="1:9" ht="15" customHeight="1">
      <c r="A29" s="483" t="s">
        <v>273</v>
      </c>
      <c r="B29" s="873"/>
      <c r="C29" s="875"/>
      <c r="D29" s="179">
        <v>0.11600000000000001</v>
      </c>
      <c r="E29" s="179">
        <v>3.7999999999999999E-2</v>
      </c>
      <c r="F29" s="179">
        <v>3.4000000000000002E-2</v>
      </c>
      <c r="G29" s="179">
        <v>2.4140000000000001</v>
      </c>
      <c r="H29" s="179">
        <v>0.76800000000000002</v>
      </c>
      <c r="I29" s="213">
        <v>0.74099999999999999</v>
      </c>
    </row>
    <row r="30" spans="1:9" ht="15" customHeight="1">
      <c r="A30" s="854" t="s">
        <v>267</v>
      </c>
      <c r="B30" s="855"/>
      <c r="C30" s="856"/>
      <c r="D30" s="585">
        <f t="shared" ref="D30:I30" si="2">SUM(D23:D29)</f>
        <v>13400.041999999999</v>
      </c>
      <c r="E30" s="585">
        <f t="shared" si="2"/>
        <v>3161.759</v>
      </c>
      <c r="F30" s="585">
        <f t="shared" si="2"/>
        <v>4256.2790000000005</v>
      </c>
      <c r="G30" s="585">
        <f t="shared" si="2"/>
        <v>54056.506999999998</v>
      </c>
      <c r="H30" s="585">
        <f t="shared" si="2"/>
        <v>10799.078</v>
      </c>
      <c r="I30" s="586">
        <f t="shared" si="2"/>
        <v>20884.264000000003</v>
      </c>
    </row>
    <row r="31" spans="1:9" ht="15" customHeight="1">
      <c r="A31" s="483" t="s">
        <v>244</v>
      </c>
      <c r="B31" s="876" t="s">
        <v>278</v>
      </c>
      <c r="C31" s="859" t="s">
        <v>279</v>
      </c>
      <c r="D31" s="179">
        <v>2320.6120000000001</v>
      </c>
      <c r="E31" s="179">
        <v>497.74099999999999</v>
      </c>
      <c r="F31" s="179">
        <v>561.29399999999998</v>
      </c>
      <c r="G31" s="179">
        <v>12942.316000000001</v>
      </c>
      <c r="H31" s="179">
        <v>2791.9189999999999</v>
      </c>
      <c r="I31" s="213">
        <v>4003.201</v>
      </c>
    </row>
    <row r="32" spans="1:9" ht="15" customHeight="1">
      <c r="A32" s="483" t="s">
        <v>245</v>
      </c>
      <c r="B32" s="877"/>
      <c r="C32" s="860"/>
      <c r="D32" s="179">
        <v>684.26</v>
      </c>
      <c r="E32" s="179">
        <v>220.94499999999999</v>
      </c>
      <c r="F32" s="179">
        <v>134.84899999999999</v>
      </c>
      <c r="G32" s="179">
        <v>2916.0929999999998</v>
      </c>
      <c r="H32" s="179">
        <v>884.18600000000004</v>
      </c>
      <c r="I32" s="213">
        <v>703.78499999999997</v>
      </c>
    </row>
    <row r="33" spans="1:9" ht="15" customHeight="1">
      <c r="A33" s="483" t="s">
        <v>247</v>
      </c>
      <c r="B33" s="877"/>
      <c r="C33" s="860"/>
      <c r="D33" s="179">
        <v>194.791</v>
      </c>
      <c r="E33" s="179">
        <v>118.78400000000001</v>
      </c>
      <c r="F33" s="179">
        <v>0</v>
      </c>
      <c r="G33" s="179">
        <v>1747.5609999999999</v>
      </c>
      <c r="H33" s="179">
        <v>986.01800000000003</v>
      </c>
      <c r="I33" s="213">
        <v>0</v>
      </c>
    </row>
    <row r="34" spans="1:9" ht="15" customHeight="1">
      <c r="A34" s="483" t="s">
        <v>248</v>
      </c>
      <c r="B34" s="877"/>
      <c r="C34" s="860"/>
      <c r="D34" s="179">
        <v>344.88400000000001</v>
      </c>
      <c r="E34" s="179">
        <v>54.515999999999998</v>
      </c>
      <c r="F34" s="179">
        <v>90.864000000000004</v>
      </c>
      <c r="G34" s="179">
        <v>1436.9739999999999</v>
      </c>
      <c r="H34" s="179">
        <v>209.15799999999999</v>
      </c>
      <c r="I34" s="213">
        <v>424.84899999999999</v>
      </c>
    </row>
    <row r="35" spans="1:9" ht="15" customHeight="1">
      <c r="A35" s="483" t="s">
        <v>249</v>
      </c>
      <c r="B35" s="877"/>
      <c r="C35" s="860"/>
      <c r="D35" s="179">
        <v>115.824</v>
      </c>
      <c r="E35" s="179">
        <v>41.185000000000002</v>
      </c>
      <c r="F35" s="179">
        <v>17.449000000000002</v>
      </c>
      <c r="G35" s="179">
        <v>540.86500000000001</v>
      </c>
      <c r="H35" s="179">
        <v>176.44200000000001</v>
      </c>
      <c r="I35" s="213">
        <v>89.879000000000005</v>
      </c>
    </row>
    <row r="36" spans="1:9" ht="15" customHeight="1">
      <c r="A36" s="483" t="s">
        <v>253</v>
      </c>
      <c r="B36" s="877"/>
      <c r="C36" s="860"/>
      <c r="D36" s="179">
        <v>76.013000000000005</v>
      </c>
      <c r="E36" s="179">
        <v>18</v>
      </c>
      <c r="F36" s="179">
        <v>97.433999999999997</v>
      </c>
      <c r="G36" s="179">
        <v>382.23200000000003</v>
      </c>
      <c r="H36" s="179">
        <v>60.66</v>
      </c>
      <c r="I36" s="213">
        <v>409.32400000000001</v>
      </c>
    </row>
    <row r="37" spans="1:9" ht="15" customHeight="1">
      <c r="A37" s="483" t="s">
        <v>246</v>
      </c>
      <c r="B37" s="877"/>
      <c r="C37" s="860"/>
      <c r="D37" s="179">
        <v>26.295000000000002</v>
      </c>
      <c r="E37" s="179">
        <v>0</v>
      </c>
      <c r="F37" s="179">
        <v>13.538</v>
      </c>
      <c r="G37" s="179">
        <v>205.292</v>
      </c>
      <c r="H37" s="179">
        <v>0</v>
      </c>
      <c r="I37" s="213">
        <v>153.78</v>
      </c>
    </row>
    <row r="38" spans="1:9" ht="15" customHeight="1">
      <c r="A38" s="483" t="s">
        <v>272</v>
      </c>
      <c r="B38" s="877"/>
      <c r="C38" s="860"/>
      <c r="D38" s="179">
        <v>37.090000000000003</v>
      </c>
      <c r="E38" s="179">
        <v>0</v>
      </c>
      <c r="F38" s="179">
        <v>19.097000000000001</v>
      </c>
      <c r="G38" s="179">
        <v>200.73</v>
      </c>
      <c r="H38" s="179">
        <v>0</v>
      </c>
      <c r="I38" s="213">
        <v>133.678</v>
      </c>
    </row>
    <row r="39" spans="1:9" ht="15" customHeight="1">
      <c r="A39" s="483" t="s">
        <v>271</v>
      </c>
      <c r="B39" s="877"/>
      <c r="C39" s="860"/>
      <c r="D39" s="179">
        <v>20.818999999999999</v>
      </c>
      <c r="E39" s="179">
        <v>4.4950000000000001</v>
      </c>
      <c r="F39" s="179">
        <v>4.258</v>
      </c>
      <c r="G39" s="179">
        <v>91.116</v>
      </c>
      <c r="H39" s="179">
        <v>19.73</v>
      </c>
      <c r="I39" s="213">
        <v>18.291</v>
      </c>
    </row>
    <row r="40" spans="1:9" ht="15" customHeight="1">
      <c r="A40" s="483" t="s">
        <v>276</v>
      </c>
      <c r="B40" s="877"/>
      <c r="C40" s="860"/>
      <c r="D40" s="179">
        <v>13.750999999999999</v>
      </c>
      <c r="E40" s="179">
        <v>0</v>
      </c>
      <c r="F40" s="179">
        <v>0.443</v>
      </c>
      <c r="G40" s="179">
        <v>63.901000000000003</v>
      </c>
      <c r="H40" s="179">
        <v>0</v>
      </c>
      <c r="I40" s="213">
        <v>0.80700000000000005</v>
      </c>
    </row>
    <row r="41" spans="1:9" ht="15" customHeight="1">
      <c r="A41" s="483" t="s">
        <v>273</v>
      </c>
      <c r="B41" s="877"/>
      <c r="C41" s="860"/>
      <c r="D41" s="179">
        <v>6.8470000000000004</v>
      </c>
      <c r="E41" s="179">
        <v>3.8940000000000001</v>
      </c>
      <c r="F41" s="179">
        <v>1.129</v>
      </c>
      <c r="G41" s="179">
        <v>59.768000000000001</v>
      </c>
      <c r="H41" s="179">
        <v>37.235999999999997</v>
      </c>
      <c r="I41" s="213">
        <v>18.606999999999999</v>
      </c>
    </row>
    <row r="42" spans="1:9" ht="15" customHeight="1">
      <c r="A42" s="483" t="s">
        <v>280</v>
      </c>
      <c r="B42" s="877"/>
      <c r="C42" s="860"/>
      <c r="D42" s="179">
        <v>2.7919999999999998</v>
      </c>
      <c r="E42" s="179">
        <v>0</v>
      </c>
      <c r="F42" s="179">
        <v>0</v>
      </c>
      <c r="G42" s="179">
        <v>16.577000000000002</v>
      </c>
      <c r="H42" s="179">
        <v>0</v>
      </c>
      <c r="I42" s="213">
        <v>0</v>
      </c>
    </row>
    <row r="43" spans="1:9" ht="15" customHeight="1">
      <c r="A43" s="483" t="s">
        <v>265</v>
      </c>
      <c r="B43" s="877"/>
      <c r="C43" s="860"/>
      <c r="D43" s="179">
        <v>0.19700000000000001</v>
      </c>
      <c r="E43" s="179">
        <v>0</v>
      </c>
      <c r="F43" s="179">
        <v>0</v>
      </c>
      <c r="G43" s="179">
        <v>1.954</v>
      </c>
      <c r="H43" s="179">
        <v>0</v>
      </c>
      <c r="I43" s="213">
        <v>0</v>
      </c>
    </row>
    <row r="44" spans="1:9" ht="15" customHeight="1">
      <c r="A44" s="854" t="s">
        <v>267</v>
      </c>
      <c r="B44" s="855"/>
      <c r="C44" s="856"/>
      <c r="D44" s="583">
        <f>SUM(D31:D43)</f>
        <v>3844.1750000000011</v>
      </c>
      <c r="E44" s="583">
        <f t="shared" ref="E44:I44" si="3">SUM(E31:E43)</f>
        <v>959.55999999999983</v>
      </c>
      <c r="F44" s="583">
        <f t="shared" si="3"/>
        <v>940.35500000000002</v>
      </c>
      <c r="G44" s="583">
        <f t="shared" si="3"/>
        <v>20605.379000000008</v>
      </c>
      <c r="H44" s="583">
        <f t="shared" si="3"/>
        <v>5165.3489999999993</v>
      </c>
      <c r="I44" s="584">
        <f t="shared" si="3"/>
        <v>5956.2009999999991</v>
      </c>
    </row>
    <row r="45" spans="1:9" ht="13.8" thickBot="1">
      <c r="A45" s="866" t="s">
        <v>281</v>
      </c>
      <c r="B45" s="867"/>
      <c r="C45" s="868"/>
      <c r="D45" s="381">
        <f>D44+D30+D11+D22</f>
        <v>17430.894</v>
      </c>
      <c r="E45" s="381">
        <f t="shared" ref="E45:I45" si="4">E44+E30+E11+E22</f>
        <v>4166.7169999999987</v>
      </c>
      <c r="F45" s="381">
        <f t="shared" si="4"/>
        <v>5250.3890000000001</v>
      </c>
      <c r="G45" s="381">
        <f t="shared" si="4"/>
        <v>79068.601999999999</v>
      </c>
      <c r="H45" s="381">
        <f t="shared" si="4"/>
        <v>16968.93</v>
      </c>
      <c r="I45" s="487">
        <f t="shared" si="4"/>
        <v>28160.487000000005</v>
      </c>
    </row>
    <row r="46" spans="1:9">
      <c r="A46" s="236" t="s">
        <v>282</v>
      </c>
      <c r="B46" s="631"/>
      <c r="C46" s="631"/>
      <c r="D46" s="632"/>
      <c r="E46" s="632"/>
      <c r="F46" s="632"/>
      <c r="G46" s="632"/>
      <c r="H46" s="632"/>
      <c r="I46" s="364"/>
    </row>
    <row r="47" spans="1:9">
      <c r="A47" s="869" t="s">
        <v>283</v>
      </c>
      <c r="B47" s="870"/>
      <c r="C47" s="870"/>
      <c r="D47" s="870"/>
      <c r="E47" s="870"/>
      <c r="F47" s="870"/>
      <c r="G47" s="870"/>
      <c r="H47" s="870"/>
      <c r="I47" s="871"/>
    </row>
    <row r="48" spans="1:9" ht="13.8" thickBot="1">
      <c r="A48" s="238"/>
      <c r="B48" s="365"/>
      <c r="C48" s="365"/>
      <c r="D48" s="366"/>
      <c r="E48" s="366"/>
      <c r="F48" s="366"/>
      <c r="G48" s="366"/>
      <c r="H48" s="366"/>
      <c r="I48" s="367"/>
    </row>
    <row r="49" spans="4:9">
      <c r="D49" s="108"/>
      <c r="E49" s="108"/>
      <c r="F49" s="132"/>
      <c r="G49" s="108"/>
      <c r="H49" s="135"/>
      <c r="I49" s="135"/>
    </row>
    <row r="50" spans="4:9">
      <c r="D50" s="108"/>
      <c r="E50" s="108"/>
      <c r="F50" s="108"/>
      <c r="G50" s="108"/>
      <c r="H50" s="108"/>
      <c r="I50" s="108"/>
    </row>
    <row r="51" spans="4:9" ht="15" customHeight="1">
      <c r="H51" s="108"/>
      <c r="I51" s="108"/>
    </row>
    <row r="52" spans="4:9">
      <c r="D52" s="108"/>
      <c r="E52" s="108"/>
      <c r="F52" s="108"/>
      <c r="G52" s="108"/>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row r="112" spans="8:9">
      <c r="H112" s="108"/>
      <c r="I112" s="108"/>
    </row>
    <row r="113" spans="8:9">
      <c r="H113" s="108"/>
      <c r="I113" s="108"/>
    </row>
  </sheetData>
  <mergeCells count="25">
    <mergeCell ref="A44:C44"/>
    <mergeCell ref="A45:C45"/>
    <mergeCell ref="A47:I47"/>
    <mergeCell ref="A22:C22"/>
    <mergeCell ref="B23:B29"/>
    <mergeCell ref="C23:C29"/>
    <mergeCell ref="A30:C30"/>
    <mergeCell ref="B31:B43"/>
    <mergeCell ref="C31:C43"/>
    <mergeCell ref="A11:C11"/>
    <mergeCell ref="B12:B21"/>
    <mergeCell ref="C12:C21"/>
    <mergeCell ref="E4:F4"/>
    <mergeCell ref="G4:G5"/>
    <mergeCell ref="B6:B10"/>
    <mergeCell ref="C6:C10"/>
    <mergeCell ref="A1:I1"/>
    <mergeCell ref="A2:I2"/>
    <mergeCell ref="A3:A5"/>
    <mergeCell ref="B3:B5"/>
    <mergeCell ref="C3:C5"/>
    <mergeCell ref="D3:F3"/>
    <mergeCell ref="G3:I3"/>
    <mergeCell ref="D4:D5"/>
    <mergeCell ref="H4:I4"/>
  </mergeCells>
  <printOptions horizontalCentered="1" verticalCentered="1"/>
  <pageMargins left="0.70866141732283472" right="0.70866141732283472" top="0.70866141732283472" bottom="0.74803149606299213" header="0" footer="0.31496062992125984"/>
  <pageSetup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71F5-1DF3-4E18-8485-9CF0E8A8C8CC}">
  <sheetPr>
    <tabColor rgb="FF00B050"/>
  </sheetPr>
  <dimension ref="A1:I106"/>
  <sheetViews>
    <sheetView tabSelected="1" view="pageBreakPreview" zoomScaleNormal="100" zoomScaleSheetLayoutView="100" workbookViewId="0">
      <selection activeCell="G7" sqref="G7"/>
    </sheetView>
  </sheetViews>
  <sheetFormatPr baseColWidth="10" defaultColWidth="11.44140625" defaultRowHeight="13.2"/>
  <cols>
    <col min="1" max="1" width="24.88671875" style="20" customWidth="1"/>
    <col min="2" max="2" width="10.6640625" style="20" customWidth="1"/>
    <col min="3" max="3" width="32.6640625" style="177" customWidth="1"/>
    <col min="4" max="9" width="12.6640625" style="20" customWidth="1"/>
    <col min="10" max="16384" width="11.44140625" style="16"/>
  </cols>
  <sheetData>
    <row r="1" spans="1:9" ht="15" customHeight="1" thickBot="1">
      <c r="A1" s="784" t="s">
        <v>284</v>
      </c>
      <c r="B1" s="785"/>
      <c r="C1" s="785"/>
      <c r="D1" s="785"/>
      <c r="E1" s="785"/>
      <c r="F1" s="785"/>
      <c r="G1" s="785"/>
      <c r="H1" s="785"/>
      <c r="I1" s="786"/>
    </row>
    <row r="2" spans="1:9" ht="15" customHeight="1" thickBot="1">
      <c r="A2" s="784" t="s">
        <v>484</v>
      </c>
      <c r="B2" s="785"/>
      <c r="C2" s="785"/>
      <c r="D2" s="785"/>
      <c r="E2" s="785"/>
      <c r="F2" s="785"/>
      <c r="G2" s="785"/>
      <c r="H2" s="785"/>
      <c r="I2" s="786"/>
    </row>
    <row r="3" spans="1:9" s="47" customFormat="1" ht="15" customHeight="1">
      <c r="A3" s="840" t="str">
        <f>'Pág.18-C7'!A3:A5</f>
        <v>País de destino</v>
      </c>
      <c r="B3" s="843" t="s">
        <v>260</v>
      </c>
      <c r="C3" s="843" t="s">
        <v>261</v>
      </c>
      <c r="D3" s="846" t="s">
        <v>240</v>
      </c>
      <c r="E3" s="847"/>
      <c r="F3" s="848"/>
      <c r="G3" s="846" t="s">
        <v>262</v>
      </c>
      <c r="H3" s="847"/>
      <c r="I3" s="849"/>
    </row>
    <row r="4" spans="1:9" s="47" customFormat="1" ht="15" customHeight="1">
      <c r="A4" s="841"/>
      <c r="B4" s="844"/>
      <c r="C4" s="844"/>
      <c r="D4" s="850">
        <v>2021</v>
      </c>
      <c r="E4" s="852" t="s">
        <v>405</v>
      </c>
      <c r="F4" s="861"/>
      <c r="G4" s="862">
        <v>2021</v>
      </c>
      <c r="H4" s="852" t="str">
        <f>E4</f>
        <v>Ene - mar</v>
      </c>
      <c r="I4" s="853"/>
    </row>
    <row r="5" spans="1:9" s="47" customFormat="1" ht="15" customHeight="1">
      <c r="A5" s="878"/>
      <c r="B5" s="845"/>
      <c r="C5" s="845"/>
      <c r="D5" s="851"/>
      <c r="E5" s="697">
        <v>2021</v>
      </c>
      <c r="F5" s="697">
        <v>2022</v>
      </c>
      <c r="G5" s="863"/>
      <c r="H5" s="687">
        <v>2021</v>
      </c>
      <c r="I5" s="582">
        <v>2022</v>
      </c>
    </row>
    <row r="6" spans="1:9" s="47" customFormat="1" ht="15" customHeight="1">
      <c r="A6" s="702" t="s">
        <v>246</v>
      </c>
      <c r="B6" s="879" t="s">
        <v>482</v>
      </c>
      <c r="C6" s="879" t="s">
        <v>483</v>
      </c>
      <c r="D6" s="701">
        <v>5.3579999999999997</v>
      </c>
      <c r="E6" s="701">
        <v>1.84</v>
      </c>
      <c r="F6" s="701">
        <v>1.127</v>
      </c>
      <c r="G6" s="701">
        <v>250.51499999999999</v>
      </c>
      <c r="H6" s="701">
        <v>66.745000000000005</v>
      </c>
      <c r="I6" s="703">
        <v>61.674999999999997</v>
      </c>
    </row>
    <row r="7" spans="1:9" s="47" customFormat="1" ht="15" customHeight="1">
      <c r="A7" s="483" t="s">
        <v>252</v>
      </c>
      <c r="B7" s="880"/>
      <c r="C7" s="880"/>
      <c r="D7" s="179">
        <v>1.345</v>
      </c>
      <c r="E7" s="179">
        <v>0.27500000000000002</v>
      </c>
      <c r="F7" s="179">
        <v>0.35599999999999998</v>
      </c>
      <c r="G7" s="179">
        <v>101.06100000000001</v>
      </c>
      <c r="H7" s="179">
        <v>21.54</v>
      </c>
      <c r="I7" s="213">
        <v>26.744</v>
      </c>
    </row>
    <row r="8" spans="1:9" s="47" customFormat="1" ht="15" customHeight="1">
      <c r="A8" s="483" t="s">
        <v>247</v>
      </c>
      <c r="B8" s="880"/>
      <c r="C8" s="880"/>
      <c r="D8" s="179">
        <v>5.0419999999999998</v>
      </c>
      <c r="E8" s="179">
        <v>3.383</v>
      </c>
      <c r="F8" s="179">
        <v>0</v>
      </c>
      <c r="G8" s="179">
        <v>79.584000000000003</v>
      </c>
      <c r="H8" s="179">
        <v>50.912999999999997</v>
      </c>
      <c r="I8" s="213">
        <v>0</v>
      </c>
    </row>
    <row r="9" spans="1:9" s="47" customFormat="1" ht="15" customHeight="1">
      <c r="A9" s="483" t="s">
        <v>250</v>
      </c>
      <c r="B9" s="880"/>
      <c r="C9" s="880"/>
      <c r="D9" s="179">
        <v>1.4710000000000001</v>
      </c>
      <c r="E9" s="179">
        <v>0.59899999999999998</v>
      </c>
      <c r="F9" s="179">
        <v>0.85399999999999998</v>
      </c>
      <c r="G9" s="179">
        <v>70.492000000000004</v>
      </c>
      <c r="H9" s="179">
        <v>28.425000000000001</v>
      </c>
      <c r="I9" s="213">
        <v>31.346</v>
      </c>
    </row>
    <row r="10" spans="1:9" s="47" customFormat="1" ht="15" customHeight="1">
      <c r="A10" s="483" t="s">
        <v>251</v>
      </c>
      <c r="B10" s="880"/>
      <c r="C10" s="880"/>
      <c r="D10" s="179">
        <v>0.81399999999999995</v>
      </c>
      <c r="E10" s="179">
        <v>0.25700000000000001</v>
      </c>
      <c r="F10" s="179">
        <v>0.13800000000000001</v>
      </c>
      <c r="G10" s="179">
        <v>43.131999999999998</v>
      </c>
      <c r="H10" s="179">
        <v>13.265000000000001</v>
      </c>
      <c r="I10" s="213">
        <v>6.665</v>
      </c>
    </row>
    <row r="11" spans="1:9" s="47" customFormat="1" ht="15" customHeight="1">
      <c r="A11" s="698" t="s">
        <v>265</v>
      </c>
      <c r="B11" s="881"/>
      <c r="C11" s="881"/>
      <c r="D11" s="699">
        <v>0.85599999999999998</v>
      </c>
      <c r="E11" s="699">
        <v>0</v>
      </c>
      <c r="F11" s="699">
        <v>0.27600000000000002</v>
      </c>
      <c r="G11" s="699">
        <v>38.896000000000001</v>
      </c>
      <c r="H11" s="699">
        <v>0</v>
      </c>
      <c r="I11" s="700">
        <v>10.6</v>
      </c>
    </row>
    <row r="12" spans="1:9" s="47" customFormat="1" ht="15" customHeight="1">
      <c r="A12" s="882" t="s">
        <v>267</v>
      </c>
      <c r="B12" s="883"/>
      <c r="C12" s="884"/>
      <c r="D12" s="704">
        <f>SUM(D6:D11)</f>
        <v>14.885999999999999</v>
      </c>
      <c r="E12" s="704">
        <f t="shared" ref="E12:I12" si="0">SUM(E6:E11)</f>
        <v>6.3540000000000001</v>
      </c>
      <c r="F12" s="704">
        <f t="shared" si="0"/>
        <v>2.7510000000000003</v>
      </c>
      <c r="G12" s="704">
        <f t="shared" si="0"/>
        <v>583.67999999999995</v>
      </c>
      <c r="H12" s="704">
        <f t="shared" si="0"/>
        <v>180.88799999999998</v>
      </c>
      <c r="I12" s="587">
        <f t="shared" si="0"/>
        <v>137.03</v>
      </c>
    </row>
    <row r="13" spans="1:9" ht="15" customHeight="1">
      <c r="A13" s="483" t="s">
        <v>246</v>
      </c>
      <c r="B13" s="880" t="s">
        <v>472</v>
      </c>
      <c r="C13" s="880" t="s">
        <v>474</v>
      </c>
      <c r="D13" s="179">
        <v>18.513999999999999</v>
      </c>
      <c r="E13" s="179">
        <v>4.0220000000000002</v>
      </c>
      <c r="F13" s="179">
        <v>4.6559999999999997</v>
      </c>
      <c r="G13" s="179">
        <v>891.76599999999996</v>
      </c>
      <c r="H13" s="179">
        <v>158.114</v>
      </c>
      <c r="I13" s="213">
        <v>241.88200000000001</v>
      </c>
    </row>
    <row r="14" spans="1:9" ht="15" customHeight="1">
      <c r="A14" s="483" t="s">
        <v>479</v>
      </c>
      <c r="B14" s="880"/>
      <c r="C14" s="880"/>
      <c r="D14" s="179">
        <v>7.2140000000000004</v>
      </c>
      <c r="E14" s="179">
        <v>2.8780000000000001</v>
      </c>
      <c r="F14" s="179">
        <v>3.5630000000000002</v>
      </c>
      <c r="G14" s="179">
        <v>369.24299999999999</v>
      </c>
      <c r="H14" s="179">
        <v>155.58699999999999</v>
      </c>
      <c r="I14" s="213">
        <v>153.18600000000001</v>
      </c>
    </row>
    <row r="15" spans="1:9" ht="15" customHeight="1">
      <c r="A15" s="483" t="s">
        <v>252</v>
      </c>
      <c r="B15" s="880"/>
      <c r="C15" s="880"/>
      <c r="D15" s="179">
        <v>2.9580000000000002</v>
      </c>
      <c r="E15" s="179">
        <v>0.78800000000000003</v>
      </c>
      <c r="F15" s="179">
        <v>0.86</v>
      </c>
      <c r="G15" s="179">
        <v>217.35599999999999</v>
      </c>
      <c r="H15" s="179">
        <v>57.307000000000002</v>
      </c>
      <c r="I15" s="213">
        <v>63.468000000000004</v>
      </c>
    </row>
    <row r="16" spans="1:9" ht="15" customHeight="1">
      <c r="A16" s="483" t="s">
        <v>251</v>
      </c>
      <c r="B16" s="880"/>
      <c r="C16" s="880"/>
      <c r="D16" s="179">
        <v>4.4660000000000002</v>
      </c>
      <c r="E16" s="179">
        <v>1.4319999999999999</v>
      </c>
      <c r="F16" s="179">
        <v>0.7</v>
      </c>
      <c r="G16" s="179">
        <v>207.78100000000001</v>
      </c>
      <c r="H16" s="179">
        <v>61.496000000000002</v>
      </c>
      <c r="I16" s="213">
        <v>30.53</v>
      </c>
    </row>
    <row r="17" spans="1:9" ht="15" customHeight="1">
      <c r="A17" s="483" t="s">
        <v>265</v>
      </c>
      <c r="B17" s="880"/>
      <c r="C17" s="880"/>
      <c r="D17" s="179">
        <v>3.5720000000000001</v>
      </c>
      <c r="E17" s="179">
        <v>0</v>
      </c>
      <c r="F17" s="179">
        <v>1.371</v>
      </c>
      <c r="G17" s="179">
        <v>107.08499999999999</v>
      </c>
      <c r="H17" s="179">
        <v>0</v>
      </c>
      <c r="I17" s="213">
        <v>39.26</v>
      </c>
    </row>
    <row r="18" spans="1:9" ht="15" customHeight="1">
      <c r="A18" s="483" t="s">
        <v>272</v>
      </c>
      <c r="B18" s="865"/>
      <c r="C18" s="865"/>
      <c r="D18" s="179">
        <v>0.91</v>
      </c>
      <c r="E18" s="179">
        <v>0.40799999999999997</v>
      </c>
      <c r="F18" s="179">
        <v>0</v>
      </c>
      <c r="G18" s="179">
        <v>12.885999999999999</v>
      </c>
      <c r="H18" s="179">
        <v>6.423</v>
      </c>
      <c r="I18" s="213">
        <v>0</v>
      </c>
    </row>
    <row r="19" spans="1:9" ht="15" customHeight="1">
      <c r="A19" s="483" t="s">
        <v>247</v>
      </c>
      <c r="B19" s="865"/>
      <c r="C19" s="865"/>
      <c r="D19" s="179">
        <v>0.17199999999999999</v>
      </c>
      <c r="E19" s="179">
        <v>0</v>
      </c>
      <c r="F19" s="179">
        <v>0.126</v>
      </c>
      <c r="G19" s="179">
        <v>8.6639999999999997</v>
      </c>
      <c r="H19" s="179">
        <v>0</v>
      </c>
      <c r="I19" s="213">
        <v>7.85</v>
      </c>
    </row>
    <row r="20" spans="1:9" ht="15" customHeight="1">
      <c r="A20" s="483" t="s">
        <v>266</v>
      </c>
      <c r="B20" s="865"/>
      <c r="C20" s="865"/>
      <c r="D20" s="179">
        <v>0.19800000000000001</v>
      </c>
      <c r="E20" s="179">
        <v>7.2999999999999995E-2</v>
      </c>
      <c r="F20" s="179">
        <v>0</v>
      </c>
      <c r="G20" s="179">
        <v>8.2940000000000005</v>
      </c>
      <c r="H20" s="179">
        <v>2.5910000000000002</v>
      </c>
      <c r="I20" s="213">
        <v>0</v>
      </c>
    </row>
    <row r="21" spans="1:9" ht="15" customHeight="1">
      <c r="A21" s="698" t="s">
        <v>471</v>
      </c>
      <c r="B21" s="881"/>
      <c r="C21" s="881"/>
      <c r="D21" s="699">
        <v>0</v>
      </c>
      <c r="E21" s="699">
        <v>0</v>
      </c>
      <c r="F21" s="699">
        <v>0.16800000000000001</v>
      </c>
      <c r="G21" s="699">
        <v>0</v>
      </c>
      <c r="H21" s="699">
        <v>0</v>
      </c>
      <c r="I21" s="700">
        <v>2.99</v>
      </c>
    </row>
    <row r="22" spans="1:9" ht="15" customHeight="1">
      <c r="A22" s="854" t="s">
        <v>267</v>
      </c>
      <c r="B22" s="855"/>
      <c r="C22" s="856"/>
      <c r="D22" s="412">
        <f t="shared" ref="D22:I22" si="1">SUM(D13:D21)</f>
        <v>38.003999999999998</v>
      </c>
      <c r="E22" s="412">
        <f t="shared" si="1"/>
        <v>9.6010000000000009</v>
      </c>
      <c r="F22" s="412">
        <f t="shared" si="1"/>
        <v>11.443999999999997</v>
      </c>
      <c r="G22" s="412">
        <f t="shared" si="1"/>
        <v>1823.075</v>
      </c>
      <c r="H22" s="412">
        <f t="shared" si="1"/>
        <v>441.51800000000003</v>
      </c>
      <c r="I22" s="413">
        <f t="shared" si="1"/>
        <v>539.16600000000005</v>
      </c>
    </row>
    <row r="23" spans="1:9" ht="15" customHeight="1">
      <c r="A23" s="483" t="s">
        <v>246</v>
      </c>
      <c r="B23" s="876" t="s">
        <v>473</v>
      </c>
      <c r="C23" s="885" t="s">
        <v>475</v>
      </c>
      <c r="D23" s="179">
        <v>3.65</v>
      </c>
      <c r="E23" s="179">
        <v>0.59799999999999998</v>
      </c>
      <c r="F23" s="179">
        <v>1.1990000000000001</v>
      </c>
      <c r="G23" s="179">
        <v>63.191000000000003</v>
      </c>
      <c r="H23" s="179">
        <v>11.352</v>
      </c>
      <c r="I23" s="213">
        <v>22.663</v>
      </c>
    </row>
    <row r="24" spans="1:9" ht="15" customHeight="1">
      <c r="A24" s="483" t="s">
        <v>265</v>
      </c>
      <c r="B24" s="877"/>
      <c r="C24" s="860"/>
      <c r="D24" s="179">
        <v>1.079</v>
      </c>
      <c r="E24" s="179">
        <v>0</v>
      </c>
      <c r="F24" s="179">
        <v>0.52400000000000002</v>
      </c>
      <c r="G24" s="179">
        <v>17.114999999999998</v>
      </c>
      <c r="H24" s="179">
        <v>0</v>
      </c>
      <c r="I24" s="213">
        <v>7.6289999999999996</v>
      </c>
    </row>
    <row r="25" spans="1:9" ht="15" customHeight="1">
      <c r="A25" s="483" t="s">
        <v>479</v>
      </c>
      <c r="B25" s="877"/>
      <c r="C25" s="860"/>
      <c r="D25" s="179">
        <v>1.1919999999999999</v>
      </c>
      <c r="E25" s="179">
        <v>0.112</v>
      </c>
      <c r="F25" s="179">
        <v>0.434</v>
      </c>
      <c r="G25" s="179">
        <v>14.726000000000001</v>
      </c>
      <c r="H25" s="179">
        <v>1.407</v>
      </c>
      <c r="I25" s="213">
        <v>6.3</v>
      </c>
    </row>
    <row r="26" spans="1:9" ht="15" customHeight="1">
      <c r="A26" s="483" t="s">
        <v>251</v>
      </c>
      <c r="B26" s="877"/>
      <c r="C26" s="860"/>
      <c r="D26" s="179">
        <v>0.53300000000000003</v>
      </c>
      <c r="E26" s="179">
        <v>9.2999999999999999E-2</v>
      </c>
      <c r="F26" s="179">
        <v>0.185</v>
      </c>
      <c r="G26" s="179">
        <v>7.3040000000000003</v>
      </c>
      <c r="H26" s="179">
        <v>0.86199999999999999</v>
      </c>
      <c r="I26" s="213">
        <v>2.8410000000000002</v>
      </c>
    </row>
    <row r="27" spans="1:9" ht="15" customHeight="1">
      <c r="A27" s="483" t="s">
        <v>247</v>
      </c>
      <c r="B27" s="877"/>
      <c r="C27" s="860"/>
      <c r="D27" s="179">
        <v>2.8000000000000001E-2</v>
      </c>
      <c r="E27" s="179">
        <v>0</v>
      </c>
      <c r="F27" s="179">
        <v>0</v>
      </c>
      <c r="G27" s="179">
        <v>0.38300000000000001</v>
      </c>
      <c r="H27" s="179">
        <v>0</v>
      </c>
      <c r="I27" s="213">
        <v>0</v>
      </c>
    </row>
    <row r="28" spans="1:9" ht="15" customHeight="1">
      <c r="A28" s="854" t="s">
        <v>267</v>
      </c>
      <c r="B28" s="855"/>
      <c r="C28" s="856"/>
      <c r="D28" s="583">
        <f t="shared" ref="D28:I28" si="2">SUM(D23:D27)</f>
        <v>6.4820000000000002</v>
      </c>
      <c r="E28" s="583">
        <f t="shared" si="2"/>
        <v>0.80299999999999994</v>
      </c>
      <c r="F28" s="583">
        <f t="shared" si="2"/>
        <v>2.3420000000000001</v>
      </c>
      <c r="G28" s="583">
        <f t="shared" si="2"/>
        <v>102.71899999999999</v>
      </c>
      <c r="H28" s="583">
        <f t="shared" si="2"/>
        <v>13.621</v>
      </c>
      <c r="I28" s="584">
        <f t="shared" si="2"/>
        <v>39.433</v>
      </c>
    </row>
    <row r="29" spans="1:9" ht="15" customHeight="1">
      <c r="A29" s="483" t="s">
        <v>246</v>
      </c>
      <c r="B29" s="872" t="s">
        <v>476</v>
      </c>
      <c r="C29" s="872" t="s">
        <v>477</v>
      </c>
      <c r="D29" s="179">
        <v>14.663</v>
      </c>
      <c r="E29" s="179">
        <v>2.0070000000000001</v>
      </c>
      <c r="F29" s="179">
        <v>7.2130000000000001</v>
      </c>
      <c r="G29" s="179">
        <v>167.33099999999999</v>
      </c>
      <c r="H29" s="179">
        <v>20.308</v>
      </c>
      <c r="I29" s="213">
        <v>95.841999999999999</v>
      </c>
    </row>
    <row r="30" spans="1:9" ht="15" customHeight="1">
      <c r="A30" s="483" t="s">
        <v>251</v>
      </c>
      <c r="B30" s="873"/>
      <c r="C30" s="875"/>
      <c r="D30" s="179">
        <v>1.0549999999999999</v>
      </c>
      <c r="E30" s="179">
        <v>0.25700000000000001</v>
      </c>
      <c r="F30" s="179">
        <v>0</v>
      </c>
      <c r="G30" s="179">
        <v>11.702999999999999</v>
      </c>
      <c r="H30" s="179">
        <v>2.5</v>
      </c>
      <c r="I30" s="213">
        <v>0</v>
      </c>
    </row>
    <row r="31" spans="1:9" ht="15" customHeight="1">
      <c r="A31" s="483" t="s">
        <v>478</v>
      </c>
      <c r="B31" s="873"/>
      <c r="C31" s="875"/>
      <c r="D31" s="179">
        <v>0</v>
      </c>
      <c r="E31" s="179">
        <v>0</v>
      </c>
      <c r="F31" s="179">
        <v>7.1999999999999995E-2</v>
      </c>
      <c r="G31" s="179">
        <v>0</v>
      </c>
      <c r="H31" s="179">
        <v>0</v>
      </c>
      <c r="I31" s="213">
        <v>1.0469999999999999</v>
      </c>
    </row>
    <row r="32" spans="1:9" ht="15" customHeight="1">
      <c r="A32" s="854" t="s">
        <v>267</v>
      </c>
      <c r="B32" s="855"/>
      <c r="C32" s="856"/>
      <c r="D32" s="585">
        <f t="shared" ref="D32:I32" si="3">SUM(D29:D31)</f>
        <v>15.718</v>
      </c>
      <c r="E32" s="585">
        <f t="shared" si="3"/>
        <v>2.2640000000000002</v>
      </c>
      <c r="F32" s="585">
        <f t="shared" si="3"/>
        <v>7.2850000000000001</v>
      </c>
      <c r="G32" s="585">
        <f t="shared" si="3"/>
        <v>179.03399999999999</v>
      </c>
      <c r="H32" s="585">
        <f t="shared" si="3"/>
        <v>22.808</v>
      </c>
      <c r="I32" s="586">
        <f t="shared" si="3"/>
        <v>96.888999999999996</v>
      </c>
    </row>
    <row r="33" spans="1:9" ht="15" customHeight="1">
      <c r="A33" s="483" t="s">
        <v>246</v>
      </c>
      <c r="B33" s="876" t="s">
        <v>480</v>
      </c>
      <c r="C33" s="885" t="s">
        <v>481</v>
      </c>
      <c r="D33" s="179">
        <v>10.552</v>
      </c>
      <c r="E33" s="179">
        <v>2.8450000000000002</v>
      </c>
      <c r="F33" s="179">
        <v>3.246</v>
      </c>
      <c r="G33" s="179">
        <v>154.542</v>
      </c>
      <c r="H33" s="179">
        <v>30.952999999999999</v>
      </c>
      <c r="I33" s="213">
        <v>60.822000000000003</v>
      </c>
    </row>
    <row r="34" spans="1:9" ht="15" customHeight="1">
      <c r="A34" s="483" t="s">
        <v>251</v>
      </c>
      <c r="B34" s="877"/>
      <c r="C34" s="860"/>
      <c r="D34" s="179">
        <v>3.34</v>
      </c>
      <c r="E34" s="179">
        <v>0.84599999999999997</v>
      </c>
      <c r="F34" s="179">
        <v>0.255</v>
      </c>
      <c r="G34" s="179">
        <v>38.100999999999999</v>
      </c>
      <c r="H34" s="179">
        <v>8.5549999999999997</v>
      </c>
      <c r="I34" s="213">
        <v>3.0550000000000002</v>
      </c>
    </row>
    <row r="35" spans="1:9" ht="15" customHeight="1">
      <c r="A35" s="483" t="s">
        <v>244</v>
      </c>
      <c r="B35" s="877"/>
      <c r="C35" s="860"/>
      <c r="D35" s="179">
        <v>1.762</v>
      </c>
      <c r="E35" s="179">
        <v>0</v>
      </c>
      <c r="F35" s="179">
        <v>0</v>
      </c>
      <c r="G35" s="179">
        <v>11.228</v>
      </c>
      <c r="H35" s="179">
        <v>0</v>
      </c>
      <c r="I35" s="213">
        <v>0</v>
      </c>
    </row>
    <row r="36" spans="1:9" ht="15" customHeight="1">
      <c r="A36" s="483" t="s">
        <v>479</v>
      </c>
      <c r="B36" s="877"/>
      <c r="C36" s="860"/>
      <c r="D36" s="179">
        <v>0.15</v>
      </c>
      <c r="E36" s="179">
        <v>18</v>
      </c>
      <c r="F36" s="179">
        <v>0</v>
      </c>
      <c r="G36" s="179">
        <v>2.036</v>
      </c>
      <c r="H36" s="179">
        <v>0.19600000000000001</v>
      </c>
      <c r="I36" s="213">
        <v>0</v>
      </c>
    </row>
    <row r="37" spans="1:9" ht="15" customHeight="1">
      <c r="A37" s="854" t="s">
        <v>267</v>
      </c>
      <c r="B37" s="855"/>
      <c r="C37" s="856"/>
      <c r="D37" s="583">
        <f t="shared" ref="D37:I37" si="4">SUM(D33:D36)</f>
        <v>15.804</v>
      </c>
      <c r="E37" s="583">
        <f t="shared" si="4"/>
        <v>21.690999999999999</v>
      </c>
      <c r="F37" s="583">
        <f t="shared" si="4"/>
        <v>3.5009999999999999</v>
      </c>
      <c r="G37" s="583">
        <f t="shared" si="4"/>
        <v>205.90700000000001</v>
      </c>
      <c r="H37" s="583">
        <f t="shared" si="4"/>
        <v>39.703999999999994</v>
      </c>
      <c r="I37" s="584">
        <f t="shared" si="4"/>
        <v>63.877000000000002</v>
      </c>
    </row>
    <row r="38" spans="1:9" ht="13.8" thickBot="1">
      <c r="A38" s="866" t="s">
        <v>281</v>
      </c>
      <c r="B38" s="867"/>
      <c r="C38" s="868"/>
      <c r="D38" s="381">
        <f>D37+D32+D22+D28+D12</f>
        <v>90.893999999999991</v>
      </c>
      <c r="E38" s="381">
        <f t="shared" ref="E38:I38" si="5">E37+E32+E22+E28+E12</f>
        <v>40.712999999999994</v>
      </c>
      <c r="F38" s="381">
        <f t="shared" si="5"/>
        <v>27.322999999999997</v>
      </c>
      <c r="G38" s="381">
        <f t="shared" si="5"/>
        <v>2894.415</v>
      </c>
      <c r="H38" s="381">
        <f t="shared" si="5"/>
        <v>698.53899999999999</v>
      </c>
      <c r="I38" s="487">
        <f t="shared" si="5"/>
        <v>876.39499999999998</v>
      </c>
    </row>
    <row r="39" spans="1:9">
      <c r="A39" s="236" t="s">
        <v>282</v>
      </c>
      <c r="B39" s="631"/>
      <c r="C39" s="631"/>
      <c r="D39" s="632"/>
      <c r="E39" s="632"/>
      <c r="F39" s="632"/>
      <c r="G39" s="632"/>
      <c r="H39" s="632"/>
      <c r="I39" s="364"/>
    </row>
    <row r="40" spans="1:9">
      <c r="A40" s="869" t="s">
        <v>283</v>
      </c>
      <c r="B40" s="870"/>
      <c r="C40" s="870"/>
      <c r="D40" s="870"/>
      <c r="E40" s="870"/>
      <c r="F40" s="870"/>
      <c r="G40" s="870"/>
      <c r="H40" s="870"/>
      <c r="I40" s="871"/>
    </row>
    <row r="41" spans="1:9" ht="13.8" thickBot="1">
      <c r="A41" s="238"/>
      <c r="B41" s="365"/>
      <c r="C41" s="365"/>
      <c r="D41" s="366"/>
      <c r="E41" s="366"/>
      <c r="F41" s="366"/>
      <c r="G41" s="366"/>
      <c r="H41" s="366"/>
      <c r="I41" s="367"/>
    </row>
    <row r="42" spans="1:9">
      <c r="D42" s="108"/>
      <c r="E42" s="108"/>
      <c r="F42" s="132"/>
      <c r="G42" s="108"/>
      <c r="H42" s="135"/>
      <c r="I42" s="135"/>
    </row>
    <row r="43" spans="1:9">
      <c r="D43" s="108"/>
      <c r="E43" s="108"/>
      <c r="F43" s="108"/>
      <c r="G43" s="108"/>
      <c r="H43" s="108"/>
      <c r="I43" s="108"/>
    </row>
    <row r="44" spans="1:9" ht="15" customHeight="1">
      <c r="H44" s="108"/>
      <c r="I44" s="108"/>
    </row>
    <row r="45" spans="1:9">
      <c r="D45" s="108"/>
      <c r="E45" s="108"/>
      <c r="F45" s="108"/>
      <c r="G45" s="108"/>
      <c r="H45" s="108"/>
      <c r="I45" s="108"/>
    </row>
    <row r="46" spans="1:9">
      <c r="H46" s="108"/>
      <c r="I46" s="108"/>
    </row>
    <row r="47" spans="1:9">
      <c r="H47" s="108"/>
      <c r="I47" s="108"/>
    </row>
    <row r="48" spans="1:9">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sheetData>
  <mergeCells count="28">
    <mergeCell ref="A40:I40"/>
    <mergeCell ref="A28:C28"/>
    <mergeCell ref="B29:B31"/>
    <mergeCell ref="C29:C31"/>
    <mergeCell ref="A32:C32"/>
    <mergeCell ref="B33:B36"/>
    <mergeCell ref="C33:C36"/>
    <mergeCell ref="B6:B11"/>
    <mergeCell ref="C6:C11"/>
    <mergeCell ref="A12:C12"/>
    <mergeCell ref="A37:C37"/>
    <mergeCell ref="A38:C38"/>
    <mergeCell ref="B13:B21"/>
    <mergeCell ref="C13:C21"/>
    <mergeCell ref="A22:C22"/>
    <mergeCell ref="B23:B27"/>
    <mergeCell ref="C23:C27"/>
    <mergeCell ref="A1:I1"/>
    <mergeCell ref="A2:I2"/>
    <mergeCell ref="A3:A5"/>
    <mergeCell ref="B3:B5"/>
    <mergeCell ref="C3:C5"/>
    <mergeCell ref="D3:F3"/>
    <mergeCell ref="G3:I3"/>
    <mergeCell ref="D4:D5"/>
    <mergeCell ref="E4:F4"/>
    <mergeCell ref="G4:G5"/>
    <mergeCell ref="H4:I4"/>
  </mergeCells>
  <printOptions horizontalCentered="1" verticalCentered="1"/>
  <pageMargins left="0.70866141732283472" right="0.70866141732283472" top="0.70866141732283472" bottom="0.74803149606299213" header="0"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38:D52"/>
  <sheetViews>
    <sheetView tabSelected="1" view="pageBreakPreview" topLeftCell="A22" zoomScale="130" zoomScaleNormal="100" zoomScaleSheetLayoutView="130" workbookViewId="0">
      <selection activeCell="G7" sqref="G7"/>
    </sheetView>
  </sheetViews>
  <sheetFormatPr baseColWidth="10" defaultColWidth="11.44140625" defaultRowHeight="13.2"/>
  <cols>
    <col min="1" max="16384" width="11.44140625" style="20"/>
  </cols>
  <sheetData>
    <row r="38" spans="2:4">
      <c r="D38" s="340" t="s">
        <v>11</v>
      </c>
    </row>
    <row r="45" spans="2:4">
      <c r="B45" s="20" t="s">
        <v>12</v>
      </c>
    </row>
    <row r="46" spans="2:4" ht="7.5" customHeight="1">
      <c r="B46" s="20" t="s">
        <v>13</v>
      </c>
    </row>
    <row r="52" spans="3:3" ht="14.4">
      <c r="C52" s="276"/>
    </row>
  </sheetData>
  <printOptions horizontalCentered="1"/>
  <pageMargins left="0.70866141732283472" right="0.70866141732283472" top="0.70866141732283472" bottom="0.74803149606299213" header="0" footer="0.31496062992125984"/>
  <pageSetup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78FF-59AB-446A-9B67-9BCDA76E7C3B}">
  <sheetPr>
    <tabColor rgb="FF00B050"/>
  </sheetPr>
  <dimension ref="A1:I110"/>
  <sheetViews>
    <sheetView tabSelected="1" view="pageBreakPreview" zoomScaleNormal="100" zoomScaleSheetLayoutView="100" workbookViewId="0">
      <selection activeCell="G7" sqref="G7"/>
    </sheetView>
  </sheetViews>
  <sheetFormatPr baseColWidth="10" defaultColWidth="11.44140625" defaultRowHeight="13.2"/>
  <cols>
    <col min="1" max="1" width="24.88671875" style="20" customWidth="1"/>
    <col min="2" max="2" width="10.6640625" style="20" customWidth="1"/>
    <col min="3" max="3" width="32.6640625" style="177" customWidth="1"/>
    <col min="4" max="9" width="12.6640625" style="20" customWidth="1"/>
    <col min="10" max="16384" width="11.44140625" style="16"/>
  </cols>
  <sheetData>
    <row r="1" spans="1:9" ht="15" customHeight="1" thickBot="1">
      <c r="A1" s="784" t="s">
        <v>294</v>
      </c>
      <c r="B1" s="785"/>
      <c r="C1" s="785"/>
      <c r="D1" s="785"/>
      <c r="E1" s="785"/>
      <c r="F1" s="785"/>
      <c r="G1" s="785"/>
      <c r="H1" s="785"/>
      <c r="I1" s="786"/>
    </row>
    <row r="2" spans="1:9" ht="15" customHeight="1" thickBot="1">
      <c r="A2" s="784" t="s">
        <v>494</v>
      </c>
      <c r="B2" s="785"/>
      <c r="C2" s="785"/>
      <c r="D2" s="785"/>
      <c r="E2" s="785"/>
      <c r="F2" s="785"/>
      <c r="G2" s="785"/>
      <c r="H2" s="785"/>
      <c r="I2" s="786"/>
    </row>
    <row r="3" spans="1:9" s="47" customFormat="1" ht="15" customHeight="1">
      <c r="A3" s="840" t="str">
        <f>'Pág.18-C7'!A3:A5</f>
        <v>País de destino</v>
      </c>
      <c r="B3" s="843" t="s">
        <v>260</v>
      </c>
      <c r="C3" s="843" t="s">
        <v>261</v>
      </c>
      <c r="D3" s="846" t="s">
        <v>240</v>
      </c>
      <c r="E3" s="847"/>
      <c r="F3" s="848"/>
      <c r="G3" s="846" t="s">
        <v>262</v>
      </c>
      <c r="H3" s="847"/>
      <c r="I3" s="849"/>
    </row>
    <row r="4" spans="1:9" s="47" customFormat="1" ht="15" customHeight="1">
      <c r="A4" s="841"/>
      <c r="B4" s="844"/>
      <c r="C4" s="844"/>
      <c r="D4" s="850">
        <v>2021</v>
      </c>
      <c r="E4" s="852" t="s">
        <v>405</v>
      </c>
      <c r="F4" s="861"/>
      <c r="G4" s="862">
        <v>2021</v>
      </c>
      <c r="H4" s="852" t="str">
        <f>E4</f>
        <v>Ene - mar</v>
      </c>
      <c r="I4" s="853"/>
    </row>
    <row r="5" spans="1:9" s="47" customFormat="1" ht="15" customHeight="1">
      <c r="A5" s="878"/>
      <c r="B5" s="845"/>
      <c r="C5" s="845"/>
      <c r="D5" s="851"/>
      <c r="E5" s="697">
        <v>2021</v>
      </c>
      <c r="F5" s="697">
        <v>2022</v>
      </c>
      <c r="G5" s="863"/>
      <c r="H5" s="687">
        <v>2021</v>
      </c>
      <c r="I5" s="582">
        <v>2022</v>
      </c>
    </row>
    <row r="6" spans="1:9" s="47" customFormat="1" ht="15" customHeight="1">
      <c r="A6" s="702" t="s">
        <v>244</v>
      </c>
      <c r="B6" s="879" t="s">
        <v>485</v>
      </c>
      <c r="C6" s="879" t="s">
        <v>486</v>
      </c>
      <c r="D6" s="701">
        <v>38.662999999999997</v>
      </c>
      <c r="E6" s="701">
        <v>6.8090000000000002</v>
      </c>
      <c r="F6" s="701">
        <v>5.5030000000000001</v>
      </c>
      <c r="G6" s="701">
        <v>213.34</v>
      </c>
      <c r="H6" s="701">
        <v>40.232999999999997</v>
      </c>
      <c r="I6" s="703">
        <v>43.584000000000003</v>
      </c>
    </row>
    <row r="7" spans="1:9" s="47" customFormat="1" ht="15" customHeight="1">
      <c r="A7" s="483" t="s">
        <v>253</v>
      </c>
      <c r="B7" s="880"/>
      <c r="C7" s="880"/>
      <c r="D7" s="179">
        <v>1.6850000000000001</v>
      </c>
      <c r="E7" s="179">
        <v>0</v>
      </c>
      <c r="F7" s="179">
        <v>0</v>
      </c>
      <c r="G7" s="179">
        <v>19.321000000000002</v>
      </c>
      <c r="H7" s="179">
        <v>0</v>
      </c>
      <c r="I7" s="213">
        <v>0</v>
      </c>
    </row>
    <row r="8" spans="1:9" s="47" customFormat="1" ht="15" customHeight="1">
      <c r="A8" s="483" t="s">
        <v>272</v>
      </c>
      <c r="B8" s="880"/>
      <c r="C8" s="880"/>
      <c r="D8" s="179">
        <v>0.73699999999999999</v>
      </c>
      <c r="E8" s="179">
        <v>0</v>
      </c>
      <c r="F8" s="179">
        <v>0</v>
      </c>
      <c r="G8" s="179">
        <v>7.2919999999999998</v>
      </c>
      <c r="H8" s="179">
        <v>0</v>
      </c>
      <c r="I8" s="213">
        <v>0</v>
      </c>
    </row>
    <row r="9" spans="1:9" s="47" customFormat="1" ht="15" customHeight="1">
      <c r="A9" s="483" t="s">
        <v>276</v>
      </c>
      <c r="B9" s="880"/>
      <c r="C9" s="880"/>
      <c r="D9" s="179">
        <v>0.36199999999999999</v>
      </c>
      <c r="E9" s="179">
        <v>0</v>
      </c>
      <c r="F9" s="179">
        <v>0</v>
      </c>
      <c r="G9" s="179">
        <v>1.8520000000000001</v>
      </c>
      <c r="H9" s="179">
        <v>0</v>
      </c>
      <c r="I9" s="213">
        <v>0</v>
      </c>
    </row>
    <row r="10" spans="1:9" s="47" customFormat="1" ht="15" customHeight="1">
      <c r="A10" s="698" t="s">
        <v>247</v>
      </c>
      <c r="B10" s="881"/>
      <c r="C10" s="881"/>
      <c r="D10" s="699">
        <v>4.2000000000000003E-2</v>
      </c>
      <c r="E10" s="699">
        <v>0</v>
      </c>
      <c r="F10" s="699">
        <v>0</v>
      </c>
      <c r="G10" s="699">
        <v>0.94</v>
      </c>
      <c r="H10" s="699">
        <v>0</v>
      </c>
      <c r="I10" s="700">
        <v>0</v>
      </c>
    </row>
    <row r="11" spans="1:9" s="47" customFormat="1" ht="15" customHeight="1">
      <c r="A11" s="882" t="s">
        <v>267</v>
      </c>
      <c r="B11" s="883"/>
      <c r="C11" s="884"/>
      <c r="D11" s="704">
        <f>SUM(D6:D10)</f>
        <v>41.489000000000004</v>
      </c>
      <c r="E11" s="704">
        <f t="shared" ref="E11:I11" si="0">SUM(E6:E10)</f>
        <v>6.8090000000000002</v>
      </c>
      <c r="F11" s="704">
        <f t="shared" si="0"/>
        <v>5.5030000000000001</v>
      </c>
      <c r="G11" s="704">
        <f t="shared" si="0"/>
        <v>242.745</v>
      </c>
      <c r="H11" s="704">
        <f t="shared" si="0"/>
        <v>40.232999999999997</v>
      </c>
      <c r="I11" s="587">
        <f t="shared" si="0"/>
        <v>43.584000000000003</v>
      </c>
    </row>
    <row r="12" spans="1:9" ht="15" customHeight="1">
      <c r="A12" s="483" t="s">
        <v>244</v>
      </c>
      <c r="B12" s="880" t="s">
        <v>487</v>
      </c>
      <c r="C12" s="880" t="s">
        <v>488</v>
      </c>
      <c r="D12" s="179">
        <v>187.125</v>
      </c>
      <c r="E12" s="179">
        <v>37.822000000000003</v>
      </c>
      <c r="F12" s="179">
        <v>40.783999999999999</v>
      </c>
      <c r="G12" s="179">
        <v>1153.8399999999999</v>
      </c>
      <c r="H12" s="179">
        <v>321.351</v>
      </c>
      <c r="I12" s="213">
        <v>314.64</v>
      </c>
    </row>
    <row r="13" spans="1:9" ht="15" customHeight="1">
      <c r="A13" s="483" t="s">
        <v>247</v>
      </c>
      <c r="B13" s="880"/>
      <c r="C13" s="880"/>
      <c r="D13" s="179">
        <v>18.425999999999998</v>
      </c>
      <c r="E13" s="179">
        <v>12.317</v>
      </c>
      <c r="F13" s="179">
        <v>0</v>
      </c>
      <c r="G13" s="179">
        <v>231.21700000000001</v>
      </c>
      <c r="H13" s="179">
        <v>146.589</v>
      </c>
      <c r="I13" s="213">
        <v>0</v>
      </c>
    </row>
    <row r="14" spans="1:9" ht="15" customHeight="1">
      <c r="A14" s="483" t="s">
        <v>253</v>
      </c>
      <c r="B14" s="880"/>
      <c r="C14" s="880"/>
      <c r="D14" s="179">
        <v>4.6529999999999996</v>
      </c>
      <c r="E14" s="179">
        <v>0</v>
      </c>
      <c r="F14" s="179">
        <v>2.9449999999999998</v>
      </c>
      <c r="G14" s="179">
        <v>43.918999999999997</v>
      </c>
      <c r="H14" s="179">
        <v>0</v>
      </c>
      <c r="I14" s="213">
        <v>45.911000000000001</v>
      </c>
    </row>
    <row r="15" spans="1:9" ht="15" customHeight="1">
      <c r="A15" s="483" t="s">
        <v>272</v>
      </c>
      <c r="B15" s="880"/>
      <c r="C15" s="880"/>
      <c r="D15" s="179">
        <v>3.8149999999999999</v>
      </c>
      <c r="E15" s="179">
        <v>0</v>
      </c>
      <c r="F15" s="179">
        <v>0</v>
      </c>
      <c r="G15" s="179">
        <v>38.396000000000001</v>
      </c>
      <c r="H15" s="179">
        <v>0</v>
      </c>
      <c r="I15" s="213">
        <v>0</v>
      </c>
    </row>
    <row r="16" spans="1:9" ht="15" customHeight="1">
      <c r="A16" s="483" t="s">
        <v>273</v>
      </c>
      <c r="B16" s="880"/>
      <c r="C16" s="880"/>
      <c r="D16" s="179">
        <v>0.372</v>
      </c>
      <c r="E16" s="179">
        <v>0.17899999999999999</v>
      </c>
      <c r="F16" s="179">
        <v>0.17399999999999999</v>
      </c>
      <c r="G16" s="179">
        <v>13.941000000000001</v>
      </c>
      <c r="H16" s="179">
        <v>6.702</v>
      </c>
      <c r="I16" s="213">
        <v>9.4920000000000009</v>
      </c>
    </row>
    <row r="17" spans="1:9" ht="15" customHeight="1">
      <c r="A17" s="483" t="s">
        <v>249</v>
      </c>
      <c r="B17" s="865"/>
      <c r="C17" s="865"/>
      <c r="D17" s="179">
        <v>1.9E-2</v>
      </c>
      <c r="E17" s="179">
        <v>0</v>
      </c>
      <c r="F17" s="179">
        <v>0</v>
      </c>
      <c r="G17" s="179">
        <v>12.672000000000001</v>
      </c>
      <c r="H17" s="179">
        <v>0</v>
      </c>
      <c r="I17" s="213">
        <v>0</v>
      </c>
    </row>
    <row r="18" spans="1:9" ht="15" customHeight="1">
      <c r="A18" s="483" t="s">
        <v>248</v>
      </c>
      <c r="B18" s="865"/>
      <c r="C18" s="865"/>
      <c r="D18" s="179">
        <v>0.19600000000000001</v>
      </c>
      <c r="E18" s="179">
        <v>0.112</v>
      </c>
      <c r="F18" s="179">
        <v>3.3000000000000002E-2</v>
      </c>
      <c r="G18" s="179">
        <v>8.0990000000000002</v>
      </c>
      <c r="H18" s="179">
        <v>4.7960000000000003</v>
      </c>
      <c r="I18" s="213">
        <v>1.2569999999999999</v>
      </c>
    </row>
    <row r="19" spans="1:9" ht="15" customHeight="1">
      <c r="A19" s="698" t="s">
        <v>276</v>
      </c>
      <c r="B19" s="881"/>
      <c r="C19" s="881"/>
      <c r="D19" s="699">
        <v>1.4710000000000001</v>
      </c>
      <c r="E19" s="699">
        <v>0</v>
      </c>
      <c r="F19" s="699">
        <v>0</v>
      </c>
      <c r="G19" s="699">
        <v>7.0149999999999997</v>
      </c>
      <c r="H19" s="699">
        <v>0</v>
      </c>
      <c r="I19" s="700">
        <v>0</v>
      </c>
    </row>
    <row r="20" spans="1:9" ht="15" customHeight="1">
      <c r="A20" s="854" t="s">
        <v>267</v>
      </c>
      <c r="B20" s="855"/>
      <c r="C20" s="856"/>
      <c r="D20" s="412">
        <f t="shared" ref="D20:I20" si="1">SUM(D12:D19)</f>
        <v>216.077</v>
      </c>
      <c r="E20" s="412">
        <f t="shared" si="1"/>
        <v>50.430000000000007</v>
      </c>
      <c r="F20" s="412">
        <f t="shared" si="1"/>
        <v>43.936</v>
      </c>
      <c r="G20" s="412">
        <f t="shared" si="1"/>
        <v>1509.0990000000002</v>
      </c>
      <c r="H20" s="412">
        <f t="shared" si="1"/>
        <v>479.43799999999999</v>
      </c>
      <c r="I20" s="413">
        <f t="shared" si="1"/>
        <v>371.3</v>
      </c>
    </row>
    <row r="21" spans="1:9" ht="15" customHeight="1">
      <c r="A21" s="483" t="s">
        <v>244</v>
      </c>
      <c r="B21" s="876" t="s">
        <v>489</v>
      </c>
      <c r="C21" s="885" t="s">
        <v>490</v>
      </c>
      <c r="D21" s="179">
        <v>70.923000000000002</v>
      </c>
      <c r="E21" s="179">
        <v>13.298</v>
      </c>
      <c r="F21" s="179">
        <v>9.9380000000000006</v>
      </c>
      <c r="G21" s="179">
        <v>371.24799999999999</v>
      </c>
      <c r="H21" s="179">
        <v>64.316000000000003</v>
      </c>
      <c r="I21" s="213">
        <v>71.206999999999994</v>
      </c>
    </row>
    <row r="22" spans="1:9" ht="15" customHeight="1">
      <c r="A22" s="483" t="s">
        <v>247</v>
      </c>
      <c r="B22" s="877"/>
      <c r="C22" s="860"/>
      <c r="D22" s="179">
        <v>6.3940000000000001</v>
      </c>
      <c r="E22" s="179">
        <v>4.22</v>
      </c>
      <c r="F22" s="179">
        <v>0</v>
      </c>
      <c r="G22" s="179">
        <v>71.495999999999995</v>
      </c>
      <c r="H22" s="179">
        <v>45.067</v>
      </c>
      <c r="I22" s="213">
        <v>0</v>
      </c>
    </row>
    <row r="23" spans="1:9" ht="15" customHeight="1">
      <c r="A23" s="483" t="s">
        <v>253</v>
      </c>
      <c r="B23" s="877"/>
      <c r="C23" s="860"/>
      <c r="D23" s="179">
        <v>5.4489999999999998</v>
      </c>
      <c r="E23" s="179">
        <v>0</v>
      </c>
      <c r="F23" s="179">
        <v>0</v>
      </c>
      <c r="G23" s="179">
        <v>46.39</v>
      </c>
      <c r="H23" s="179">
        <v>0</v>
      </c>
      <c r="I23" s="213">
        <v>0</v>
      </c>
    </row>
    <row r="24" spans="1:9" ht="15" customHeight="1">
      <c r="A24" s="483" t="s">
        <v>272</v>
      </c>
      <c r="B24" s="877"/>
      <c r="C24" s="860"/>
      <c r="D24" s="179">
        <v>0.71799999999999997</v>
      </c>
      <c r="E24" s="179">
        <v>0</v>
      </c>
      <c r="F24" s="179">
        <v>1.254</v>
      </c>
      <c r="G24" s="179">
        <v>3.9849999999999999</v>
      </c>
      <c r="H24" s="179">
        <v>0</v>
      </c>
      <c r="I24" s="213">
        <v>8.7750000000000004</v>
      </c>
    </row>
    <row r="25" spans="1:9" ht="15" customHeight="1">
      <c r="A25" s="483" t="s">
        <v>276</v>
      </c>
      <c r="B25" s="877"/>
      <c r="C25" s="860"/>
      <c r="D25" s="179">
        <v>0.58099999999999996</v>
      </c>
      <c r="E25" s="179">
        <v>0</v>
      </c>
      <c r="F25" s="179">
        <v>0</v>
      </c>
      <c r="G25" s="179">
        <v>2.68</v>
      </c>
      <c r="H25" s="179">
        <v>0</v>
      </c>
      <c r="I25" s="213">
        <v>0</v>
      </c>
    </row>
    <row r="26" spans="1:9" ht="15" customHeight="1">
      <c r="A26" s="854" t="s">
        <v>267</v>
      </c>
      <c r="B26" s="855"/>
      <c r="C26" s="856"/>
      <c r="D26" s="583">
        <f t="shared" ref="D26:I26" si="2">SUM(D21:D25)</f>
        <v>84.065000000000012</v>
      </c>
      <c r="E26" s="583">
        <f t="shared" si="2"/>
        <v>17.518000000000001</v>
      </c>
      <c r="F26" s="583">
        <f t="shared" si="2"/>
        <v>11.192</v>
      </c>
      <c r="G26" s="583">
        <f t="shared" si="2"/>
        <v>495.79899999999998</v>
      </c>
      <c r="H26" s="583">
        <f t="shared" si="2"/>
        <v>109.38300000000001</v>
      </c>
      <c r="I26" s="584">
        <f t="shared" si="2"/>
        <v>79.981999999999999</v>
      </c>
    </row>
    <row r="27" spans="1:9" ht="15" customHeight="1">
      <c r="A27" s="483" t="s">
        <v>244</v>
      </c>
      <c r="B27" s="872" t="s">
        <v>492</v>
      </c>
      <c r="C27" s="872" t="s">
        <v>491</v>
      </c>
      <c r="D27" s="179">
        <v>468.74099999999999</v>
      </c>
      <c r="E27" s="179">
        <v>97.825999999999993</v>
      </c>
      <c r="F27" s="179">
        <v>94.278000000000006</v>
      </c>
      <c r="G27" s="179">
        <v>2539.837</v>
      </c>
      <c r="H27" s="179">
        <v>535.66600000000005</v>
      </c>
      <c r="I27" s="213">
        <v>680.86599999999999</v>
      </c>
    </row>
    <row r="28" spans="1:9" ht="15" customHeight="1">
      <c r="A28" s="483" t="s">
        <v>247</v>
      </c>
      <c r="B28" s="873"/>
      <c r="C28" s="873"/>
      <c r="D28" s="179">
        <v>50.356999999999999</v>
      </c>
      <c r="E28" s="179">
        <v>28.413</v>
      </c>
      <c r="F28" s="179">
        <v>0</v>
      </c>
      <c r="G28" s="179">
        <v>401.61</v>
      </c>
      <c r="H28" s="179">
        <v>196.77199999999999</v>
      </c>
      <c r="I28" s="213">
        <v>0</v>
      </c>
    </row>
    <row r="29" spans="1:9" ht="15" customHeight="1">
      <c r="A29" s="483" t="s">
        <v>246</v>
      </c>
      <c r="B29" s="873"/>
      <c r="C29" s="873"/>
      <c r="D29" s="179">
        <v>6.4989999999999997</v>
      </c>
      <c r="E29" s="179">
        <v>0</v>
      </c>
      <c r="F29" s="179">
        <v>5.1289999999999996</v>
      </c>
      <c r="G29" s="179">
        <v>58.042000000000002</v>
      </c>
      <c r="H29" s="179">
        <v>0</v>
      </c>
      <c r="I29" s="213">
        <v>59.779000000000003</v>
      </c>
    </row>
    <row r="30" spans="1:9" ht="15" customHeight="1">
      <c r="A30" s="483" t="s">
        <v>272</v>
      </c>
      <c r="B30" s="873"/>
      <c r="C30" s="875"/>
      <c r="D30" s="179">
        <v>3.2090000000000001</v>
      </c>
      <c r="E30" s="179">
        <v>0</v>
      </c>
      <c r="F30" s="179">
        <v>7.8630000000000004</v>
      </c>
      <c r="G30" s="179">
        <v>17.808</v>
      </c>
      <c r="H30" s="179">
        <v>0</v>
      </c>
      <c r="I30" s="213">
        <v>55.039000000000001</v>
      </c>
    </row>
    <row r="31" spans="1:9" ht="15" customHeight="1">
      <c r="A31" s="483" t="s">
        <v>276</v>
      </c>
      <c r="B31" s="873"/>
      <c r="C31" s="875"/>
      <c r="D31" s="179">
        <v>3.0739999999999998</v>
      </c>
      <c r="E31" s="179">
        <v>0</v>
      </c>
      <c r="F31" s="179">
        <v>0</v>
      </c>
      <c r="G31" s="179">
        <v>14.186999999999999</v>
      </c>
      <c r="H31" s="179">
        <v>0</v>
      </c>
      <c r="I31" s="213">
        <v>0</v>
      </c>
    </row>
    <row r="32" spans="1:9" ht="15" customHeight="1">
      <c r="A32" s="854" t="s">
        <v>267</v>
      </c>
      <c r="B32" s="855"/>
      <c r="C32" s="856"/>
      <c r="D32" s="585">
        <f t="shared" ref="D32:I32" si="3">SUM(D27:D31)</f>
        <v>531.87999999999988</v>
      </c>
      <c r="E32" s="585">
        <f t="shared" si="3"/>
        <v>126.23899999999999</v>
      </c>
      <c r="F32" s="585">
        <f t="shared" si="3"/>
        <v>107.27000000000001</v>
      </c>
      <c r="G32" s="585">
        <f t="shared" si="3"/>
        <v>3031.4839999999999</v>
      </c>
      <c r="H32" s="585">
        <f t="shared" si="3"/>
        <v>732.4380000000001</v>
      </c>
      <c r="I32" s="586">
        <f t="shared" si="3"/>
        <v>795.68399999999997</v>
      </c>
    </row>
    <row r="33" spans="1:9" ht="15" customHeight="1">
      <c r="A33" s="483" t="s">
        <v>244</v>
      </c>
      <c r="B33" s="876" t="s">
        <v>493</v>
      </c>
      <c r="C33" s="885" t="s">
        <v>481</v>
      </c>
      <c r="D33" s="179">
        <v>169.05799999999999</v>
      </c>
      <c r="E33" s="179">
        <v>38.115000000000002</v>
      </c>
      <c r="F33" s="179">
        <v>37.741</v>
      </c>
      <c r="G33" s="179">
        <v>951.96500000000003</v>
      </c>
      <c r="H33" s="179">
        <v>229.684</v>
      </c>
      <c r="I33" s="213">
        <v>277.66399999999999</v>
      </c>
    </row>
    <row r="34" spans="1:9" ht="15" customHeight="1">
      <c r="A34" s="483" t="s">
        <v>247</v>
      </c>
      <c r="B34" s="877"/>
      <c r="C34" s="860"/>
      <c r="D34" s="179">
        <v>20.501999999999999</v>
      </c>
      <c r="E34" s="179">
        <v>13.846</v>
      </c>
      <c r="F34" s="179">
        <v>0</v>
      </c>
      <c r="G34" s="179">
        <v>206.864</v>
      </c>
      <c r="H34" s="179">
        <v>126.56399999999999</v>
      </c>
      <c r="I34" s="213">
        <v>0</v>
      </c>
    </row>
    <row r="35" spans="1:9" ht="15" customHeight="1">
      <c r="A35" s="483" t="s">
        <v>249</v>
      </c>
      <c r="B35" s="877"/>
      <c r="C35" s="860"/>
      <c r="D35" s="179">
        <v>16.821000000000002</v>
      </c>
      <c r="E35" s="179">
        <v>5.7210000000000001</v>
      </c>
      <c r="F35" s="179">
        <v>3.4159999999999999</v>
      </c>
      <c r="G35" s="179">
        <v>87.855999999999995</v>
      </c>
      <c r="H35" s="179">
        <v>28.358000000000001</v>
      </c>
      <c r="I35" s="213">
        <v>18.972999999999999</v>
      </c>
    </row>
    <row r="36" spans="1:9" ht="15" customHeight="1">
      <c r="A36" s="483" t="s">
        <v>253</v>
      </c>
      <c r="B36" s="877"/>
      <c r="C36" s="860"/>
      <c r="D36" s="179">
        <v>6.2149999999999999</v>
      </c>
      <c r="E36" s="179">
        <v>0</v>
      </c>
      <c r="F36" s="179">
        <v>2.3980000000000001</v>
      </c>
      <c r="G36" s="179">
        <v>52.744999999999997</v>
      </c>
      <c r="H36" s="179">
        <v>0</v>
      </c>
      <c r="I36" s="213">
        <v>21.238</v>
      </c>
    </row>
    <row r="37" spans="1:9" ht="15" customHeight="1">
      <c r="A37" s="483" t="s">
        <v>246</v>
      </c>
      <c r="B37" s="877"/>
      <c r="C37" s="860"/>
      <c r="D37" s="179">
        <v>3.0870000000000002</v>
      </c>
      <c r="E37" s="179">
        <v>0</v>
      </c>
      <c r="F37" s="179">
        <v>1.3160000000000001</v>
      </c>
      <c r="G37" s="179">
        <v>20.867000000000001</v>
      </c>
      <c r="H37" s="179">
        <v>0</v>
      </c>
      <c r="I37" s="213">
        <v>15.34</v>
      </c>
    </row>
    <row r="38" spans="1:9" ht="15" customHeight="1">
      <c r="A38" s="483" t="s">
        <v>272</v>
      </c>
      <c r="B38" s="877"/>
      <c r="C38" s="860"/>
      <c r="D38" s="179">
        <v>1.34</v>
      </c>
      <c r="E38" s="179">
        <v>0</v>
      </c>
      <c r="F38" s="179">
        <v>2.87</v>
      </c>
      <c r="G38" s="179">
        <v>7.4370000000000003</v>
      </c>
      <c r="H38" s="179">
        <v>0</v>
      </c>
      <c r="I38" s="213">
        <v>20.09</v>
      </c>
    </row>
    <row r="39" spans="1:9" ht="15" customHeight="1">
      <c r="A39" s="483" t="s">
        <v>276</v>
      </c>
      <c r="B39" s="877"/>
      <c r="C39" s="860"/>
      <c r="D39" s="179">
        <v>1.1419999999999999</v>
      </c>
      <c r="E39" s="179">
        <v>0</v>
      </c>
      <c r="F39" s="179">
        <v>0</v>
      </c>
      <c r="G39" s="179">
        <v>5.2690000000000001</v>
      </c>
      <c r="H39" s="179">
        <v>0</v>
      </c>
      <c r="I39" s="213">
        <v>0</v>
      </c>
    </row>
    <row r="40" spans="1:9" ht="15" customHeight="1">
      <c r="A40" s="483" t="s">
        <v>273</v>
      </c>
      <c r="B40" s="877"/>
      <c r="C40" s="860"/>
      <c r="D40" s="179">
        <v>2.1999999999999999E-2</v>
      </c>
      <c r="E40" s="179">
        <v>0</v>
      </c>
      <c r="F40" s="179">
        <v>0</v>
      </c>
      <c r="G40" s="179">
        <v>0.31900000000000001</v>
      </c>
      <c r="H40" s="179">
        <v>0</v>
      </c>
      <c r="I40" s="213">
        <v>0</v>
      </c>
    </row>
    <row r="41" spans="1:9" ht="15" customHeight="1">
      <c r="A41" s="854" t="s">
        <v>267</v>
      </c>
      <c r="B41" s="855"/>
      <c r="C41" s="856"/>
      <c r="D41" s="583">
        <f>SUM(D33:D40)</f>
        <v>218.18699999999998</v>
      </c>
      <c r="E41" s="583">
        <f t="shared" ref="E41:I41" si="4">SUM(E33:E40)</f>
        <v>57.682000000000002</v>
      </c>
      <c r="F41" s="583">
        <f t="shared" si="4"/>
        <v>47.741</v>
      </c>
      <c r="G41" s="583">
        <f t="shared" si="4"/>
        <v>1333.3219999999997</v>
      </c>
      <c r="H41" s="583">
        <f t="shared" si="4"/>
        <v>384.60599999999999</v>
      </c>
      <c r="I41" s="584">
        <f t="shared" si="4"/>
        <v>353.30499999999995</v>
      </c>
    </row>
    <row r="42" spans="1:9" ht="13.8" thickBot="1">
      <c r="A42" s="866" t="s">
        <v>281</v>
      </c>
      <c r="B42" s="867"/>
      <c r="C42" s="868"/>
      <c r="D42" s="381">
        <f t="shared" ref="D42:I42" si="5">D41+D32+D20+D26+D11</f>
        <v>1091.6979999999999</v>
      </c>
      <c r="E42" s="381">
        <f t="shared" si="5"/>
        <v>258.678</v>
      </c>
      <c r="F42" s="381">
        <f t="shared" si="5"/>
        <v>215.64200000000005</v>
      </c>
      <c r="G42" s="381">
        <f t="shared" si="5"/>
        <v>6612.4489999999996</v>
      </c>
      <c r="H42" s="381">
        <f t="shared" si="5"/>
        <v>1746.098</v>
      </c>
      <c r="I42" s="487">
        <f t="shared" si="5"/>
        <v>1643.855</v>
      </c>
    </row>
    <row r="43" spans="1:9">
      <c r="A43" s="236" t="s">
        <v>282</v>
      </c>
      <c r="B43" s="631"/>
      <c r="C43" s="631"/>
      <c r="D43" s="632"/>
      <c r="E43" s="632"/>
      <c r="F43" s="632"/>
      <c r="G43" s="632"/>
      <c r="H43" s="632"/>
      <c r="I43" s="364"/>
    </row>
    <row r="44" spans="1:9">
      <c r="A44" s="869" t="s">
        <v>283</v>
      </c>
      <c r="B44" s="870"/>
      <c r="C44" s="870"/>
      <c r="D44" s="870"/>
      <c r="E44" s="870"/>
      <c r="F44" s="870"/>
      <c r="G44" s="870"/>
      <c r="H44" s="870"/>
      <c r="I44" s="871"/>
    </row>
    <row r="45" spans="1:9" ht="13.8" thickBot="1">
      <c r="A45" s="238"/>
      <c r="B45" s="365"/>
      <c r="C45" s="365"/>
      <c r="D45" s="366"/>
      <c r="E45" s="366"/>
      <c r="F45" s="366"/>
      <c r="G45" s="366"/>
      <c r="H45" s="366"/>
      <c r="I45" s="367"/>
    </row>
    <row r="46" spans="1:9">
      <c r="D46" s="108"/>
      <c r="E46" s="108"/>
      <c r="F46" s="132"/>
      <c r="G46" s="108"/>
      <c r="H46" s="135"/>
      <c r="I46" s="135"/>
    </row>
    <row r="47" spans="1:9">
      <c r="D47" s="108"/>
      <c r="E47" s="108"/>
      <c r="F47" s="108"/>
      <c r="G47" s="108"/>
      <c r="H47" s="108"/>
      <c r="I47" s="108"/>
    </row>
    <row r="48" spans="1:9" ht="15" customHeight="1">
      <c r="H48" s="108"/>
      <c r="I48" s="108"/>
    </row>
    <row r="49" spans="4:9">
      <c r="D49" s="108"/>
      <c r="E49" s="108"/>
      <c r="F49" s="108"/>
      <c r="G49" s="108"/>
      <c r="H49" s="108"/>
      <c r="I49" s="108"/>
    </row>
    <row r="50" spans="4:9">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sheetData>
  <mergeCells count="28">
    <mergeCell ref="A1:I1"/>
    <mergeCell ref="A2:I2"/>
    <mergeCell ref="A3:A5"/>
    <mergeCell ref="B3:B5"/>
    <mergeCell ref="C3:C5"/>
    <mergeCell ref="D3:F3"/>
    <mergeCell ref="G3:I3"/>
    <mergeCell ref="D4:D5"/>
    <mergeCell ref="E4:F4"/>
    <mergeCell ref="G4:G5"/>
    <mergeCell ref="A32:C32"/>
    <mergeCell ref="H4:I4"/>
    <mergeCell ref="B6:B10"/>
    <mergeCell ref="C6:C10"/>
    <mergeCell ref="B12:B19"/>
    <mergeCell ref="C12:C19"/>
    <mergeCell ref="A20:C20"/>
    <mergeCell ref="A11:C11"/>
    <mergeCell ref="B21:B25"/>
    <mergeCell ref="C21:C25"/>
    <mergeCell ref="A26:C26"/>
    <mergeCell ref="B27:B31"/>
    <mergeCell ref="C27:C31"/>
    <mergeCell ref="B33:B40"/>
    <mergeCell ref="C33:C40"/>
    <mergeCell ref="A41:C41"/>
    <mergeCell ref="A42:C42"/>
    <mergeCell ref="A44:I44"/>
  </mergeCells>
  <printOptions horizontalCentered="1" verticalCentered="1"/>
  <pageMargins left="0.70866141732283472" right="0.70866141732283472" top="0.70866141732283472" bottom="0.74803149606299213" header="0" footer="0.31496062992125984"/>
  <pageSetup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K65496"/>
  <sheetViews>
    <sheetView tabSelected="1" view="pageBreakPreview" zoomScale="90" zoomScaleNormal="100" zoomScaleSheetLayoutView="90" workbookViewId="0">
      <selection activeCell="G7" sqref="G7"/>
    </sheetView>
  </sheetViews>
  <sheetFormatPr baseColWidth="10" defaultColWidth="11.44140625" defaultRowHeight="13.2"/>
  <cols>
    <col min="1" max="1" width="24" style="20" customWidth="1"/>
    <col min="2" max="2" width="12" style="180" customWidth="1"/>
    <col min="3" max="3" width="25" style="180" customWidth="1"/>
    <col min="4" max="8" width="11.44140625" style="180" customWidth="1"/>
    <col min="9" max="9" width="11.109375" style="180" customWidth="1"/>
    <col min="10" max="10" width="11.44140625" style="16" hidden="1" customWidth="1"/>
    <col min="11" max="16384" width="11.44140625" style="16"/>
  </cols>
  <sheetData>
    <row r="1" spans="1:11" ht="15" customHeight="1">
      <c r="A1" s="888" t="s">
        <v>318</v>
      </c>
      <c r="B1" s="889"/>
      <c r="C1" s="889"/>
      <c r="D1" s="889"/>
      <c r="E1" s="889"/>
      <c r="F1" s="889"/>
      <c r="G1" s="889"/>
      <c r="H1" s="889"/>
      <c r="I1" s="890"/>
    </row>
    <row r="2" spans="1:11" ht="15" customHeight="1">
      <c r="A2" s="891" t="s">
        <v>22</v>
      </c>
      <c r="B2" s="887"/>
      <c r="C2" s="887"/>
      <c r="D2" s="887"/>
      <c r="E2" s="887"/>
      <c r="F2" s="887"/>
      <c r="G2" s="887"/>
      <c r="H2" s="887"/>
      <c r="I2" s="892"/>
    </row>
    <row r="3" spans="1:11" ht="15" customHeight="1">
      <c r="A3" s="893" t="s">
        <v>239</v>
      </c>
      <c r="B3" s="896" t="s">
        <v>260</v>
      </c>
      <c r="C3" s="896" t="s">
        <v>261</v>
      </c>
      <c r="D3" s="899" t="s">
        <v>240</v>
      </c>
      <c r="E3" s="899"/>
      <c r="F3" s="899"/>
      <c r="G3" s="899" t="s">
        <v>262</v>
      </c>
      <c r="H3" s="899"/>
      <c r="I3" s="900"/>
    </row>
    <row r="4" spans="1:11" ht="15" customHeight="1">
      <c r="A4" s="894"/>
      <c r="B4" s="897"/>
      <c r="C4" s="897"/>
      <c r="D4" s="886">
        <v>2021</v>
      </c>
      <c r="E4" s="901" t="s">
        <v>405</v>
      </c>
      <c r="F4" s="902"/>
      <c r="G4" s="886">
        <v>2021</v>
      </c>
      <c r="H4" s="901" t="str">
        <f>+E4</f>
        <v>Ene - mar</v>
      </c>
      <c r="I4" s="903"/>
      <c r="J4" s="178"/>
    </row>
    <row r="5" spans="1:11" ht="15" customHeight="1">
      <c r="A5" s="895"/>
      <c r="B5" s="898"/>
      <c r="C5" s="898"/>
      <c r="D5" s="887"/>
      <c r="E5" s="705">
        <v>2021</v>
      </c>
      <c r="F5" s="705">
        <v>2022</v>
      </c>
      <c r="G5" s="887"/>
      <c r="H5" s="695">
        <v>2021</v>
      </c>
      <c r="I5" s="688">
        <v>2022</v>
      </c>
      <c r="K5" s="33"/>
    </row>
    <row r="6" spans="1:11" ht="18.75" customHeight="1">
      <c r="A6" s="215" t="s">
        <v>276</v>
      </c>
      <c r="B6" s="879" t="s">
        <v>285</v>
      </c>
      <c r="C6" s="874" t="s">
        <v>286</v>
      </c>
      <c r="D6" s="179">
        <v>359.43299999999999</v>
      </c>
      <c r="E6" s="179">
        <v>86.984999999999999</v>
      </c>
      <c r="F6" s="179">
        <v>57.73</v>
      </c>
      <c r="G6" s="179">
        <v>3988.962</v>
      </c>
      <c r="H6" s="179">
        <v>671.65300000000002</v>
      </c>
      <c r="I6" s="213">
        <v>694.08399999999995</v>
      </c>
      <c r="J6" s="16">
        <v>2705.4949999999999</v>
      </c>
    </row>
    <row r="7" spans="1:11" ht="18.75" customHeight="1">
      <c r="A7" s="215" t="s">
        <v>272</v>
      </c>
      <c r="B7" s="880"/>
      <c r="C7" s="875"/>
      <c r="D7" s="179">
        <v>3.3050000000000002</v>
      </c>
      <c r="E7" s="179">
        <v>0</v>
      </c>
      <c r="F7" s="179">
        <v>0</v>
      </c>
      <c r="G7" s="179">
        <v>27.062999999999999</v>
      </c>
      <c r="H7" s="179">
        <v>0</v>
      </c>
      <c r="I7" s="213">
        <v>0</v>
      </c>
      <c r="J7" s="16">
        <v>0</v>
      </c>
    </row>
    <row r="8" spans="1:11" ht="18.75" customHeight="1">
      <c r="A8" s="215" t="s">
        <v>244</v>
      </c>
      <c r="B8" s="865"/>
      <c r="C8" s="875"/>
      <c r="D8" s="179">
        <v>1.03</v>
      </c>
      <c r="E8" s="179">
        <v>0</v>
      </c>
      <c r="F8" s="179">
        <v>0</v>
      </c>
      <c r="G8" s="179">
        <v>7.6470000000000002</v>
      </c>
      <c r="H8" s="179">
        <v>0</v>
      </c>
      <c r="I8" s="213">
        <v>0</v>
      </c>
      <c r="J8" s="16">
        <v>27.062999999999999</v>
      </c>
    </row>
    <row r="9" spans="1:11" ht="15" customHeight="1">
      <c r="A9" s="907" t="s">
        <v>267</v>
      </c>
      <c r="B9" s="908"/>
      <c r="C9" s="908"/>
      <c r="D9" s="704">
        <f>SUM(D6:D8)</f>
        <v>363.76799999999997</v>
      </c>
      <c r="E9" s="704">
        <f t="shared" ref="E9:J9" si="0">SUM(E6:E8)</f>
        <v>86.984999999999999</v>
      </c>
      <c r="F9" s="704">
        <f t="shared" si="0"/>
        <v>57.73</v>
      </c>
      <c r="G9" s="704">
        <f t="shared" si="0"/>
        <v>4023.672</v>
      </c>
      <c r="H9" s="704">
        <f t="shared" si="0"/>
        <v>671.65300000000002</v>
      </c>
      <c r="I9" s="587">
        <f t="shared" si="0"/>
        <v>694.08399999999995</v>
      </c>
      <c r="J9" s="422">
        <f t="shared" si="0"/>
        <v>2732.558</v>
      </c>
    </row>
    <row r="10" spans="1:11" ht="15" customHeight="1">
      <c r="A10" s="215" t="s">
        <v>249</v>
      </c>
      <c r="B10" s="872" t="s">
        <v>287</v>
      </c>
      <c r="C10" s="874" t="s">
        <v>288</v>
      </c>
      <c r="D10" s="179">
        <v>386.94900000000001</v>
      </c>
      <c r="E10" s="179">
        <v>108.76300000000001</v>
      </c>
      <c r="F10" s="179">
        <v>57.689</v>
      </c>
      <c r="G10" s="179">
        <v>1387.9380000000001</v>
      </c>
      <c r="H10" s="179">
        <v>368.339</v>
      </c>
      <c r="I10" s="213">
        <v>242.26900000000001</v>
      </c>
    </row>
    <row r="11" spans="1:11" ht="15" customHeight="1">
      <c r="A11" s="215" t="s">
        <v>276</v>
      </c>
      <c r="B11" s="873"/>
      <c r="C11" s="875"/>
      <c r="D11" s="179">
        <v>154.76300000000001</v>
      </c>
      <c r="E11" s="179">
        <v>35.08</v>
      </c>
      <c r="F11" s="179">
        <v>41.341000000000001</v>
      </c>
      <c r="G11" s="179">
        <v>800.19799999999998</v>
      </c>
      <c r="H11" s="179">
        <v>173.11600000000001</v>
      </c>
      <c r="I11" s="213">
        <v>220.459</v>
      </c>
    </row>
    <row r="12" spans="1:11" ht="15" customHeight="1">
      <c r="A12" s="215" t="s">
        <v>271</v>
      </c>
      <c r="B12" s="873"/>
      <c r="C12" s="875"/>
      <c r="D12" s="179">
        <v>129.79900000000001</v>
      </c>
      <c r="E12" s="179">
        <v>8.0009999999999994</v>
      </c>
      <c r="F12" s="179">
        <v>35.712000000000003</v>
      </c>
      <c r="G12" s="179">
        <v>455.233</v>
      </c>
      <c r="H12" s="179">
        <v>32.387999999999998</v>
      </c>
      <c r="I12" s="213">
        <v>112.193</v>
      </c>
    </row>
    <row r="13" spans="1:11" ht="15" customHeight="1">
      <c r="A13" s="215" t="s">
        <v>273</v>
      </c>
      <c r="B13" s="873"/>
      <c r="C13" s="875"/>
      <c r="D13" s="179">
        <v>130.733</v>
      </c>
      <c r="E13" s="179">
        <v>22.157</v>
      </c>
      <c r="F13" s="179">
        <v>43.152000000000001</v>
      </c>
      <c r="G13" s="179">
        <v>199.16900000000001</v>
      </c>
      <c r="H13" s="179">
        <v>28.542999999999999</v>
      </c>
      <c r="I13" s="213">
        <v>75.534999999999997</v>
      </c>
    </row>
    <row r="14" spans="1:11" ht="15" customHeight="1">
      <c r="A14" s="215" t="s">
        <v>289</v>
      </c>
      <c r="B14" s="873"/>
      <c r="C14" s="875"/>
      <c r="D14" s="179">
        <v>108.678</v>
      </c>
      <c r="E14" s="179">
        <v>37.555999999999997</v>
      </c>
      <c r="F14" s="179">
        <v>23.885000000000002</v>
      </c>
      <c r="G14" s="179">
        <v>190.28100000000001</v>
      </c>
      <c r="H14" s="179">
        <v>54.756</v>
      </c>
      <c r="I14" s="213">
        <v>63.997</v>
      </c>
    </row>
    <row r="15" spans="1:11" ht="15" customHeight="1">
      <c r="A15" s="215" t="s">
        <v>244</v>
      </c>
      <c r="B15" s="873"/>
      <c r="C15" s="875"/>
      <c r="D15" s="179">
        <v>6.7480000000000002</v>
      </c>
      <c r="E15" s="179">
        <v>0.53</v>
      </c>
      <c r="F15" s="179">
        <v>0</v>
      </c>
      <c r="G15" s="179">
        <v>27.015999999999998</v>
      </c>
      <c r="H15" s="179">
        <v>1.66</v>
      </c>
      <c r="I15" s="213">
        <v>0</v>
      </c>
    </row>
    <row r="16" spans="1:11" ht="15" customHeight="1">
      <c r="A16" s="909" t="s">
        <v>267</v>
      </c>
      <c r="B16" s="910"/>
      <c r="C16" s="911"/>
      <c r="D16" s="704">
        <f t="shared" ref="D16:I16" si="1">SUM(D10:D15)</f>
        <v>917.67</v>
      </c>
      <c r="E16" s="704">
        <f t="shared" si="1"/>
        <v>212.08700000000002</v>
      </c>
      <c r="F16" s="704">
        <f t="shared" si="1"/>
        <v>201.779</v>
      </c>
      <c r="G16" s="704">
        <f t="shared" si="1"/>
        <v>3059.835</v>
      </c>
      <c r="H16" s="704">
        <f t="shared" si="1"/>
        <v>658.80200000000002</v>
      </c>
      <c r="I16" s="587">
        <f t="shared" si="1"/>
        <v>714.45299999999997</v>
      </c>
    </row>
    <row r="17" spans="1:10" ht="15" customHeight="1">
      <c r="A17" s="215" t="s">
        <v>273</v>
      </c>
      <c r="B17" s="874" t="s">
        <v>290</v>
      </c>
      <c r="C17" s="874" t="s">
        <v>291</v>
      </c>
      <c r="D17" s="179">
        <v>445.43700000000001</v>
      </c>
      <c r="E17" s="179">
        <v>89.846999999999994</v>
      </c>
      <c r="F17" s="179">
        <v>60.837000000000003</v>
      </c>
      <c r="G17" s="179">
        <v>1656.4870000000001</v>
      </c>
      <c r="H17" s="179">
        <v>252.858</v>
      </c>
      <c r="I17" s="213">
        <v>274.8</v>
      </c>
    </row>
    <row r="18" spans="1:10" ht="15" customHeight="1">
      <c r="A18" s="215" t="s">
        <v>292</v>
      </c>
      <c r="B18" s="875"/>
      <c r="C18" s="875"/>
      <c r="D18" s="179">
        <v>274.02800000000002</v>
      </c>
      <c r="E18" s="179">
        <v>59.948</v>
      </c>
      <c r="F18" s="179">
        <v>35.923000000000002</v>
      </c>
      <c r="G18" s="179">
        <v>1199.6199999999999</v>
      </c>
      <c r="H18" s="179">
        <v>229.12799999999999</v>
      </c>
      <c r="I18" s="213">
        <v>182.39099999999999</v>
      </c>
    </row>
    <row r="19" spans="1:10" ht="15" customHeight="1">
      <c r="A19" s="215" t="s">
        <v>253</v>
      </c>
      <c r="B19" s="875"/>
      <c r="C19" s="875"/>
      <c r="D19" s="179">
        <v>310.29399999999998</v>
      </c>
      <c r="E19" s="179">
        <v>112.499</v>
      </c>
      <c r="F19" s="179">
        <v>47.113999999999997</v>
      </c>
      <c r="G19" s="179">
        <v>1009.662</v>
      </c>
      <c r="H19" s="179">
        <v>344.09300000000002</v>
      </c>
      <c r="I19" s="213">
        <v>157.27099999999999</v>
      </c>
    </row>
    <row r="20" spans="1:10" ht="15" customHeight="1">
      <c r="A20" s="215" t="s">
        <v>293</v>
      </c>
      <c r="B20" s="875"/>
      <c r="C20" s="875"/>
      <c r="D20" s="179">
        <v>23.966000000000001</v>
      </c>
      <c r="E20" s="179">
        <v>0</v>
      </c>
      <c r="F20" s="179">
        <v>22.698</v>
      </c>
      <c r="G20" s="179">
        <v>61.112000000000002</v>
      </c>
      <c r="H20" s="179">
        <v>0</v>
      </c>
      <c r="I20" s="213">
        <v>62.42</v>
      </c>
    </row>
    <row r="21" spans="1:10" ht="15" customHeight="1">
      <c r="A21" s="215" t="s">
        <v>272</v>
      </c>
      <c r="B21" s="875"/>
      <c r="C21" s="875"/>
      <c r="D21" s="179">
        <v>7.92</v>
      </c>
      <c r="E21" s="179">
        <v>4.08</v>
      </c>
      <c r="F21" s="179">
        <v>4.1520000000000001</v>
      </c>
      <c r="G21" s="179">
        <v>46.765000000000001</v>
      </c>
      <c r="H21" s="179">
        <v>22.858000000000001</v>
      </c>
      <c r="I21" s="213">
        <v>25.247</v>
      </c>
    </row>
    <row r="22" spans="1:10" ht="15" customHeight="1">
      <c r="A22" s="909" t="s">
        <v>267</v>
      </c>
      <c r="B22" s="910"/>
      <c r="C22" s="911"/>
      <c r="D22" s="704">
        <f t="shared" ref="D22:J22" si="2">SUM(D17:D21)</f>
        <v>1061.645</v>
      </c>
      <c r="E22" s="704">
        <f t="shared" si="2"/>
        <v>266.37399999999997</v>
      </c>
      <c r="F22" s="704">
        <f t="shared" si="2"/>
        <v>170.72399999999999</v>
      </c>
      <c r="G22" s="704">
        <f t="shared" si="2"/>
        <v>3973.6460000000002</v>
      </c>
      <c r="H22" s="704">
        <f t="shared" si="2"/>
        <v>848.9369999999999</v>
      </c>
      <c r="I22" s="587">
        <f t="shared" si="2"/>
        <v>702.12899999999991</v>
      </c>
      <c r="J22" s="422">
        <f t="shared" si="2"/>
        <v>0</v>
      </c>
    </row>
    <row r="23" spans="1:10" ht="15" customHeight="1" thickBot="1">
      <c r="A23" s="904" t="s">
        <v>281</v>
      </c>
      <c r="B23" s="905"/>
      <c r="C23" s="906"/>
      <c r="D23" s="382">
        <f>D22+D9+D16</f>
        <v>2343.0830000000001</v>
      </c>
      <c r="E23" s="382">
        <f t="shared" ref="E23:J23" si="3">E22+E9+E16</f>
        <v>565.44600000000003</v>
      </c>
      <c r="F23" s="382">
        <f t="shared" si="3"/>
        <v>430.23299999999995</v>
      </c>
      <c r="G23" s="382">
        <f t="shared" si="3"/>
        <v>11057.153</v>
      </c>
      <c r="H23" s="382">
        <f t="shared" si="3"/>
        <v>2179.3919999999998</v>
      </c>
      <c r="I23" s="383">
        <f t="shared" si="3"/>
        <v>2110.6659999999997</v>
      </c>
      <c r="J23" s="423">
        <f t="shared" si="3"/>
        <v>2732.558</v>
      </c>
    </row>
    <row r="24" spans="1:10" ht="15" customHeight="1">
      <c r="A24" s="692" t="s">
        <v>282</v>
      </c>
      <c r="B24" s="693"/>
      <c r="C24" s="693"/>
      <c r="D24" s="693"/>
      <c r="E24" s="693"/>
      <c r="F24" s="693"/>
      <c r="G24" s="693"/>
      <c r="H24" s="693"/>
      <c r="I24" s="694"/>
    </row>
    <row r="25" spans="1:10" ht="15" customHeight="1" thickBot="1">
      <c r="A25" s="689" t="s">
        <v>258</v>
      </c>
      <c r="B25" s="690"/>
      <c r="C25" s="690"/>
      <c r="D25" s="690"/>
      <c r="E25" s="690"/>
      <c r="F25" s="690"/>
      <c r="G25" s="690"/>
      <c r="H25" s="690"/>
      <c r="I25" s="691"/>
    </row>
    <row r="26" spans="1:10" ht="15" customHeight="1">
      <c r="A26" s="16"/>
      <c r="B26" s="16"/>
      <c r="C26" s="16"/>
      <c r="D26" s="16"/>
      <c r="E26" s="16"/>
      <c r="F26" s="16"/>
      <c r="G26" s="16"/>
      <c r="H26" s="16"/>
      <c r="I26" s="16"/>
    </row>
    <row r="27" spans="1:10" ht="15" customHeight="1">
      <c r="A27" s="16"/>
      <c r="B27" s="16"/>
      <c r="C27" s="16"/>
      <c r="D27" s="16"/>
      <c r="E27" s="16"/>
      <c r="F27" s="16"/>
      <c r="G27" s="16"/>
      <c r="H27" s="16"/>
      <c r="I27" s="16"/>
    </row>
    <row r="28" spans="1:10" ht="15" customHeight="1">
      <c r="A28" s="16"/>
      <c r="B28" s="16"/>
      <c r="C28" s="16"/>
      <c r="D28" s="16"/>
      <c r="E28" s="16"/>
      <c r="F28" s="16"/>
      <c r="G28" s="16"/>
      <c r="H28" s="16"/>
      <c r="I28" s="16"/>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row r="35" spans="4:4" s="16" customFormat="1"/>
    <row r="36" spans="4:4" s="16" customFormat="1"/>
    <row r="37" spans="4:4" s="16" customFormat="1">
      <c r="D37" s="190"/>
    </row>
    <row r="38" spans="4:4" s="16" customFormat="1"/>
    <row r="39" spans="4:4" s="16" customFormat="1"/>
    <row r="40" spans="4:4" s="16" customFormat="1"/>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sheetData>
  <mergeCells count="21">
    <mergeCell ref="A23:C23"/>
    <mergeCell ref="C10:C15"/>
    <mergeCell ref="C6:C8"/>
    <mergeCell ref="A9:C9"/>
    <mergeCell ref="B17:B21"/>
    <mergeCell ref="A16:C16"/>
    <mergeCell ref="A22:C22"/>
    <mergeCell ref="C17:C21"/>
    <mergeCell ref="B10:B15"/>
    <mergeCell ref="B6:B8"/>
    <mergeCell ref="D4:D5"/>
    <mergeCell ref="G4:G5"/>
    <mergeCell ref="A1:I1"/>
    <mergeCell ref="A2:I2"/>
    <mergeCell ref="A3:A5"/>
    <mergeCell ref="B3:B5"/>
    <mergeCell ref="C3:C5"/>
    <mergeCell ref="D3:F3"/>
    <mergeCell ref="G3:I3"/>
    <mergeCell ref="E4:F4"/>
    <mergeCell ref="H4:I4"/>
  </mergeCells>
  <printOptions horizontalCentered="1" verticalCentered="1"/>
  <pageMargins left="0.70866141732283472" right="0.70866141732283472" top="0.70866141732283472" bottom="0.74803149606299213" header="0" footer="0.31496062992125984"/>
  <pageSetup scale="90" orientation="landscape" r:id="rId1"/>
  <colBreaks count="1" manualBreakCount="1">
    <brk id="3"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W78"/>
  <sheetViews>
    <sheetView tabSelected="1" view="pageBreakPreview" topLeftCell="C1" zoomScale="90" zoomScaleNormal="100" zoomScaleSheetLayoutView="90" workbookViewId="0">
      <selection activeCell="G7" sqref="G7"/>
    </sheetView>
  </sheetViews>
  <sheetFormatPr baseColWidth="10" defaultColWidth="11.44140625" defaultRowHeight="13.2"/>
  <cols>
    <col min="1" max="1" width="25.109375" style="20" customWidth="1"/>
    <col min="2" max="2" width="10.6640625" style="20" customWidth="1"/>
    <col min="3" max="3" width="54.109375" style="20" customWidth="1"/>
    <col min="4" max="9" width="12.6640625" style="20" customWidth="1"/>
    <col min="10" max="10" width="13.44140625" style="16" customWidth="1"/>
    <col min="11" max="16384" width="11.44140625" style="16"/>
  </cols>
  <sheetData>
    <row r="1" spans="1:23" ht="15" customHeight="1">
      <c r="A1" s="921" t="s">
        <v>323</v>
      </c>
      <c r="B1" s="922"/>
      <c r="C1" s="922"/>
      <c r="D1" s="922"/>
      <c r="E1" s="922"/>
      <c r="F1" s="922"/>
      <c r="G1" s="922"/>
      <c r="H1" s="922"/>
      <c r="I1" s="923"/>
    </row>
    <row r="2" spans="1:23" ht="15" customHeight="1">
      <c r="A2" s="924" t="s">
        <v>295</v>
      </c>
      <c r="B2" s="925"/>
      <c r="C2" s="925"/>
      <c r="D2" s="925"/>
      <c r="E2" s="925"/>
      <c r="F2" s="925"/>
      <c r="G2" s="925"/>
      <c r="H2" s="925"/>
      <c r="I2" s="926"/>
    </row>
    <row r="3" spans="1:23" ht="15" customHeight="1">
      <c r="A3" s="841" t="str">
        <f>'Pág.22-C11 '!A3:A5</f>
        <v>País de destino</v>
      </c>
      <c r="B3" s="927" t="s">
        <v>260</v>
      </c>
      <c r="C3" s="930" t="s">
        <v>261</v>
      </c>
      <c r="D3" s="887" t="s">
        <v>240</v>
      </c>
      <c r="E3" s="887"/>
      <c r="F3" s="887"/>
      <c r="G3" s="887" t="s">
        <v>262</v>
      </c>
      <c r="H3" s="887"/>
      <c r="I3" s="892"/>
    </row>
    <row r="4" spans="1:23" ht="15" customHeight="1">
      <c r="A4" s="841"/>
      <c r="B4" s="928"/>
      <c r="C4" s="931"/>
      <c r="D4" s="886">
        <v>2021</v>
      </c>
      <c r="E4" s="901" t="s">
        <v>405</v>
      </c>
      <c r="F4" s="902"/>
      <c r="G4" s="886">
        <v>2021</v>
      </c>
      <c r="H4" s="901" t="str">
        <f>+E4</f>
        <v>Ene - mar</v>
      </c>
      <c r="I4" s="903"/>
    </row>
    <row r="5" spans="1:23" ht="15" customHeight="1">
      <c r="A5" s="878"/>
      <c r="B5" s="929"/>
      <c r="C5" s="932"/>
      <c r="D5" s="887"/>
      <c r="E5" s="670">
        <v>2021</v>
      </c>
      <c r="F5" s="670">
        <v>2022</v>
      </c>
      <c r="G5" s="887"/>
      <c r="H5" s="672">
        <v>2021</v>
      </c>
      <c r="I5" s="671">
        <v>2022</v>
      </c>
      <c r="J5" s="33"/>
    </row>
    <row r="6" spans="1:23" ht="15" customHeight="1">
      <c r="A6" s="483" t="s">
        <v>244</v>
      </c>
      <c r="B6" s="872" t="s">
        <v>296</v>
      </c>
      <c r="C6" s="874" t="s">
        <v>297</v>
      </c>
      <c r="D6" s="179">
        <v>7475.799</v>
      </c>
      <c r="E6" s="179">
        <v>2020.4079999999999</v>
      </c>
      <c r="F6" s="179">
        <v>1544.713</v>
      </c>
      <c r="G6" s="179">
        <v>4813.1710000000003</v>
      </c>
      <c r="H6" s="179">
        <v>858.61599999999999</v>
      </c>
      <c r="I6" s="213">
        <v>1239.048</v>
      </c>
      <c r="J6" s="33"/>
      <c r="K6" s="33"/>
      <c r="L6" s="33"/>
      <c r="M6" s="33"/>
      <c r="N6" s="33"/>
      <c r="O6" s="33"/>
    </row>
    <row r="7" spans="1:23" ht="15" customHeight="1">
      <c r="A7" s="368" t="s">
        <v>299</v>
      </c>
      <c r="B7" s="873"/>
      <c r="C7" s="875"/>
      <c r="D7" s="179">
        <v>1113.04</v>
      </c>
      <c r="E7" s="179">
        <v>38.218000000000004</v>
      </c>
      <c r="F7" s="179">
        <v>0</v>
      </c>
      <c r="G7" s="179">
        <v>765.51199999999994</v>
      </c>
      <c r="H7" s="179">
        <v>17.369</v>
      </c>
      <c r="I7" s="213">
        <v>0</v>
      </c>
      <c r="J7" s="33"/>
      <c r="K7" s="33"/>
      <c r="L7" s="33"/>
      <c r="M7" s="33"/>
      <c r="N7" s="33"/>
      <c r="O7" s="33"/>
    </row>
    <row r="8" spans="1:23" ht="14.25" customHeight="1">
      <c r="A8" s="368" t="s">
        <v>289</v>
      </c>
      <c r="B8" s="873"/>
      <c r="C8" s="875"/>
      <c r="D8" s="179">
        <v>645.52099999999996</v>
      </c>
      <c r="E8" s="179">
        <v>211.655</v>
      </c>
      <c r="F8" s="179">
        <v>0</v>
      </c>
      <c r="G8" s="179">
        <v>453.24900000000002</v>
      </c>
      <c r="H8" s="179">
        <v>113.074</v>
      </c>
      <c r="I8" s="213">
        <v>0</v>
      </c>
      <c r="J8" s="33"/>
      <c r="K8" s="33"/>
      <c r="L8" s="33"/>
      <c r="M8" s="33"/>
      <c r="N8" s="33"/>
      <c r="O8" s="33"/>
    </row>
    <row r="9" spans="1:23" ht="14.25" customHeight="1">
      <c r="A9" s="368" t="s">
        <v>266</v>
      </c>
      <c r="B9" s="873"/>
      <c r="C9" s="875"/>
      <c r="D9" s="179">
        <v>372.85500000000002</v>
      </c>
      <c r="E9" s="179">
        <v>45.284999999999997</v>
      </c>
      <c r="F9" s="179">
        <v>92.927999999999997</v>
      </c>
      <c r="G9" s="179">
        <v>265.03399999999999</v>
      </c>
      <c r="H9" s="179">
        <v>14.815</v>
      </c>
      <c r="I9" s="213">
        <v>71.084000000000003</v>
      </c>
      <c r="J9" s="33"/>
      <c r="K9" s="33"/>
      <c r="L9" s="33"/>
      <c r="M9" s="33"/>
      <c r="N9" s="33"/>
      <c r="O9" s="33"/>
      <c r="P9" s="182"/>
    </row>
    <row r="10" spans="1:23" s="182" customFormat="1" ht="15" customHeight="1">
      <c r="A10" s="368" t="s">
        <v>305</v>
      </c>
      <c r="B10" s="873"/>
      <c r="C10" s="875"/>
      <c r="D10" s="179">
        <v>142.94399999999999</v>
      </c>
      <c r="E10" s="179">
        <v>19.571000000000002</v>
      </c>
      <c r="F10" s="179">
        <v>20.149000000000001</v>
      </c>
      <c r="G10" s="179">
        <v>81.063999999999993</v>
      </c>
      <c r="H10" s="179">
        <v>7.6239999999999997</v>
      </c>
      <c r="I10" s="213">
        <v>13.242000000000001</v>
      </c>
      <c r="J10" s="33"/>
      <c r="K10" s="33"/>
      <c r="L10" s="33"/>
      <c r="M10" s="33"/>
      <c r="N10" s="33"/>
      <c r="O10" s="33"/>
      <c r="Q10" s="16"/>
      <c r="R10" s="16"/>
      <c r="S10" s="16"/>
      <c r="T10" s="16"/>
      <c r="U10" s="16"/>
      <c r="V10" s="16"/>
      <c r="W10" s="16"/>
    </row>
    <row r="11" spans="1:23" s="182" customFormat="1" ht="15" customHeight="1">
      <c r="A11" s="368" t="s">
        <v>298</v>
      </c>
      <c r="B11" s="873"/>
      <c r="C11" s="875"/>
      <c r="D11" s="179">
        <v>158.34200000000001</v>
      </c>
      <c r="E11" s="179">
        <v>40.710999999999999</v>
      </c>
      <c r="F11" s="179">
        <v>0</v>
      </c>
      <c r="G11" s="179">
        <v>78.643000000000001</v>
      </c>
      <c r="H11" s="179">
        <v>16.827000000000002</v>
      </c>
      <c r="I11" s="213">
        <v>0</v>
      </c>
      <c r="J11" s="33"/>
      <c r="K11" s="33"/>
      <c r="L11" s="33"/>
      <c r="M11" s="33"/>
      <c r="N11" s="33"/>
      <c r="O11" s="33"/>
      <c r="Q11" s="16"/>
      <c r="R11" s="16"/>
      <c r="S11" s="16"/>
      <c r="T11" s="16"/>
      <c r="U11" s="16"/>
      <c r="V11" s="16"/>
      <c r="W11" s="16"/>
    </row>
    <row r="12" spans="1:23" s="182" customFormat="1" ht="15" customHeight="1">
      <c r="A12" s="368" t="s">
        <v>307</v>
      </c>
      <c r="B12" s="873"/>
      <c r="C12" s="875"/>
      <c r="D12" s="179">
        <v>65.281000000000006</v>
      </c>
      <c r="E12" s="179">
        <v>0</v>
      </c>
      <c r="F12" s="179">
        <v>0</v>
      </c>
      <c r="G12" s="179">
        <v>57.078000000000003</v>
      </c>
      <c r="H12" s="179">
        <v>0</v>
      </c>
      <c r="I12" s="213">
        <v>0</v>
      </c>
      <c r="J12" s="33"/>
      <c r="K12" s="33"/>
      <c r="L12" s="33"/>
      <c r="M12" s="33"/>
      <c r="N12" s="33"/>
      <c r="O12" s="33"/>
      <c r="Q12" s="16"/>
      <c r="R12" s="16"/>
      <c r="S12" s="16"/>
      <c r="T12" s="16"/>
      <c r="U12" s="16"/>
      <c r="V12" s="16"/>
      <c r="W12" s="16"/>
    </row>
    <row r="13" spans="1:23" s="182" customFormat="1" ht="15" customHeight="1">
      <c r="A13" s="368" t="s">
        <v>309</v>
      </c>
      <c r="B13" s="873"/>
      <c r="C13" s="875"/>
      <c r="D13" s="179">
        <v>125.877</v>
      </c>
      <c r="E13" s="179">
        <v>0</v>
      </c>
      <c r="F13" s="179">
        <v>0</v>
      </c>
      <c r="G13" s="179">
        <v>50.289000000000001</v>
      </c>
      <c r="H13" s="179">
        <v>0</v>
      </c>
      <c r="I13" s="213">
        <v>0</v>
      </c>
      <c r="J13" s="33"/>
      <c r="K13" s="33"/>
      <c r="L13" s="33"/>
      <c r="M13" s="33"/>
      <c r="N13" s="33"/>
      <c r="O13" s="33"/>
      <c r="Q13" s="16"/>
      <c r="R13" s="16"/>
      <c r="S13" s="16"/>
      <c r="T13" s="16"/>
      <c r="U13" s="16"/>
      <c r="V13" s="16"/>
      <c r="W13" s="16"/>
    </row>
    <row r="14" spans="1:23" s="182" customFormat="1" ht="15" customHeight="1">
      <c r="A14" s="368" t="s">
        <v>308</v>
      </c>
      <c r="B14" s="873"/>
      <c r="C14" s="875"/>
      <c r="D14" s="179">
        <v>86.885999999999996</v>
      </c>
      <c r="E14" s="179">
        <v>22.559000000000001</v>
      </c>
      <c r="F14" s="179">
        <v>0</v>
      </c>
      <c r="G14" s="179">
        <v>33.085999999999999</v>
      </c>
      <c r="H14" s="179">
        <v>9.1020000000000003</v>
      </c>
      <c r="I14" s="213">
        <v>0</v>
      </c>
      <c r="J14" s="33"/>
      <c r="K14" s="33"/>
      <c r="L14" s="33"/>
      <c r="M14" s="33"/>
      <c r="N14" s="33"/>
      <c r="O14" s="33"/>
      <c r="Q14" s="16"/>
      <c r="R14" s="16"/>
      <c r="S14" s="16"/>
      <c r="T14" s="16"/>
      <c r="U14" s="16"/>
      <c r="V14" s="16"/>
      <c r="W14" s="16"/>
    </row>
    <row r="15" spans="1:23" s="182" customFormat="1" ht="15" customHeight="1">
      <c r="A15" s="368" t="s">
        <v>301</v>
      </c>
      <c r="B15" s="873"/>
      <c r="C15" s="875"/>
      <c r="D15" s="179">
        <v>47.738</v>
      </c>
      <c r="E15" s="179">
        <v>24.562999999999999</v>
      </c>
      <c r="F15" s="179">
        <v>0</v>
      </c>
      <c r="G15" s="179">
        <v>15.455</v>
      </c>
      <c r="H15" s="179">
        <v>7.9550000000000001</v>
      </c>
      <c r="I15" s="213">
        <v>0</v>
      </c>
      <c r="J15" s="33"/>
      <c r="K15" s="33"/>
      <c r="L15" s="33"/>
      <c r="M15" s="33"/>
      <c r="N15" s="33"/>
      <c r="O15" s="33"/>
      <c r="Q15" s="16"/>
      <c r="R15" s="16"/>
      <c r="S15" s="16"/>
      <c r="T15" s="16"/>
      <c r="U15" s="16"/>
      <c r="V15" s="16"/>
      <c r="W15" s="16"/>
    </row>
    <row r="16" spans="1:23" s="182" customFormat="1" ht="15" customHeight="1">
      <c r="A16" s="368" t="s">
        <v>304</v>
      </c>
      <c r="B16" s="873"/>
      <c r="C16" s="875"/>
      <c r="D16" s="179">
        <v>23.763999999999999</v>
      </c>
      <c r="E16" s="179">
        <v>0</v>
      </c>
      <c r="F16" s="179">
        <v>0</v>
      </c>
      <c r="G16" s="179">
        <v>8.5719999999999992</v>
      </c>
      <c r="H16" s="179">
        <v>0</v>
      </c>
      <c r="I16" s="213">
        <v>0</v>
      </c>
      <c r="J16" s="33"/>
      <c r="K16" s="33"/>
      <c r="L16" s="33"/>
      <c r="M16" s="33"/>
      <c r="N16" s="33"/>
      <c r="O16" s="33"/>
      <c r="Q16" s="16"/>
      <c r="R16" s="16"/>
      <c r="S16" s="16"/>
      <c r="T16" s="16"/>
      <c r="U16" s="16"/>
      <c r="V16" s="16"/>
      <c r="W16" s="16"/>
    </row>
    <row r="17" spans="1:23" s="182" customFormat="1" ht="15" customHeight="1">
      <c r="A17" s="368" t="s">
        <v>302</v>
      </c>
      <c r="B17" s="873"/>
      <c r="C17" s="875"/>
      <c r="D17" s="179">
        <v>21.991</v>
      </c>
      <c r="E17" s="179">
        <v>21.991</v>
      </c>
      <c r="F17" s="179">
        <v>0</v>
      </c>
      <c r="G17" s="179">
        <v>7.8019999999999996</v>
      </c>
      <c r="H17" s="179">
        <v>7.8019999999999996</v>
      </c>
      <c r="I17" s="213">
        <v>0</v>
      </c>
      <c r="J17" s="33"/>
      <c r="K17" s="33"/>
      <c r="L17" s="33"/>
      <c r="M17" s="33"/>
      <c r="N17" s="33"/>
      <c r="O17" s="33"/>
      <c r="Q17" s="16"/>
      <c r="R17" s="16"/>
      <c r="S17" s="16"/>
      <c r="T17" s="16"/>
      <c r="U17" s="16"/>
      <c r="V17" s="16"/>
      <c r="W17" s="16"/>
    </row>
    <row r="18" spans="1:23" s="182" customFormat="1" ht="15" customHeight="1">
      <c r="A18" s="368" t="s">
        <v>300</v>
      </c>
      <c r="B18" s="873"/>
      <c r="C18" s="875"/>
      <c r="D18" s="179">
        <v>0</v>
      </c>
      <c r="E18" s="179">
        <v>0</v>
      </c>
      <c r="F18" s="179">
        <v>46.41</v>
      </c>
      <c r="G18" s="179">
        <v>0</v>
      </c>
      <c r="H18" s="179">
        <v>0</v>
      </c>
      <c r="I18" s="213">
        <v>35.645000000000003</v>
      </c>
      <c r="J18" s="33"/>
      <c r="K18" s="33"/>
      <c r="L18" s="33"/>
      <c r="M18" s="33"/>
      <c r="N18" s="33"/>
      <c r="O18" s="33"/>
      <c r="Q18" s="16"/>
      <c r="R18" s="16"/>
      <c r="S18" s="16"/>
      <c r="T18" s="16"/>
      <c r="U18" s="16"/>
      <c r="V18" s="16"/>
      <c r="W18" s="16"/>
    </row>
    <row r="19" spans="1:23" s="182" customFormat="1" ht="15" customHeight="1">
      <c r="A19" s="368" t="s">
        <v>306</v>
      </c>
      <c r="B19" s="873"/>
      <c r="C19" s="875"/>
      <c r="D19" s="179">
        <v>0</v>
      </c>
      <c r="E19" s="179">
        <v>0</v>
      </c>
      <c r="F19" s="179">
        <v>24.689</v>
      </c>
      <c r="G19" s="179">
        <v>0</v>
      </c>
      <c r="H19" s="179">
        <v>0</v>
      </c>
      <c r="I19" s="213">
        <v>13.736000000000001</v>
      </c>
      <c r="J19" s="33"/>
      <c r="K19" s="33"/>
      <c r="L19" s="33"/>
      <c r="M19" s="33"/>
      <c r="N19" s="33"/>
      <c r="O19" s="33"/>
      <c r="Q19" s="16"/>
      <c r="R19" s="16"/>
      <c r="S19" s="16"/>
      <c r="T19" s="16"/>
      <c r="U19" s="16"/>
      <c r="V19" s="16"/>
      <c r="W19" s="16"/>
    </row>
    <row r="20" spans="1:23" s="182" customFormat="1" ht="15" customHeight="1">
      <c r="A20" s="368" t="s">
        <v>270</v>
      </c>
      <c r="B20" s="873"/>
      <c r="C20" s="875"/>
      <c r="D20" s="179">
        <v>0</v>
      </c>
      <c r="E20" s="179">
        <v>0</v>
      </c>
      <c r="F20" s="179">
        <v>53.939</v>
      </c>
      <c r="G20" s="179">
        <v>0</v>
      </c>
      <c r="H20" s="179">
        <v>0</v>
      </c>
      <c r="I20" s="213">
        <v>44.841999999999999</v>
      </c>
      <c r="J20" s="33"/>
      <c r="K20" s="33"/>
      <c r="L20" s="33"/>
      <c r="M20" s="33"/>
      <c r="N20" s="33"/>
      <c r="O20" s="33"/>
      <c r="Q20" s="16"/>
      <c r="R20" s="16"/>
      <c r="S20" s="16"/>
      <c r="T20" s="16"/>
      <c r="U20" s="16"/>
      <c r="V20" s="16"/>
      <c r="W20" s="16"/>
    </row>
    <row r="21" spans="1:23" s="182" customFormat="1" ht="15" customHeight="1">
      <c r="A21" s="368" t="s">
        <v>247</v>
      </c>
      <c r="B21" s="873"/>
      <c r="C21" s="875"/>
      <c r="D21" s="179">
        <v>0</v>
      </c>
      <c r="E21" s="179">
        <v>0</v>
      </c>
      <c r="F21" s="179">
        <v>37.908000000000001</v>
      </c>
      <c r="G21" s="179">
        <v>0</v>
      </c>
      <c r="H21" s="179">
        <v>0</v>
      </c>
      <c r="I21" s="213">
        <v>31.045000000000002</v>
      </c>
      <c r="J21" s="33"/>
      <c r="K21" s="33"/>
      <c r="L21" s="33"/>
      <c r="M21" s="33"/>
      <c r="N21" s="33"/>
      <c r="O21" s="33"/>
      <c r="Q21" s="16"/>
      <c r="R21" s="16"/>
      <c r="S21" s="16"/>
      <c r="T21" s="16"/>
      <c r="U21" s="16"/>
      <c r="V21" s="16"/>
      <c r="W21" s="16"/>
    </row>
    <row r="22" spans="1:23" s="182" customFormat="1" ht="17.25" customHeight="1">
      <c r="A22" s="909" t="s">
        <v>267</v>
      </c>
      <c r="B22" s="910"/>
      <c r="C22" s="911"/>
      <c r="D22" s="181">
        <f t="shared" ref="D22:I22" si="0">SUM(D6:D21)</f>
        <v>10280.038</v>
      </c>
      <c r="E22" s="181">
        <f t="shared" si="0"/>
        <v>2444.9609999999998</v>
      </c>
      <c r="F22" s="181">
        <f t="shared" si="0"/>
        <v>1820.7360000000001</v>
      </c>
      <c r="G22" s="181">
        <f t="shared" si="0"/>
        <v>6628.9549999999999</v>
      </c>
      <c r="H22" s="181">
        <f t="shared" si="0"/>
        <v>1053.184</v>
      </c>
      <c r="I22" s="369">
        <f t="shared" si="0"/>
        <v>1448.6420000000003</v>
      </c>
      <c r="J22" s="33"/>
      <c r="K22" s="33"/>
      <c r="L22" s="33"/>
      <c r="M22" s="33"/>
      <c r="N22" s="33"/>
      <c r="O22" s="33"/>
      <c r="Q22" s="16"/>
      <c r="R22" s="16"/>
      <c r="S22" s="16"/>
      <c r="T22" s="16"/>
      <c r="U22" s="16"/>
      <c r="V22" s="16"/>
      <c r="W22" s="16"/>
    </row>
    <row r="23" spans="1:23" s="182" customFormat="1" ht="17.25" customHeight="1">
      <c r="A23" s="483" t="s">
        <v>299</v>
      </c>
      <c r="B23" s="872" t="s">
        <v>310</v>
      </c>
      <c r="C23" s="872" t="s">
        <v>311</v>
      </c>
      <c r="D23" s="179">
        <v>2301.9969999999998</v>
      </c>
      <c r="E23" s="179">
        <v>632.05100000000004</v>
      </c>
      <c r="F23" s="179">
        <v>456.13600000000002</v>
      </c>
      <c r="G23" s="179">
        <v>4141.5420000000004</v>
      </c>
      <c r="H23" s="179">
        <v>754.86599999999999</v>
      </c>
      <c r="I23" s="213">
        <v>1068.6679999999999</v>
      </c>
      <c r="J23" s="33"/>
      <c r="K23" s="33"/>
      <c r="L23" s="33"/>
      <c r="M23" s="33"/>
      <c r="N23" s="33"/>
      <c r="O23" s="33"/>
      <c r="W23" s="16"/>
    </row>
    <row r="24" spans="1:23" s="182" customFormat="1" ht="15" customHeight="1">
      <c r="A24" s="368" t="s">
        <v>309</v>
      </c>
      <c r="B24" s="873"/>
      <c r="C24" s="875"/>
      <c r="D24" s="179">
        <v>842.08500000000004</v>
      </c>
      <c r="E24" s="179">
        <v>94.494</v>
      </c>
      <c r="F24" s="179">
        <v>0</v>
      </c>
      <c r="G24" s="179">
        <v>1817.316</v>
      </c>
      <c r="H24" s="179">
        <v>138.166</v>
      </c>
      <c r="I24" s="213">
        <v>0</v>
      </c>
      <c r="J24" s="33"/>
      <c r="K24" s="33"/>
      <c r="L24" s="33"/>
      <c r="M24" s="33"/>
      <c r="N24" s="33"/>
      <c r="O24" s="33"/>
      <c r="P24" s="16"/>
      <c r="W24" s="16"/>
    </row>
    <row r="25" spans="1:23" s="182" customFormat="1" ht="15" customHeight="1">
      <c r="A25" s="368" t="s">
        <v>244</v>
      </c>
      <c r="B25" s="873"/>
      <c r="C25" s="875"/>
      <c r="D25" s="179">
        <v>210.97300000000001</v>
      </c>
      <c r="E25" s="179">
        <v>71.498000000000005</v>
      </c>
      <c r="F25" s="179">
        <v>35.835999999999999</v>
      </c>
      <c r="G25" s="179">
        <v>345.98399999999998</v>
      </c>
      <c r="H25" s="179">
        <v>68.372</v>
      </c>
      <c r="I25" s="213">
        <v>58.173999999999999</v>
      </c>
      <c r="J25" s="33"/>
      <c r="K25" s="33"/>
      <c r="L25" s="33"/>
      <c r="M25" s="33"/>
      <c r="N25" s="33"/>
      <c r="O25" s="33"/>
      <c r="P25" s="16"/>
      <c r="W25" s="16"/>
    </row>
    <row r="26" spans="1:23" s="182" customFormat="1" ht="15" customHeight="1">
      <c r="A26" s="368" t="s">
        <v>251</v>
      </c>
      <c r="B26" s="873"/>
      <c r="C26" s="875"/>
      <c r="D26" s="179">
        <v>124.15</v>
      </c>
      <c r="E26" s="179">
        <v>21.029</v>
      </c>
      <c r="F26" s="179">
        <v>41.119</v>
      </c>
      <c r="G26" s="179">
        <v>237.517</v>
      </c>
      <c r="H26" s="179">
        <v>20.58</v>
      </c>
      <c r="I26" s="213">
        <v>90.453999999999994</v>
      </c>
      <c r="J26" s="33"/>
      <c r="K26" s="33"/>
      <c r="L26" s="33"/>
      <c r="M26" s="33"/>
      <c r="N26" s="33"/>
      <c r="O26" s="33"/>
      <c r="W26" s="16"/>
    </row>
    <row r="27" spans="1:23" s="182" customFormat="1" ht="15" customHeight="1">
      <c r="A27" s="368" t="s">
        <v>303</v>
      </c>
      <c r="B27" s="873"/>
      <c r="C27" s="875"/>
      <c r="D27" s="179">
        <v>104.235</v>
      </c>
      <c r="E27" s="179">
        <v>41.881999999999998</v>
      </c>
      <c r="F27" s="179">
        <v>20.844000000000001</v>
      </c>
      <c r="G27" s="179">
        <v>197.357</v>
      </c>
      <c r="H27" s="179">
        <v>47.43</v>
      </c>
      <c r="I27" s="213">
        <v>48.289000000000001</v>
      </c>
      <c r="J27" s="33"/>
      <c r="K27" s="33"/>
      <c r="L27" s="33"/>
      <c r="M27" s="33"/>
      <c r="N27" s="33"/>
      <c r="O27" s="33"/>
      <c r="W27" s="16"/>
    </row>
    <row r="28" spans="1:23" s="182" customFormat="1" ht="15" customHeight="1">
      <c r="A28" s="368" t="s">
        <v>305</v>
      </c>
      <c r="B28" s="873"/>
      <c r="C28" s="875"/>
      <c r="D28" s="179">
        <v>14.836</v>
      </c>
      <c r="E28" s="179">
        <v>7.3819999999999997</v>
      </c>
      <c r="F28" s="179">
        <v>19.018999999999998</v>
      </c>
      <c r="G28" s="179">
        <v>193.02199999999999</v>
      </c>
      <c r="H28" s="179">
        <v>79.754999999999995</v>
      </c>
      <c r="I28" s="213">
        <v>36.811999999999998</v>
      </c>
      <c r="J28" s="33"/>
      <c r="K28" s="33"/>
      <c r="L28" s="33"/>
      <c r="M28" s="33"/>
      <c r="N28" s="33"/>
      <c r="O28" s="33"/>
      <c r="W28" s="16"/>
    </row>
    <row r="29" spans="1:23" s="182" customFormat="1" ht="15" customHeight="1">
      <c r="A29" s="368" t="s">
        <v>289</v>
      </c>
      <c r="B29" s="873"/>
      <c r="C29" s="875"/>
      <c r="D29" s="179">
        <v>21.382000000000001</v>
      </c>
      <c r="E29" s="179">
        <v>0</v>
      </c>
      <c r="F29" s="179">
        <v>0</v>
      </c>
      <c r="G29" s="179">
        <v>85.85</v>
      </c>
      <c r="H29" s="179">
        <v>0</v>
      </c>
      <c r="I29" s="213">
        <v>0</v>
      </c>
      <c r="J29" s="33"/>
      <c r="K29" s="33"/>
      <c r="L29" s="33"/>
      <c r="M29" s="33"/>
      <c r="N29" s="33"/>
      <c r="O29" s="33"/>
      <c r="W29" s="16"/>
    </row>
    <row r="30" spans="1:23" s="182" customFormat="1" ht="15" customHeight="1">
      <c r="A30" s="368" t="s">
        <v>308</v>
      </c>
      <c r="B30" s="873"/>
      <c r="C30" s="875"/>
      <c r="D30" s="179">
        <v>1.659</v>
      </c>
      <c r="E30" s="179">
        <v>0</v>
      </c>
      <c r="F30" s="179">
        <v>0</v>
      </c>
      <c r="G30" s="179">
        <v>19.637</v>
      </c>
      <c r="H30" s="179">
        <v>0</v>
      </c>
      <c r="I30" s="213">
        <v>0</v>
      </c>
      <c r="J30" s="33"/>
      <c r="K30" s="33"/>
      <c r="L30" s="33"/>
      <c r="M30" s="33"/>
      <c r="N30" s="33"/>
      <c r="O30" s="33"/>
      <c r="W30" s="16"/>
    </row>
    <row r="31" spans="1:23" s="182" customFormat="1" ht="15" customHeight="1">
      <c r="A31" s="368" t="s">
        <v>312</v>
      </c>
      <c r="B31" s="873"/>
      <c r="C31" s="875"/>
      <c r="D31" s="179">
        <v>2.3959999999999999</v>
      </c>
      <c r="E31" s="179">
        <v>0</v>
      </c>
      <c r="F31" s="179">
        <v>0</v>
      </c>
      <c r="G31" s="179">
        <v>8.49</v>
      </c>
      <c r="H31" s="179">
        <v>0</v>
      </c>
      <c r="I31" s="213">
        <v>0</v>
      </c>
      <c r="J31" s="33"/>
      <c r="K31" s="33"/>
      <c r="L31" s="33"/>
      <c r="M31" s="33"/>
      <c r="N31" s="33"/>
      <c r="O31" s="33"/>
      <c r="W31" s="16"/>
    </row>
    <row r="32" spans="1:23" s="182" customFormat="1" ht="15" customHeight="1">
      <c r="A32" s="368" t="s">
        <v>313</v>
      </c>
      <c r="B32" s="873"/>
      <c r="C32" s="875"/>
      <c r="D32" s="179">
        <v>0.49199999999999999</v>
      </c>
      <c r="E32" s="179">
        <v>0.49199999999999999</v>
      </c>
      <c r="F32" s="179">
        <v>0</v>
      </c>
      <c r="G32" s="179">
        <v>7.6219999999999999</v>
      </c>
      <c r="H32" s="179">
        <v>7.6219999999999999</v>
      </c>
      <c r="I32" s="213">
        <v>0</v>
      </c>
      <c r="J32" s="33"/>
      <c r="K32" s="33"/>
      <c r="L32" s="33"/>
      <c r="M32" s="33"/>
      <c r="N32" s="33"/>
      <c r="O32" s="33"/>
      <c r="W32" s="16"/>
    </row>
    <row r="33" spans="1:23" s="182" customFormat="1" ht="15" customHeight="1">
      <c r="A33" s="368" t="s">
        <v>248</v>
      </c>
      <c r="B33" s="873"/>
      <c r="C33" s="875"/>
      <c r="D33" s="179">
        <v>0.315</v>
      </c>
      <c r="E33" s="179">
        <v>0</v>
      </c>
      <c r="F33" s="179">
        <v>0</v>
      </c>
      <c r="G33" s="179">
        <v>5.7480000000000002</v>
      </c>
      <c r="H33" s="179">
        <v>0</v>
      </c>
      <c r="I33" s="213">
        <v>0</v>
      </c>
      <c r="J33" s="33"/>
      <c r="K33" s="33"/>
      <c r="L33" s="33"/>
      <c r="M33" s="33"/>
      <c r="N33" s="33"/>
      <c r="O33" s="33"/>
      <c r="W33" s="16"/>
    </row>
    <row r="34" spans="1:23" ht="15" customHeight="1">
      <c r="A34" s="909" t="s">
        <v>267</v>
      </c>
      <c r="B34" s="910"/>
      <c r="C34" s="911"/>
      <c r="D34" s="181">
        <f t="shared" ref="D34:I34" si="1">SUM(D23:D33)</f>
        <v>3624.5200000000004</v>
      </c>
      <c r="E34" s="181">
        <f t="shared" si="1"/>
        <v>868.82799999999997</v>
      </c>
      <c r="F34" s="181">
        <f t="shared" si="1"/>
        <v>572.95400000000006</v>
      </c>
      <c r="G34" s="181">
        <f t="shared" si="1"/>
        <v>7060.085</v>
      </c>
      <c r="H34" s="181">
        <f t="shared" si="1"/>
        <v>1116.7909999999999</v>
      </c>
      <c r="I34" s="369">
        <f t="shared" si="1"/>
        <v>1302.3969999999997</v>
      </c>
      <c r="J34" s="33"/>
      <c r="K34" s="33"/>
      <c r="L34" s="33"/>
      <c r="M34" s="33"/>
      <c r="N34" s="33"/>
      <c r="O34" s="33"/>
      <c r="Q34" s="182"/>
      <c r="R34" s="182"/>
      <c r="S34" s="182"/>
      <c r="T34" s="182"/>
      <c r="U34" s="182"/>
      <c r="V34" s="182"/>
    </row>
    <row r="35" spans="1:23" ht="15" customHeight="1">
      <c r="A35" s="483" t="s">
        <v>244</v>
      </c>
      <c r="B35" s="874" t="s">
        <v>314</v>
      </c>
      <c r="C35" s="874" t="s">
        <v>315</v>
      </c>
      <c r="D35" s="179">
        <v>710.43499999999995</v>
      </c>
      <c r="E35" s="179">
        <v>74.986999999999995</v>
      </c>
      <c r="F35" s="179">
        <v>99.531999999999996</v>
      </c>
      <c r="G35" s="179">
        <v>727.29200000000003</v>
      </c>
      <c r="H35" s="179">
        <v>62.518000000000001</v>
      </c>
      <c r="I35" s="213">
        <v>106.10599999999999</v>
      </c>
      <c r="J35" s="33"/>
      <c r="K35" s="33"/>
      <c r="L35" s="33"/>
      <c r="M35" s="33"/>
      <c r="N35" s="33"/>
      <c r="O35" s="33"/>
    </row>
    <row r="36" spans="1:23" ht="15" customHeight="1">
      <c r="A36" s="368" t="s">
        <v>316</v>
      </c>
      <c r="B36" s="875"/>
      <c r="C36" s="875"/>
      <c r="D36" s="179">
        <v>127.018</v>
      </c>
      <c r="E36" s="179">
        <v>49.753</v>
      </c>
      <c r="F36" s="179">
        <v>0</v>
      </c>
      <c r="G36" s="179">
        <v>112.866</v>
      </c>
      <c r="H36" s="179">
        <v>41.18</v>
      </c>
      <c r="I36" s="213">
        <v>0</v>
      </c>
      <c r="J36" s="33"/>
      <c r="K36" s="33"/>
      <c r="L36" s="33"/>
      <c r="M36" s="33"/>
      <c r="N36" s="33"/>
      <c r="O36" s="33"/>
    </row>
    <row r="37" spans="1:23" ht="15" customHeight="1">
      <c r="A37" s="368" t="s">
        <v>317</v>
      </c>
      <c r="B37" s="875"/>
      <c r="C37" s="875"/>
      <c r="D37" s="179">
        <v>24.89</v>
      </c>
      <c r="E37" s="179">
        <v>0</v>
      </c>
      <c r="F37" s="179">
        <v>0</v>
      </c>
      <c r="G37" s="179">
        <v>25.69</v>
      </c>
      <c r="H37" s="179">
        <v>0</v>
      </c>
      <c r="I37" s="213">
        <v>0</v>
      </c>
      <c r="J37" s="33"/>
      <c r="K37" s="33"/>
      <c r="L37" s="33"/>
      <c r="M37" s="33"/>
      <c r="N37" s="33"/>
      <c r="O37" s="33"/>
    </row>
    <row r="38" spans="1:23" ht="15" customHeight="1">
      <c r="A38" s="368" t="s">
        <v>299</v>
      </c>
      <c r="B38" s="875"/>
      <c r="C38" s="875"/>
      <c r="D38" s="179">
        <v>25.803000000000001</v>
      </c>
      <c r="E38" s="179">
        <v>25.803000000000001</v>
      </c>
      <c r="F38" s="179">
        <v>0</v>
      </c>
      <c r="G38" s="179">
        <v>21.527999999999999</v>
      </c>
      <c r="H38" s="179">
        <v>21.527999999999999</v>
      </c>
      <c r="I38" s="213">
        <v>0</v>
      </c>
      <c r="J38" s="33"/>
      <c r="K38" s="33"/>
      <c r="L38" s="33"/>
      <c r="M38" s="33"/>
      <c r="N38" s="33"/>
      <c r="O38" s="33"/>
    </row>
    <row r="39" spans="1:23" ht="15" customHeight="1">
      <c r="A39" s="368" t="s">
        <v>251</v>
      </c>
      <c r="B39" s="875"/>
      <c r="C39" s="875"/>
      <c r="D39" s="179">
        <v>16.683</v>
      </c>
      <c r="E39" s="179">
        <v>0</v>
      </c>
      <c r="F39" s="179">
        <v>0</v>
      </c>
      <c r="G39" s="179">
        <v>19</v>
      </c>
      <c r="H39" s="179">
        <v>0</v>
      </c>
      <c r="I39" s="213">
        <v>0</v>
      </c>
      <c r="J39" s="33"/>
      <c r="K39" s="33"/>
      <c r="L39" s="33"/>
      <c r="M39" s="33"/>
      <c r="N39" s="33"/>
      <c r="O39" s="33"/>
    </row>
    <row r="40" spans="1:23" ht="15" customHeight="1">
      <c r="A40" s="909" t="s">
        <v>267</v>
      </c>
      <c r="B40" s="910"/>
      <c r="C40" s="911"/>
      <c r="D40" s="414">
        <f t="shared" ref="D40:I40" si="2">SUM(D35:D39)</f>
        <v>904.82899999999995</v>
      </c>
      <c r="E40" s="414">
        <f t="shared" si="2"/>
        <v>150.54300000000001</v>
      </c>
      <c r="F40" s="414">
        <f t="shared" si="2"/>
        <v>99.531999999999996</v>
      </c>
      <c r="G40" s="414">
        <f t="shared" si="2"/>
        <v>906.37600000000009</v>
      </c>
      <c r="H40" s="414">
        <f t="shared" si="2"/>
        <v>125.226</v>
      </c>
      <c r="I40" s="415">
        <f t="shared" si="2"/>
        <v>106.10599999999999</v>
      </c>
    </row>
    <row r="41" spans="1:23" ht="15" customHeight="1" thickBot="1">
      <c r="A41" s="915" t="s">
        <v>281</v>
      </c>
      <c r="B41" s="916"/>
      <c r="C41" s="917"/>
      <c r="D41" s="384">
        <f>D40+D34+D22</f>
        <v>14809.387000000001</v>
      </c>
      <c r="E41" s="384">
        <f t="shared" ref="E41:I41" si="3">E40+E34+E22</f>
        <v>3464.3319999999999</v>
      </c>
      <c r="F41" s="384">
        <f t="shared" si="3"/>
        <v>2493.2220000000002</v>
      </c>
      <c r="G41" s="384">
        <f t="shared" si="3"/>
        <v>14595.416000000001</v>
      </c>
      <c r="H41" s="384">
        <f t="shared" si="3"/>
        <v>2295.201</v>
      </c>
      <c r="I41" s="466">
        <f t="shared" si="3"/>
        <v>2857.145</v>
      </c>
    </row>
    <row r="42" spans="1:23" ht="15" customHeight="1">
      <c r="A42" s="918" t="s">
        <v>282</v>
      </c>
      <c r="B42" s="919"/>
      <c r="C42" s="919"/>
      <c r="D42" s="919"/>
      <c r="E42" s="919"/>
      <c r="F42" s="919"/>
      <c r="G42" s="919"/>
      <c r="H42" s="919"/>
      <c r="I42" s="920"/>
    </row>
    <row r="43" spans="1:23" ht="15" customHeight="1" thickBot="1">
      <c r="A43" s="912" t="s">
        <v>258</v>
      </c>
      <c r="B43" s="913"/>
      <c r="C43" s="913"/>
      <c r="D43" s="913"/>
      <c r="E43" s="913"/>
      <c r="F43" s="913"/>
      <c r="G43" s="913"/>
      <c r="H43" s="913"/>
      <c r="I43" s="914"/>
    </row>
    <row r="44" spans="1:23" ht="15" customHeight="1">
      <c r="A44" s="183"/>
    </row>
    <row r="45" spans="1:23" ht="15" customHeight="1">
      <c r="A45" s="183"/>
      <c r="D45" s="108"/>
      <c r="E45" s="108"/>
      <c r="F45" s="108"/>
      <c r="G45" s="108"/>
      <c r="H45" s="108"/>
      <c r="I45" s="108"/>
    </row>
    <row r="46" spans="1:23" ht="15" customHeight="1">
      <c r="D46" s="108"/>
      <c r="E46" s="108"/>
      <c r="F46" s="108"/>
      <c r="G46" s="108"/>
      <c r="H46" s="108"/>
      <c r="I46" s="108"/>
    </row>
    <row r="47" spans="1:23" ht="15" customHeight="1">
      <c r="A47" s="183"/>
      <c r="F47" s="108"/>
      <c r="H47" s="108"/>
      <c r="I47" s="108"/>
    </row>
    <row r="48" spans="1:23" ht="15" customHeight="1">
      <c r="A48" s="183"/>
    </row>
    <row r="49" spans="1:1" ht="15" customHeight="1">
      <c r="A49" s="183"/>
    </row>
    <row r="50" spans="1:1" ht="15" customHeight="1">
      <c r="A50" s="183"/>
    </row>
    <row r="51" spans="1:1" ht="15" customHeight="1">
      <c r="A51" s="183"/>
    </row>
    <row r="52" spans="1:1" ht="15" customHeight="1">
      <c r="A52" s="183"/>
    </row>
    <row r="53" spans="1:1" ht="15" customHeight="1">
      <c r="A53" s="183"/>
    </row>
    <row r="54" spans="1:1" ht="15" customHeight="1">
      <c r="A54" s="183"/>
    </row>
    <row r="55" spans="1:1" ht="15" customHeight="1">
      <c r="A55" s="183"/>
    </row>
    <row r="56" spans="1:1" ht="15" customHeight="1">
      <c r="A56" s="183"/>
    </row>
    <row r="57" spans="1:1" ht="15" customHeight="1">
      <c r="A57" s="183"/>
    </row>
    <row r="58" spans="1:1" ht="15" customHeight="1">
      <c r="A58" s="183"/>
    </row>
    <row r="59" spans="1:1" ht="15" customHeight="1">
      <c r="A59" s="183"/>
    </row>
    <row r="60" spans="1:1" ht="15" customHeight="1">
      <c r="A60" s="183"/>
    </row>
    <row r="61" spans="1:1" ht="15" customHeight="1">
      <c r="A61" s="183"/>
    </row>
    <row r="62" spans="1:1" ht="15" customHeight="1">
      <c r="A62" s="183"/>
    </row>
    <row r="63" spans="1:1" ht="15" customHeight="1"/>
    <row r="64" spans="1:1" ht="15" customHeight="1"/>
    <row r="65" spans="1:16" ht="15" customHeight="1">
      <c r="J65" s="61"/>
      <c r="K65" s="61"/>
      <c r="L65" s="61"/>
      <c r="M65" s="61"/>
      <c r="N65" s="61"/>
      <c r="O65" s="61"/>
      <c r="P65" s="61"/>
    </row>
    <row r="66" spans="1:16" s="61" customFormat="1" ht="15" customHeight="1">
      <c r="A66" s="20"/>
      <c r="B66" s="20"/>
      <c r="C66" s="20"/>
      <c r="D66" s="20"/>
      <c r="E66" s="20"/>
      <c r="F66" s="20"/>
      <c r="G66" s="20"/>
      <c r="H66" s="20"/>
      <c r="I66" s="20"/>
    </row>
    <row r="67" spans="1:16" s="61" customFormat="1" ht="15" customHeight="1">
      <c r="A67" s="20"/>
      <c r="B67" s="20"/>
      <c r="C67" s="20"/>
      <c r="D67" s="20"/>
      <c r="E67" s="20"/>
      <c r="F67" s="20"/>
      <c r="G67" s="20"/>
      <c r="H67" s="20"/>
      <c r="I67" s="20"/>
    </row>
    <row r="68" spans="1:16" s="61" customFormat="1" ht="15" customHeight="1">
      <c r="A68" s="20"/>
      <c r="B68" s="20"/>
      <c r="C68" s="20"/>
      <c r="D68" s="20"/>
      <c r="E68" s="20"/>
      <c r="F68" s="20"/>
      <c r="G68" s="20"/>
      <c r="H68" s="20"/>
      <c r="I68" s="20"/>
    </row>
    <row r="69" spans="1:16" s="61" customFormat="1" ht="15" customHeight="1">
      <c r="A69" s="20"/>
      <c r="B69" s="20"/>
      <c r="C69" s="20"/>
      <c r="D69" s="20"/>
      <c r="E69" s="20"/>
      <c r="F69" s="20"/>
      <c r="G69" s="20"/>
      <c r="H69" s="20"/>
      <c r="I69" s="20"/>
      <c r="J69" s="16"/>
      <c r="K69" s="16"/>
      <c r="L69" s="16"/>
      <c r="M69" s="16"/>
      <c r="N69" s="16"/>
      <c r="O69" s="16"/>
      <c r="P69" s="16"/>
    </row>
    <row r="70" spans="1:16" ht="15" customHeight="1"/>
    <row r="71" spans="1:16" ht="15" customHeight="1"/>
    <row r="72" spans="1:16" ht="15" customHeight="1"/>
    <row r="73" spans="1:16" ht="15" customHeight="1"/>
    <row r="74" spans="1:16" ht="15" customHeight="1"/>
    <row r="75" spans="1:16" ht="15" customHeight="1">
      <c r="J75" s="47"/>
      <c r="K75" s="47"/>
      <c r="L75" s="47"/>
      <c r="M75" s="47"/>
      <c r="N75" s="47"/>
      <c r="O75" s="47"/>
      <c r="P75" s="47"/>
    </row>
    <row r="76" spans="1:16" s="47" customFormat="1" ht="15" customHeight="1">
      <c r="A76" s="20"/>
      <c r="B76" s="20"/>
      <c r="C76" s="20"/>
      <c r="D76" s="20"/>
      <c r="E76" s="20"/>
      <c r="F76" s="20"/>
      <c r="G76" s="20"/>
      <c r="H76" s="20"/>
      <c r="I76" s="20"/>
      <c r="J76" s="16"/>
      <c r="K76" s="16"/>
      <c r="L76" s="16"/>
      <c r="M76" s="16"/>
      <c r="N76" s="16"/>
      <c r="O76" s="16"/>
      <c r="P76" s="16"/>
    </row>
    <row r="77" spans="1:16" ht="15" customHeight="1"/>
    <row r="78" spans="1:16" ht="15" customHeight="1"/>
  </sheetData>
  <mergeCells count="23">
    <mergeCell ref="B6:B21"/>
    <mergeCell ref="C6:C21"/>
    <mergeCell ref="A40:C40"/>
    <mergeCell ref="A42:I42"/>
    <mergeCell ref="A1:I1"/>
    <mergeCell ref="A2:I2"/>
    <mergeCell ref="A3:A5"/>
    <mergeCell ref="B3:B5"/>
    <mergeCell ref="C3:C5"/>
    <mergeCell ref="D3:F3"/>
    <mergeCell ref="G3:I3"/>
    <mergeCell ref="D4:D5"/>
    <mergeCell ref="E4:F4"/>
    <mergeCell ref="G4:G5"/>
    <mergeCell ref="H4:I4"/>
    <mergeCell ref="A43:I43"/>
    <mergeCell ref="A22:C22"/>
    <mergeCell ref="B23:B33"/>
    <mergeCell ref="C23:C33"/>
    <mergeCell ref="A34:C34"/>
    <mergeCell ref="B35:B39"/>
    <mergeCell ref="C35:C39"/>
    <mergeCell ref="A41:C41"/>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W40"/>
  <sheetViews>
    <sheetView tabSelected="1" view="pageBreakPreview" topLeftCell="G1" zoomScale="90" zoomScaleNormal="100" zoomScaleSheetLayoutView="90" workbookViewId="0">
      <selection activeCell="G7" sqref="G7"/>
    </sheetView>
  </sheetViews>
  <sheetFormatPr baseColWidth="10" defaultColWidth="11.44140625" defaultRowHeight="13.2"/>
  <cols>
    <col min="1" max="1" width="15.5546875" style="16" customWidth="1"/>
    <col min="2" max="4" width="11.6640625" style="16" customWidth="1"/>
    <col min="5" max="5" width="13.109375" style="16" customWidth="1"/>
    <col min="6" max="8" width="11.6640625" style="16" customWidth="1"/>
    <col min="9" max="9" width="12.88671875" style="16" customWidth="1"/>
    <col min="10" max="10" width="13.44140625" style="16" customWidth="1"/>
    <col min="11" max="12" width="11.44140625" style="16"/>
    <col min="13" max="13" width="14.33203125" style="16" customWidth="1"/>
    <col min="14" max="14" width="12.44140625" style="16" customWidth="1"/>
    <col min="15" max="16384" width="11.44140625" style="16"/>
  </cols>
  <sheetData>
    <row r="1" spans="1:23" ht="15" customHeight="1" thickBot="1">
      <c r="A1" s="939" t="s">
        <v>327</v>
      </c>
      <c r="B1" s="940"/>
      <c r="C1" s="940"/>
      <c r="D1" s="940"/>
      <c r="E1" s="940"/>
      <c r="F1" s="940"/>
      <c r="G1" s="940"/>
      <c r="H1" s="940"/>
      <c r="I1" s="940"/>
      <c r="J1" s="940"/>
      <c r="K1" s="940"/>
      <c r="L1" s="940"/>
      <c r="M1" s="941"/>
    </row>
    <row r="2" spans="1:23" ht="15" customHeight="1">
      <c r="A2" s="942" t="s">
        <v>319</v>
      </c>
      <c r="B2" s="943"/>
      <c r="C2" s="943"/>
      <c r="D2" s="943"/>
      <c r="E2" s="943"/>
      <c r="F2" s="943"/>
      <c r="G2" s="943"/>
      <c r="H2" s="943"/>
      <c r="I2" s="943"/>
      <c r="J2" s="943"/>
      <c r="K2" s="943"/>
      <c r="L2" s="943"/>
      <c r="M2" s="944"/>
    </row>
    <row r="3" spans="1:23" s="106" customFormat="1" ht="15" customHeight="1">
      <c r="A3" s="946" t="s">
        <v>320</v>
      </c>
      <c r="B3" s="901" t="s">
        <v>240</v>
      </c>
      <c r="C3" s="902"/>
      <c r="D3" s="902"/>
      <c r="E3" s="902"/>
      <c r="F3" s="886" t="s">
        <v>321</v>
      </c>
      <c r="G3" s="945"/>
      <c r="H3" s="945"/>
      <c r="I3" s="945"/>
      <c r="J3" s="945"/>
      <c r="K3" s="945" t="s">
        <v>322</v>
      </c>
      <c r="L3" s="945"/>
      <c r="M3" s="900"/>
    </row>
    <row r="4" spans="1:23" s="106" customFormat="1" ht="15" customHeight="1">
      <c r="A4" s="947"/>
      <c r="B4" s="886">
        <v>2021</v>
      </c>
      <c r="C4" s="902" t="s">
        <v>405</v>
      </c>
      <c r="D4" s="902"/>
      <c r="E4" s="902"/>
      <c r="F4" s="886">
        <f>B4</f>
        <v>2021</v>
      </c>
      <c r="G4" s="902" t="str">
        <f>C4</f>
        <v>Ene - mar</v>
      </c>
      <c r="H4" s="902"/>
      <c r="I4" s="902"/>
      <c r="J4" s="948"/>
      <c r="K4" s="901" t="str">
        <f>C4</f>
        <v>Ene - mar</v>
      </c>
      <c r="L4" s="902"/>
      <c r="M4" s="903"/>
    </row>
    <row r="5" spans="1:23" s="106" customFormat="1" ht="15" customHeight="1">
      <c r="A5" s="946"/>
      <c r="B5" s="887"/>
      <c r="C5" s="672">
        <v>2021</v>
      </c>
      <c r="D5" s="670">
        <v>2022</v>
      </c>
      <c r="E5" s="418" t="s">
        <v>372</v>
      </c>
      <c r="F5" s="887"/>
      <c r="G5" s="672">
        <f>C5</f>
        <v>2021</v>
      </c>
      <c r="H5" s="670">
        <f>D5</f>
        <v>2022</v>
      </c>
      <c r="I5" s="424" t="str">
        <f>E5</f>
        <v>Var. 22/21 (%)</v>
      </c>
      <c r="J5" s="424" t="s">
        <v>243</v>
      </c>
      <c r="K5" s="670">
        <f>G5</f>
        <v>2021</v>
      </c>
      <c r="L5" s="670">
        <f>H5</f>
        <v>2022</v>
      </c>
      <c r="M5" s="671" t="str">
        <f>E5</f>
        <v>Var. 22/21 (%)</v>
      </c>
      <c r="N5" s="133"/>
    </row>
    <row r="6" spans="1:23" s="106" customFormat="1" ht="15" customHeight="1">
      <c r="A6" s="363" t="s">
        <v>270</v>
      </c>
      <c r="B6" s="419">
        <v>128219</v>
      </c>
      <c r="C6" s="419">
        <v>29824</v>
      </c>
      <c r="D6" s="419">
        <v>26502</v>
      </c>
      <c r="E6" s="420" t="s">
        <v>442</v>
      </c>
      <c r="F6" s="419">
        <v>699990</v>
      </c>
      <c r="G6" s="419">
        <v>145808</v>
      </c>
      <c r="H6" s="419">
        <v>151049</v>
      </c>
      <c r="I6" s="420" t="s">
        <v>443</v>
      </c>
      <c r="J6" s="420" t="s">
        <v>444</v>
      </c>
      <c r="K6" s="425">
        <f>G6/C6*1000</f>
        <v>4888.9484978540768</v>
      </c>
      <c r="L6" s="425">
        <f t="shared" ref="K6:L9" si="0">H6/D6*1000</f>
        <v>5699.5321107840919</v>
      </c>
      <c r="M6" s="641">
        <f>(L6-K6)/K6*100</f>
        <v>16.579917200719283</v>
      </c>
      <c r="N6" s="16"/>
      <c r="O6" s="16"/>
      <c r="P6" s="16"/>
      <c r="Q6" s="16"/>
      <c r="R6" s="16"/>
      <c r="S6" s="16"/>
      <c r="T6" s="16"/>
    </row>
    <row r="7" spans="1:23" s="106" customFormat="1" ht="15" customHeight="1">
      <c r="A7" s="479" t="s">
        <v>309</v>
      </c>
      <c r="B7" s="419">
        <v>105584</v>
      </c>
      <c r="C7" s="419">
        <v>17313</v>
      </c>
      <c r="D7" s="419">
        <v>18617</v>
      </c>
      <c r="E7" s="457" t="s">
        <v>445</v>
      </c>
      <c r="F7" s="419">
        <v>564639</v>
      </c>
      <c r="G7" s="419">
        <v>82160</v>
      </c>
      <c r="H7" s="419">
        <v>95461</v>
      </c>
      <c r="I7" s="420" t="s">
        <v>446</v>
      </c>
      <c r="J7" s="420" t="s">
        <v>447</v>
      </c>
      <c r="K7" s="425">
        <f t="shared" si="0"/>
        <v>4745.5669150349449</v>
      </c>
      <c r="L7" s="425">
        <f t="shared" si="0"/>
        <v>5127.6252887146156</v>
      </c>
      <c r="M7" s="641">
        <f>(L7-K7)/K7*100</f>
        <v>8.0508478864607333</v>
      </c>
      <c r="N7" s="16"/>
      <c r="O7" s="38"/>
      <c r="P7" s="38"/>
      <c r="Q7" s="107"/>
      <c r="R7" s="16"/>
      <c r="S7" s="16"/>
      <c r="T7" s="16"/>
    </row>
    <row r="8" spans="1:23" s="106" customFormat="1" ht="15" customHeight="1">
      <c r="A8" s="479" t="s">
        <v>312</v>
      </c>
      <c r="B8" s="419">
        <v>33207</v>
      </c>
      <c r="C8" s="419">
        <v>8232</v>
      </c>
      <c r="D8" s="419">
        <v>6382</v>
      </c>
      <c r="E8" s="420" t="s">
        <v>448</v>
      </c>
      <c r="F8" s="419">
        <v>232701</v>
      </c>
      <c r="G8" s="419">
        <v>48720</v>
      </c>
      <c r="H8" s="419">
        <v>47769</v>
      </c>
      <c r="I8" s="420">
        <v>-2</v>
      </c>
      <c r="J8" s="420" t="s">
        <v>449</v>
      </c>
      <c r="K8" s="425">
        <f t="shared" si="0"/>
        <v>5918.367346938775</v>
      </c>
      <c r="L8" s="425">
        <f t="shared" si="0"/>
        <v>7484.9576935130053</v>
      </c>
      <c r="M8" s="641">
        <f>(L8-K8)/K8*100</f>
        <v>26.46997482142665</v>
      </c>
      <c r="N8" s="16"/>
      <c r="O8" s="38"/>
      <c r="P8" s="16"/>
      <c r="Q8" s="43"/>
      <c r="R8" s="16"/>
      <c r="S8" s="16"/>
      <c r="T8" s="16"/>
    </row>
    <row r="9" spans="1:23" s="106" customFormat="1" ht="15" customHeight="1">
      <c r="A9" s="479" t="s">
        <v>247</v>
      </c>
      <c r="B9" s="419">
        <v>7326</v>
      </c>
      <c r="C9" s="419">
        <v>1393</v>
      </c>
      <c r="D9" s="419">
        <v>1209</v>
      </c>
      <c r="E9" s="420" t="s">
        <v>450</v>
      </c>
      <c r="F9" s="419">
        <v>77877</v>
      </c>
      <c r="G9" s="419">
        <v>12932</v>
      </c>
      <c r="H9" s="419">
        <v>14405</v>
      </c>
      <c r="I9" s="420" t="s">
        <v>451</v>
      </c>
      <c r="J9" s="420" t="s">
        <v>452</v>
      </c>
      <c r="K9" s="425">
        <f t="shared" si="0"/>
        <v>9283.5606604450822</v>
      </c>
      <c r="L9" s="425">
        <f t="shared" si="0"/>
        <v>11914.805624483044</v>
      </c>
      <c r="M9" s="641">
        <f>(L9-K9)/K9*100</f>
        <v>28.343057801615224</v>
      </c>
      <c r="N9" s="16"/>
      <c r="O9" s="38"/>
      <c r="P9" s="16"/>
      <c r="Q9" s="43"/>
      <c r="R9" s="16"/>
      <c r="S9" s="16"/>
      <c r="T9" s="16"/>
    </row>
    <row r="10" spans="1:23" s="106" customFormat="1" ht="15" customHeight="1">
      <c r="A10" s="479" t="s">
        <v>248</v>
      </c>
      <c r="B10" s="419">
        <v>8551</v>
      </c>
      <c r="C10" s="419">
        <v>1771</v>
      </c>
      <c r="D10" s="419">
        <v>2063</v>
      </c>
      <c r="E10" s="420" t="s">
        <v>453</v>
      </c>
      <c r="F10" s="419">
        <v>48819</v>
      </c>
      <c r="G10" s="419">
        <v>8796</v>
      </c>
      <c r="H10" s="419">
        <v>11505</v>
      </c>
      <c r="I10" s="420" t="s">
        <v>454</v>
      </c>
      <c r="J10" s="420" t="s">
        <v>455</v>
      </c>
      <c r="K10" s="491"/>
      <c r="L10" s="425">
        <f>H10/D10*1000</f>
        <v>5576.8298594280177</v>
      </c>
      <c r="M10" s="642"/>
      <c r="N10" s="16"/>
      <c r="O10" s="38"/>
      <c r="P10" s="16"/>
      <c r="Q10" s="43"/>
      <c r="R10" s="16"/>
      <c r="S10" s="16"/>
      <c r="T10" s="16"/>
    </row>
    <row r="11" spans="1:23" s="106" customFormat="1" ht="15" customHeight="1">
      <c r="A11" s="479" t="s">
        <v>277</v>
      </c>
      <c r="B11" s="419">
        <v>5494</v>
      </c>
      <c r="C11" s="419">
        <v>712</v>
      </c>
      <c r="D11" s="419">
        <v>1364</v>
      </c>
      <c r="E11" s="420" t="s">
        <v>456</v>
      </c>
      <c r="F11" s="419">
        <v>40884</v>
      </c>
      <c r="G11" s="419">
        <v>4265</v>
      </c>
      <c r="H11" s="419">
        <v>11056</v>
      </c>
      <c r="I11" s="420" t="s">
        <v>457</v>
      </c>
      <c r="J11" s="420" t="s">
        <v>458</v>
      </c>
      <c r="K11" s="491"/>
      <c r="L11" s="425"/>
      <c r="M11" s="642"/>
      <c r="N11" s="16"/>
      <c r="O11" s="38"/>
      <c r="P11" s="16"/>
      <c r="Q11" s="43"/>
      <c r="R11" s="16"/>
      <c r="S11" s="16"/>
      <c r="T11" s="16"/>
    </row>
    <row r="12" spans="1:23" s="106" customFormat="1" ht="15" customHeight="1">
      <c r="A12" s="479" t="s">
        <v>499</v>
      </c>
      <c r="B12" s="419">
        <v>67</v>
      </c>
      <c r="C12" s="419">
        <v>0</v>
      </c>
      <c r="D12" s="419">
        <v>0</v>
      </c>
      <c r="E12" s="420">
        <v>0</v>
      </c>
      <c r="F12" s="419">
        <v>392</v>
      </c>
      <c r="G12" s="419">
        <v>0</v>
      </c>
      <c r="H12" s="419">
        <v>0</v>
      </c>
      <c r="I12" s="420">
        <v>0</v>
      </c>
      <c r="J12" s="420">
        <v>0</v>
      </c>
      <c r="K12" s="491">
        <f>F12/B12*1000</f>
        <v>5850.746268656716</v>
      </c>
      <c r="L12" s="425"/>
      <c r="M12" s="641"/>
      <c r="N12" s="16"/>
      <c r="O12" s="16"/>
      <c r="P12" s="16"/>
      <c r="Q12" s="38"/>
      <c r="R12" s="16"/>
      <c r="S12" s="16"/>
      <c r="T12" s="16"/>
    </row>
    <row r="13" spans="1:23" s="106" customFormat="1" ht="15" customHeight="1">
      <c r="A13" s="479" t="s">
        <v>254</v>
      </c>
      <c r="B13" s="419">
        <v>288448</v>
      </c>
      <c r="C13" s="419">
        <v>59245</v>
      </c>
      <c r="D13" s="419">
        <v>56137</v>
      </c>
      <c r="E13" s="420" t="s">
        <v>459</v>
      </c>
      <c r="F13" s="425">
        <v>1665302</v>
      </c>
      <c r="G13" s="419">
        <v>302681</v>
      </c>
      <c r="H13" s="419">
        <v>331245</v>
      </c>
      <c r="I13" s="420" t="s">
        <v>460</v>
      </c>
      <c r="J13" s="420">
        <v>100</v>
      </c>
      <c r="K13" s="491"/>
      <c r="L13" s="425"/>
      <c r="M13" s="641"/>
      <c r="N13" s="16"/>
      <c r="O13" s="16"/>
      <c r="P13" s="16"/>
      <c r="Q13" s="38"/>
      <c r="R13" s="16"/>
      <c r="S13" s="16"/>
      <c r="T13" s="16"/>
    </row>
    <row r="14" spans="1:23" s="106" customFormat="1" ht="15" customHeight="1">
      <c r="A14" s="479" t="s">
        <v>255</v>
      </c>
      <c r="B14" s="419">
        <v>25</v>
      </c>
      <c r="C14" s="419">
        <v>0</v>
      </c>
      <c r="D14" s="419">
        <v>0</v>
      </c>
      <c r="E14" s="420"/>
      <c r="F14" s="419">
        <v>49</v>
      </c>
      <c r="G14" s="419">
        <v>0</v>
      </c>
      <c r="H14" s="419">
        <v>0</v>
      </c>
      <c r="I14" s="420"/>
      <c r="J14" s="420">
        <v>0</v>
      </c>
      <c r="K14" s="491"/>
      <c r="L14" s="425"/>
      <c r="M14" s="641"/>
      <c r="N14" s="16"/>
      <c r="O14" s="16"/>
      <c r="P14" s="16"/>
      <c r="Q14" s="38"/>
      <c r="R14" s="16"/>
      <c r="S14" s="16"/>
      <c r="T14" s="16"/>
    </row>
    <row r="15" spans="1:23" s="47" customFormat="1" ht="12.75" customHeight="1">
      <c r="A15" s="480" t="s">
        <v>256</v>
      </c>
      <c r="B15" s="421">
        <v>288473</v>
      </c>
      <c r="C15" s="421">
        <v>59245</v>
      </c>
      <c r="D15" s="421">
        <v>56137</v>
      </c>
      <c r="E15" s="667" t="s">
        <v>459</v>
      </c>
      <c r="F15" s="421">
        <v>1665351</v>
      </c>
      <c r="G15" s="421">
        <v>302681</v>
      </c>
      <c r="H15" s="421">
        <v>331245</v>
      </c>
      <c r="I15" s="667" t="s">
        <v>460</v>
      </c>
      <c r="J15" s="667">
        <v>100</v>
      </c>
      <c r="K15" s="426">
        <f>G15/C15*1000</f>
        <v>5108.9712212001014</v>
      </c>
      <c r="L15" s="426">
        <f>H15/D15*1000</f>
        <v>5900.653757771167</v>
      </c>
      <c r="M15" s="643">
        <f>(L15-K15)/K15*100</f>
        <v>15.495928677106519</v>
      </c>
      <c r="N15" s="16"/>
      <c r="O15" s="16"/>
      <c r="P15" s="16"/>
      <c r="Q15" s="16"/>
      <c r="R15" s="16"/>
      <c r="S15" s="16"/>
      <c r="T15" s="16"/>
      <c r="U15" s="16"/>
      <c r="V15" s="16"/>
      <c r="W15" s="16"/>
    </row>
    <row r="16" spans="1:23">
      <c r="A16" s="933" t="s">
        <v>282</v>
      </c>
      <c r="B16" s="934"/>
      <c r="C16" s="934"/>
      <c r="D16" s="934"/>
      <c r="E16" s="934"/>
      <c r="F16" s="934"/>
      <c r="G16" s="934"/>
      <c r="H16" s="934"/>
      <c r="I16" s="934"/>
      <c r="J16" s="934"/>
      <c r="K16" s="934"/>
      <c r="L16" s="934"/>
      <c r="M16" s="935"/>
    </row>
    <row r="17" spans="1:13" ht="13.8" thickBot="1">
      <c r="A17" s="936" t="s">
        <v>283</v>
      </c>
      <c r="B17" s="937"/>
      <c r="C17" s="937"/>
      <c r="D17" s="937"/>
      <c r="E17" s="937"/>
      <c r="F17" s="937"/>
      <c r="G17" s="937"/>
      <c r="H17" s="937"/>
      <c r="I17" s="937"/>
      <c r="J17" s="937"/>
      <c r="K17" s="937"/>
      <c r="L17" s="937"/>
      <c r="M17" s="938"/>
    </row>
    <row r="18" spans="1:13">
      <c r="A18" s="62"/>
      <c r="B18" s="62"/>
      <c r="C18" s="62"/>
      <c r="D18" s="62"/>
      <c r="E18" s="62"/>
      <c r="F18" s="62"/>
      <c r="G18" s="62"/>
      <c r="H18" s="62"/>
      <c r="I18" s="62"/>
      <c r="J18" s="62"/>
    </row>
    <row r="19" spans="1:13">
      <c r="D19" s="38">
        <f>(D6+D7)/D15*100</f>
        <v>80.373016014393357</v>
      </c>
    </row>
    <row r="21" spans="1:13">
      <c r="D21" s="105"/>
    </row>
    <row r="22" spans="1:13">
      <c r="C22" s="38"/>
      <c r="D22" s="105"/>
      <c r="E22" s="38"/>
      <c r="G22" s="38"/>
      <c r="H22" s="38"/>
      <c r="I22" s="38"/>
    </row>
    <row r="23" spans="1:13">
      <c r="C23" s="38"/>
      <c r="D23" s="105"/>
      <c r="E23" s="38"/>
      <c r="G23" s="38"/>
      <c r="H23" s="38"/>
      <c r="I23" s="38"/>
    </row>
    <row r="24" spans="1:13">
      <c r="C24" s="38"/>
      <c r="D24" s="38"/>
      <c r="E24" s="38"/>
      <c r="G24" s="38"/>
      <c r="H24" s="38"/>
      <c r="I24" s="38"/>
    </row>
    <row r="25" spans="1:13">
      <c r="C25" s="38"/>
      <c r="D25" s="38"/>
      <c r="E25" s="38"/>
      <c r="G25" s="38"/>
      <c r="H25" s="38"/>
      <c r="I25" s="38"/>
    </row>
    <row r="26" spans="1:13">
      <c r="C26" s="38"/>
      <c r="D26" s="38"/>
      <c r="E26" s="38"/>
      <c r="G26" s="38"/>
      <c r="H26" s="38"/>
      <c r="I26" s="38"/>
    </row>
    <row r="28" spans="1:13">
      <c r="G28" s="38"/>
      <c r="H28" s="38"/>
    </row>
    <row r="30" spans="1:13">
      <c r="C30" s="38"/>
      <c r="D30" s="38"/>
      <c r="E30" s="38"/>
      <c r="G30" s="38"/>
      <c r="H30" s="38"/>
      <c r="I30" s="38"/>
    </row>
    <row r="32" spans="1:13">
      <c r="C32" s="38"/>
      <c r="D32" s="38"/>
      <c r="E32" s="38"/>
      <c r="G32" s="38"/>
      <c r="H32" s="38"/>
      <c r="I32" s="38"/>
    </row>
    <row r="39" spans="4:5">
      <c r="D39" s="190"/>
    </row>
    <row r="40" spans="4:5">
      <c r="D40" s="190"/>
      <c r="E40" s="190"/>
    </row>
  </sheetData>
  <mergeCells count="13">
    <mergeCell ref="A16:M16"/>
    <mergeCell ref="A17:M17"/>
    <mergeCell ref="A1:M1"/>
    <mergeCell ref="A2:M2"/>
    <mergeCell ref="K3:M3"/>
    <mergeCell ref="K4:M4"/>
    <mergeCell ref="A3:A5"/>
    <mergeCell ref="B3:E3"/>
    <mergeCell ref="F3:J3"/>
    <mergeCell ref="B4:B5"/>
    <mergeCell ref="C4:E4"/>
    <mergeCell ref="F4:F5"/>
    <mergeCell ref="G4:J4"/>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V43"/>
  <sheetViews>
    <sheetView tabSelected="1" view="pageBreakPreview" zoomScale="90" zoomScaleNormal="100" zoomScaleSheetLayoutView="90" workbookViewId="0">
      <selection activeCell="G7" sqref="G7"/>
    </sheetView>
  </sheetViews>
  <sheetFormatPr baseColWidth="10" defaultColWidth="11.44140625" defaultRowHeight="13.2"/>
  <cols>
    <col min="1" max="1" width="15.44140625" style="20" customWidth="1"/>
    <col min="2" max="2" width="14.109375" style="20" customWidth="1"/>
    <col min="3" max="3" width="34.5546875" style="20" customWidth="1"/>
    <col min="4" max="9" width="12.6640625" style="20" customWidth="1"/>
    <col min="10" max="10" width="11.44140625" style="16"/>
    <col min="11" max="13" width="11.5546875" style="16" customWidth="1"/>
    <col min="14" max="14" width="19.5546875" style="16" customWidth="1"/>
    <col min="15" max="16384" width="11.44140625" style="16"/>
  </cols>
  <sheetData>
    <row r="1" spans="1:22" ht="15" customHeight="1" thickBot="1">
      <c r="A1" s="784" t="s">
        <v>333</v>
      </c>
      <c r="B1" s="785"/>
      <c r="C1" s="785"/>
      <c r="D1" s="785"/>
      <c r="E1" s="785"/>
      <c r="F1" s="785"/>
      <c r="G1" s="785"/>
      <c r="H1" s="785"/>
      <c r="I1" s="786"/>
    </row>
    <row r="2" spans="1:22" ht="15" customHeight="1" thickBot="1">
      <c r="A2" s="784" t="s">
        <v>25</v>
      </c>
      <c r="B2" s="785"/>
      <c r="C2" s="785"/>
      <c r="D2" s="785"/>
      <c r="E2" s="785"/>
      <c r="F2" s="785"/>
      <c r="G2" s="785"/>
      <c r="H2" s="785"/>
      <c r="I2" s="786"/>
    </row>
    <row r="3" spans="1:22" ht="15" customHeight="1">
      <c r="A3" s="950" t="str">
        <f>'Pág.24-C13'!A3:A5</f>
        <v>País de origen</v>
      </c>
      <c r="B3" s="953" t="s">
        <v>260</v>
      </c>
      <c r="C3" s="953" t="s">
        <v>261</v>
      </c>
      <c r="D3" s="954" t="s">
        <v>240</v>
      </c>
      <c r="E3" s="954"/>
      <c r="F3" s="954"/>
      <c r="G3" s="954" t="s">
        <v>324</v>
      </c>
      <c r="H3" s="954"/>
      <c r="I3" s="955"/>
    </row>
    <row r="4" spans="1:22" ht="15" customHeight="1">
      <c r="A4" s="951"/>
      <c r="B4" s="897"/>
      <c r="C4" s="897"/>
      <c r="D4" s="862">
        <v>2021</v>
      </c>
      <c r="E4" s="852" t="s">
        <v>405</v>
      </c>
      <c r="F4" s="956"/>
      <c r="G4" s="862">
        <v>2021</v>
      </c>
      <c r="H4" s="852" t="str">
        <f>+E4</f>
        <v>Ene - mar</v>
      </c>
      <c r="I4" s="853"/>
    </row>
    <row r="5" spans="1:22" ht="15" customHeight="1">
      <c r="A5" s="952"/>
      <c r="B5" s="898"/>
      <c r="C5" s="898"/>
      <c r="D5" s="863"/>
      <c r="E5" s="697">
        <v>2021</v>
      </c>
      <c r="F5" s="697">
        <v>2022</v>
      </c>
      <c r="G5" s="863"/>
      <c r="H5" s="687">
        <v>2021</v>
      </c>
      <c r="I5" s="582">
        <v>2022</v>
      </c>
    </row>
    <row r="6" spans="1:22" ht="15" customHeight="1">
      <c r="A6" s="215" t="s">
        <v>247</v>
      </c>
      <c r="B6" s="874" t="s">
        <v>263</v>
      </c>
      <c r="C6" s="874" t="s">
        <v>264</v>
      </c>
      <c r="D6" s="179">
        <v>169.81100000000001</v>
      </c>
      <c r="E6" s="179">
        <v>58.158000000000001</v>
      </c>
      <c r="F6" s="179">
        <v>13.04</v>
      </c>
      <c r="G6" s="179">
        <v>1402.771</v>
      </c>
      <c r="H6" s="179">
        <v>562.64700000000005</v>
      </c>
      <c r="I6" s="213">
        <v>209.16200000000001</v>
      </c>
    </row>
    <row r="7" spans="1:22" ht="15.75" customHeight="1">
      <c r="A7" s="215" t="s">
        <v>270</v>
      </c>
      <c r="B7" s="875"/>
      <c r="C7" s="949"/>
      <c r="D7" s="179">
        <v>20.713000000000001</v>
      </c>
      <c r="E7" s="179">
        <v>5.1920000000000002</v>
      </c>
      <c r="F7" s="179">
        <v>0</v>
      </c>
      <c r="G7" s="179">
        <v>123.8</v>
      </c>
      <c r="H7" s="179">
        <v>28.227</v>
      </c>
      <c r="I7" s="213">
        <v>0</v>
      </c>
    </row>
    <row r="8" spans="1:22" ht="15" customHeight="1">
      <c r="A8" s="909" t="s">
        <v>267</v>
      </c>
      <c r="B8" s="910"/>
      <c r="C8" s="911"/>
      <c r="D8" s="706">
        <f t="shared" ref="D8:I8" si="0">SUM(D6:D7)</f>
        <v>190.524</v>
      </c>
      <c r="E8" s="706">
        <f t="shared" si="0"/>
        <v>63.35</v>
      </c>
      <c r="F8" s="706">
        <f t="shared" si="0"/>
        <v>13.04</v>
      </c>
      <c r="G8" s="706">
        <f t="shared" si="0"/>
        <v>1526.5709999999999</v>
      </c>
      <c r="H8" s="706">
        <f t="shared" si="0"/>
        <v>590.87400000000002</v>
      </c>
      <c r="I8" s="588">
        <f t="shared" si="0"/>
        <v>209.16200000000001</v>
      </c>
    </row>
    <row r="9" spans="1:22">
      <c r="A9" s="215" t="s">
        <v>270</v>
      </c>
      <c r="B9" s="874" t="s">
        <v>268</v>
      </c>
      <c r="C9" s="872" t="s">
        <v>325</v>
      </c>
      <c r="D9" s="179">
        <v>109298.132</v>
      </c>
      <c r="E9" s="179">
        <v>25894.989000000001</v>
      </c>
      <c r="F9" s="179">
        <v>23051.915000000001</v>
      </c>
      <c r="G9" s="179">
        <v>625417.29799999995</v>
      </c>
      <c r="H9" s="179">
        <v>132615.32500000001</v>
      </c>
      <c r="I9" s="213">
        <v>136208.90900000001</v>
      </c>
    </row>
    <row r="10" spans="1:22" ht="15" customHeight="1">
      <c r="A10" s="215" t="s">
        <v>309</v>
      </c>
      <c r="B10" s="875"/>
      <c r="C10" s="875"/>
      <c r="D10" s="179">
        <v>85711.062999999995</v>
      </c>
      <c r="E10" s="179">
        <v>14606.3</v>
      </c>
      <c r="F10" s="179">
        <v>13207.575999999999</v>
      </c>
      <c r="G10" s="179">
        <v>474540.12900000002</v>
      </c>
      <c r="H10" s="179">
        <v>71270.645000000004</v>
      </c>
      <c r="I10" s="213">
        <v>71922.425000000003</v>
      </c>
    </row>
    <row r="11" spans="1:22" ht="15" customHeight="1">
      <c r="A11" s="215" t="s">
        <v>312</v>
      </c>
      <c r="B11" s="875"/>
      <c r="C11" s="875"/>
      <c r="D11" s="179">
        <v>33009.256999999998</v>
      </c>
      <c r="E11" s="179">
        <v>8143.4790000000003</v>
      </c>
      <c r="F11" s="179">
        <v>6376.9030000000002</v>
      </c>
      <c r="G11" s="179">
        <v>231496.50700000001</v>
      </c>
      <c r="H11" s="179">
        <v>48335.714</v>
      </c>
      <c r="I11" s="213">
        <v>47729.656999999999</v>
      </c>
    </row>
    <row r="12" spans="1:22" ht="15" customHeight="1">
      <c r="A12" s="215" t="s">
        <v>248</v>
      </c>
      <c r="B12" s="875"/>
      <c r="C12" s="875"/>
      <c r="D12" s="179">
        <v>8383.2009999999991</v>
      </c>
      <c r="E12" s="179">
        <v>1753.6120000000001</v>
      </c>
      <c r="F12" s="179">
        <v>1959.6379999999999</v>
      </c>
      <c r="G12" s="179">
        <v>47836.500999999997</v>
      </c>
      <c r="H12" s="179">
        <v>8713.17</v>
      </c>
      <c r="I12" s="213">
        <v>11077.537</v>
      </c>
    </row>
    <row r="13" spans="1:22" ht="15" customHeight="1">
      <c r="A13" s="215" t="s">
        <v>247</v>
      </c>
      <c r="B13" s="875"/>
      <c r="C13" s="875"/>
      <c r="D13" s="179">
        <v>3623.6770000000001</v>
      </c>
      <c r="E13" s="179">
        <v>723.18</v>
      </c>
      <c r="F13" s="179">
        <v>686.721</v>
      </c>
      <c r="G13" s="179">
        <v>45846.243999999999</v>
      </c>
      <c r="H13" s="179">
        <v>7606.67</v>
      </c>
      <c r="I13" s="213">
        <v>9490.2710000000006</v>
      </c>
    </row>
    <row r="14" spans="1:22" ht="15" customHeight="1">
      <c r="A14" s="215" t="s">
        <v>277</v>
      </c>
      <c r="B14" s="875"/>
      <c r="C14" s="875"/>
      <c r="D14" s="179">
        <v>5184.0559999999996</v>
      </c>
      <c r="E14" s="179">
        <v>597.74099999999999</v>
      </c>
      <c r="F14" s="179">
        <v>1348.462</v>
      </c>
      <c r="G14" s="179">
        <v>39487.023000000001</v>
      </c>
      <c r="H14" s="179">
        <v>3765.5520000000001</v>
      </c>
      <c r="I14" s="213">
        <v>10934.996999999999</v>
      </c>
    </row>
    <row r="15" spans="1:22" ht="15" customHeight="1">
      <c r="A15" s="215" t="s">
        <v>246</v>
      </c>
      <c r="B15" s="875"/>
      <c r="C15" s="875"/>
      <c r="D15" s="179">
        <v>0</v>
      </c>
      <c r="E15" s="179">
        <v>0</v>
      </c>
      <c r="F15" s="179">
        <v>4.0000000000000001E-3</v>
      </c>
      <c r="G15" s="179">
        <v>0</v>
      </c>
      <c r="H15" s="179">
        <v>0</v>
      </c>
      <c r="I15" s="213">
        <v>4.8000000000000001E-2</v>
      </c>
    </row>
    <row r="16" spans="1:22" s="184" customFormat="1" ht="15" customHeight="1">
      <c r="A16" s="907" t="s">
        <v>267</v>
      </c>
      <c r="B16" s="908"/>
      <c r="C16" s="908"/>
      <c r="D16" s="707">
        <f t="shared" ref="D16:I16" si="1">SUM(D9:D15)</f>
        <v>245209.386</v>
      </c>
      <c r="E16" s="707">
        <f t="shared" si="1"/>
        <v>51719.301000000007</v>
      </c>
      <c r="F16" s="707">
        <f t="shared" si="1"/>
        <v>46631.218999999997</v>
      </c>
      <c r="G16" s="707">
        <f t="shared" si="1"/>
        <v>1464623.7019999998</v>
      </c>
      <c r="H16" s="707">
        <f t="shared" si="1"/>
        <v>272307.07600000006</v>
      </c>
      <c r="I16" s="589">
        <f t="shared" si="1"/>
        <v>287363.84400000004</v>
      </c>
      <c r="J16" s="16"/>
      <c r="K16" s="16"/>
      <c r="L16" s="16"/>
      <c r="M16" s="16"/>
      <c r="N16" s="16"/>
      <c r="O16" s="16"/>
      <c r="Q16" s="16"/>
      <c r="R16" s="16"/>
      <c r="S16" s="16"/>
      <c r="T16" s="16"/>
      <c r="U16" s="16"/>
      <c r="V16" s="16"/>
    </row>
    <row r="17" spans="1:11">
      <c r="A17" s="215" t="s">
        <v>247</v>
      </c>
      <c r="B17" s="874" t="s">
        <v>274</v>
      </c>
      <c r="C17" s="874" t="s">
        <v>326</v>
      </c>
      <c r="D17" s="179">
        <v>1056.087</v>
      </c>
      <c r="E17" s="179">
        <v>172.233</v>
      </c>
      <c r="F17" s="179">
        <v>92.004000000000005</v>
      </c>
      <c r="G17" s="179">
        <v>8677.6170000000002</v>
      </c>
      <c r="H17" s="179">
        <v>1346.1890000000001</v>
      </c>
      <c r="I17" s="213">
        <v>1256.7049999999999</v>
      </c>
    </row>
    <row r="18" spans="1:11">
      <c r="A18" s="215" t="s">
        <v>312</v>
      </c>
      <c r="B18" s="875"/>
      <c r="C18" s="875"/>
      <c r="D18" s="179">
        <v>3.82</v>
      </c>
      <c r="E18" s="179">
        <v>0</v>
      </c>
      <c r="F18" s="179">
        <v>0</v>
      </c>
      <c r="G18" s="179">
        <v>43.301000000000002</v>
      </c>
      <c r="H18" s="179">
        <v>0</v>
      </c>
      <c r="I18" s="213">
        <v>0</v>
      </c>
    </row>
    <row r="19" spans="1:11">
      <c r="A19" s="215" t="s">
        <v>309</v>
      </c>
      <c r="B19" s="875"/>
      <c r="C19" s="875"/>
      <c r="D19" s="179">
        <v>2.4169999999999998</v>
      </c>
      <c r="E19" s="179">
        <v>0</v>
      </c>
      <c r="F19" s="179">
        <v>0</v>
      </c>
      <c r="G19" s="179">
        <v>11.843</v>
      </c>
      <c r="H19" s="179">
        <v>0</v>
      </c>
      <c r="I19" s="213">
        <v>0</v>
      </c>
    </row>
    <row r="20" spans="1:11" ht="15" customHeight="1">
      <c r="A20" s="324" t="s">
        <v>299</v>
      </c>
      <c r="B20" s="875"/>
      <c r="C20" s="875"/>
      <c r="D20" s="179">
        <v>6.0000000000000001E-3</v>
      </c>
      <c r="E20" s="179">
        <v>6.0000000000000001E-3</v>
      </c>
      <c r="F20" s="179">
        <v>0</v>
      </c>
      <c r="G20" s="179">
        <v>0.13500000000000001</v>
      </c>
      <c r="H20" s="179">
        <v>0.13500000000000001</v>
      </c>
      <c r="I20" s="213">
        <v>0</v>
      </c>
    </row>
    <row r="21" spans="1:11" ht="15" customHeight="1">
      <c r="A21" s="907" t="s">
        <v>267</v>
      </c>
      <c r="B21" s="908"/>
      <c r="C21" s="908"/>
      <c r="D21" s="707">
        <f t="shared" ref="D21:I21" si="2">SUM(D17:D20)</f>
        <v>1062.33</v>
      </c>
      <c r="E21" s="707">
        <f t="shared" si="2"/>
        <v>172.239</v>
      </c>
      <c r="F21" s="707">
        <f t="shared" si="2"/>
        <v>92.004000000000005</v>
      </c>
      <c r="G21" s="707">
        <f t="shared" si="2"/>
        <v>8732.8960000000006</v>
      </c>
      <c r="H21" s="707">
        <f t="shared" si="2"/>
        <v>1346.3240000000001</v>
      </c>
      <c r="I21" s="589">
        <f t="shared" si="2"/>
        <v>1256.7049999999999</v>
      </c>
    </row>
    <row r="22" spans="1:11" ht="15" customHeight="1">
      <c r="A22" s="324" t="s">
        <v>309</v>
      </c>
      <c r="B22" s="872" t="s">
        <v>278</v>
      </c>
      <c r="C22" s="874" t="s">
        <v>279</v>
      </c>
      <c r="D22" s="179">
        <v>19870.395</v>
      </c>
      <c r="E22" s="179">
        <v>2706.9290000000001</v>
      </c>
      <c r="F22" s="179">
        <v>5409.5990000000002</v>
      </c>
      <c r="G22" s="179">
        <v>90086.68</v>
      </c>
      <c r="H22" s="179">
        <v>10889.334000000001</v>
      </c>
      <c r="I22" s="213">
        <v>23538.499</v>
      </c>
    </row>
    <row r="23" spans="1:11" ht="15.75" customHeight="1">
      <c r="A23" s="215" t="s">
        <v>270</v>
      </c>
      <c r="B23" s="873"/>
      <c r="C23" s="875"/>
      <c r="D23" s="179">
        <v>18897.45</v>
      </c>
      <c r="E23" s="179">
        <v>3923.567</v>
      </c>
      <c r="F23" s="179">
        <v>3450.105</v>
      </c>
      <c r="G23" s="179">
        <v>74432.870999999999</v>
      </c>
      <c r="H23" s="179">
        <v>13164.56</v>
      </c>
      <c r="I23" s="213">
        <v>14840.119000000001</v>
      </c>
    </row>
    <row r="24" spans="1:11" ht="15.75" customHeight="1">
      <c r="A24" s="215" t="s">
        <v>247</v>
      </c>
      <c r="B24" s="873"/>
      <c r="C24" s="875"/>
      <c r="D24" s="179">
        <v>2474.6590000000001</v>
      </c>
      <c r="E24" s="179">
        <v>439.10199999999998</v>
      </c>
      <c r="F24" s="179">
        <v>414.86900000000003</v>
      </c>
      <c r="G24" s="179">
        <v>21942.588</v>
      </c>
      <c r="H24" s="179">
        <v>3416.1030000000001</v>
      </c>
      <c r="I24" s="213">
        <v>3433.5030000000002</v>
      </c>
    </row>
    <row r="25" spans="1:11" ht="15.75" customHeight="1">
      <c r="A25" s="215" t="s">
        <v>277</v>
      </c>
      <c r="B25" s="873"/>
      <c r="C25" s="875"/>
      <c r="D25" s="179">
        <v>309.91000000000003</v>
      </c>
      <c r="E25" s="179">
        <v>113.827</v>
      </c>
      <c r="F25" s="179">
        <v>15.19</v>
      </c>
      <c r="G25" s="179">
        <v>1397.32</v>
      </c>
      <c r="H25" s="179">
        <v>499.79399999999998</v>
      </c>
      <c r="I25" s="213">
        <v>120.91800000000001</v>
      </c>
    </row>
    <row r="26" spans="1:11" ht="15.75" customHeight="1">
      <c r="A26" s="215" t="s">
        <v>312</v>
      </c>
      <c r="B26" s="873"/>
      <c r="C26" s="875"/>
      <c r="D26" s="179">
        <v>193.81200000000001</v>
      </c>
      <c r="E26" s="179">
        <v>88.459000000000003</v>
      </c>
      <c r="F26" s="179">
        <v>4.9160000000000004</v>
      </c>
      <c r="G26" s="179">
        <v>1161.338</v>
      </c>
      <c r="H26" s="179">
        <v>384.07600000000002</v>
      </c>
      <c r="I26" s="213">
        <v>39.768999999999998</v>
      </c>
    </row>
    <row r="27" spans="1:11" ht="15.75" customHeight="1">
      <c r="A27" s="215" t="s">
        <v>248</v>
      </c>
      <c r="B27" s="873"/>
      <c r="C27" s="875"/>
      <c r="D27" s="179">
        <v>167.87899999999999</v>
      </c>
      <c r="E27" s="179">
        <v>17.823</v>
      </c>
      <c r="F27" s="179">
        <v>103.822</v>
      </c>
      <c r="G27" s="179">
        <v>982.36099999999999</v>
      </c>
      <c r="H27" s="179">
        <v>83.141999999999996</v>
      </c>
      <c r="I27" s="213">
        <v>427.19400000000002</v>
      </c>
    </row>
    <row r="28" spans="1:11" ht="15" customHeight="1">
      <c r="A28" s="324" t="s">
        <v>351</v>
      </c>
      <c r="B28" s="873"/>
      <c r="C28" s="875"/>
      <c r="D28" s="179">
        <v>61.491</v>
      </c>
      <c r="E28" s="179">
        <v>0</v>
      </c>
      <c r="F28" s="179">
        <v>0</v>
      </c>
      <c r="G28" s="179">
        <v>288.846</v>
      </c>
      <c r="H28" s="179">
        <v>0</v>
      </c>
      <c r="I28" s="213">
        <v>0</v>
      </c>
    </row>
    <row r="29" spans="1:11" ht="15" customHeight="1">
      <c r="A29" s="215" t="s">
        <v>245</v>
      </c>
      <c r="B29" s="873"/>
      <c r="C29" s="875"/>
      <c r="D29" s="179">
        <v>5.57</v>
      </c>
      <c r="E29" s="179">
        <v>0</v>
      </c>
      <c r="F29" s="179">
        <v>0</v>
      </c>
      <c r="G29" s="179">
        <v>103.40900000000001</v>
      </c>
      <c r="H29" s="179">
        <v>0</v>
      </c>
      <c r="I29" s="213">
        <v>0</v>
      </c>
    </row>
    <row r="30" spans="1:11" ht="15" customHeight="1">
      <c r="A30" s="215" t="s">
        <v>265</v>
      </c>
      <c r="B30" s="873"/>
      <c r="C30" s="875"/>
      <c r="D30" s="179">
        <v>25.408000000000001</v>
      </c>
      <c r="E30" s="179">
        <v>0</v>
      </c>
      <c r="F30" s="179">
        <v>0</v>
      </c>
      <c r="G30" s="179">
        <v>48.274000000000001</v>
      </c>
      <c r="H30" s="179">
        <v>0</v>
      </c>
      <c r="I30" s="213">
        <v>0</v>
      </c>
    </row>
    <row r="31" spans="1:11" ht="15" customHeight="1">
      <c r="A31" s="907" t="s">
        <v>267</v>
      </c>
      <c r="B31" s="908"/>
      <c r="C31" s="908"/>
      <c r="D31" s="707">
        <f>SUM(D22:D30)</f>
        <v>42006.574000000008</v>
      </c>
      <c r="E31" s="707">
        <f t="shared" ref="E31:I31" si="3">SUM(E22:E30)</f>
        <v>7289.7070000000003</v>
      </c>
      <c r="F31" s="707">
        <f t="shared" si="3"/>
        <v>9398.5010000000002</v>
      </c>
      <c r="G31" s="707">
        <f t="shared" si="3"/>
        <v>190443.68699999998</v>
      </c>
      <c r="H31" s="707">
        <f t="shared" si="3"/>
        <v>28437.009000000002</v>
      </c>
      <c r="I31" s="589">
        <f t="shared" si="3"/>
        <v>42400.002</v>
      </c>
    </row>
    <row r="32" spans="1:11" ht="15" customHeight="1" thickBot="1">
      <c r="A32" s="958" t="s">
        <v>281</v>
      </c>
      <c r="B32" s="959"/>
      <c r="C32" s="959"/>
      <c r="D32" s="385">
        <f>D31+D21+D16+D8</f>
        <v>288468.81400000001</v>
      </c>
      <c r="E32" s="385">
        <f t="shared" ref="E32:I32" si="4">E31+E21+E16+E8</f>
        <v>59244.597000000002</v>
      </c>
      <c r="F32" s="385">
        <f t="shared" si="4"/>
        <v>56134.764000000003</v>
      </c>
      <c r="G32" s="385">
        <f t="shared" si="4"/>
        <v>1665326.8559999997</v>
      </c>
      <c r="H32" s="385">
        <f t="shared" si="4"/>
        <v>302681.28300000005</v>
      </c>
      <c r="I32" s="501">
        <f t="shared" si="4"/>
        <v>331229.71300000005</v>
      </c>
      <c r="K32" s="18"/>
    </row>
    <row r="33" spans="1:11" ht="15" customHeight="1">
      <c r="A33" s="869" t="s">
        <v>282</v>
      </c>
      <c r="B33" s="870"/>
      <c r="C33" s="870"/>
      <c r="D33" s="870"/>
      <c r="E33" s="870"/>
      <c r="F33" s="870"/>
      <c r="G33" s="870"/>
      <c r="H33" s="870"/>
      <c r="I33" s="871"/>
      <c r="K33" s="18"/>
    </row>
    <row r="34" spans="1:11" ht="13.8" thickBot="1">
      <c r="A34" s="957" t="s">
        <v>258</v>
      </c>
      <c r="B34" s="913"/>
      <c r="C34" s="913"/>
      <c r="D34" s="913"/>
      <c r="E34" s="913"/>
      <c r="F34" s="913"/>
      <c r="G34" s="913"/>
      <c r="H34" s="913"/>
      <c r="I34" s="914"/>
      <c r="K34" s="18"/>
    </row>
    <row r="35" spans="1:11">
      <c r="E35" s="108"/>
      <c r="F35" s="108"/>
      <c r="G35" s="108"/>
      <c r="H35" s="108"/>
      <c r="I35" s="108"/>
    </row>
    <row r="36" spans="1:11">
      <c r="B36" s="59"/>
      <c r="C36" s="59"/>
      <c r="D36" s="59"/>
      <c r="E36" s="59"/>
      <c r="F36" s="59"/>
      <c r="G36" s="59"/>
      <c r="H36" s="59"/>
      <c r="I36" s="59"/>
    </row>
    <row r="37" spans="1:11">
      <c r="D37" s="108"/>
      <c r="E37" s="108"/>
      <c r="F37" s="108"/>
    </row>
    <row r="38" spans="1:11">
      <c r="D38" s="108"/>
      <c r="E38" s="108"/>
      <c r="F38" s="108"/>
    </row>
    <row r="39" spans="1:11">
      <c r="D39" s="108"/>
      <c r="E39" s="108"/>
      <c r="F39" s="108"/>
    </row>
    <row r="42" spans="1:11">
      <c r="D42" s="340"/>
    </row>
    <row r="43" spans="1:11">
      <c r="D43" s="340"/>
    </row>
  </sheetData>
  <mergeCells count="26">
    <mergeCell ref="A34:I34"/>
    <mergeCell ref="A21:C21"/>
    <mergeCell ref="A31:C31"/>
    <mergeCell ref="A32:C32"/>
    <mergeCell ref="A33:I33"/>
    <mergeCell ref="B22:B30"/>
    <mergeCell ref="C22:C30"/>
    <mergeCell ref="A8:C8"/>
    <mergeCell ref="A16:C16"/>
    <mergeCell ref="B17:B20"/>
    <mergeCell ref="C17:C20"/>
    <mergeCell ref="B9:B15"/>
    <mergeCell ref="C9:C15"/>
    <mergeCell ref="B6:B7"/>
    <mergeCell ref="C6:C7"/>
    <mergeCell ref="G4:G5"/>
    <mergeCell ref="H4:I4"/>
    <mergeCell ref="A1:I1"/>
    <mergeCell ref="A2:I2"/>
    <mergeCell ref="A3:A5"/>
    <mergeCell ref="B3:B5"/>
    <mergeCell ref="C3:C5"/>
    <mergeCell ref="D3:F3"/>
    <mergeCell ref="G3:I3"/>
    <mergeCell ref="D4:D5"/>
    <mergeCell ref="E4:F4"/>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E1A1-20D7-4EAE-85FE-715B1D0B534B}">
  <sheetPr>
    <tabColor rgb="FF00B050"/>
  </sheetPr>
  <dimension ref="A1:I110"/>
  <sheetViews>
    <sheetView tabSelected="1" view="pageBreakPreview" zoomScaleNormal="100" zoomScaleSheetLayoutView="100" workbookViewId="0">
      <selection activeCell="G7" sqref="G7"/>
    </sheetView>
  </sheetViews>
  <sheetFormatPr baseColWidth="10" defaultColWidth="11.44140625" defaultRowHeight="13.2"/>
  <cols>
    <col min="1" max="1" width="24.88671875" style="20" customWidth="1"/>
    <col min="2" max="2" width="10.6640625" style="20" customWidth="1"/>
    <col min="3" max="3" width="32.6640625" style="177" customWidth="1"/>
    <col min="4" max="9" width="12.6640625" style="20" customWidth="1"/>
    <col min="10" max="16384" width="11.44140625" style="16"/>
  </cols>
  <sheetData>
    <row r="1" spans="1:9" ht="15" customHeight="1" thickBot="1">
      <c r="A1" s="784" t="s">
        <v>335</v>
      </c>
      <c r="B1" s="785"/>
      <c r="C1" s="785"/>
      <c r="D1" s="785"/>
      <c r="E1" s="785"/>
      <c r="F1" s="785"/>
      <c r="G1" s="785"/>
      <c r="H1" s="785"/>
      <c r="I1" s="786"/>
    </row>
    <row r="2" spans="1:9" ht="15" customHeight="1" thickBot="1">
      <c r="A2" s="784" t="s">
        <v>495</v>
      </c>
      <c r="B2" s="785"/>
      <c r="C2" s="785"/>
      <c r="D2" s="785"/>
      <c r="E2" s="785"/>
      <c r="F2" s="785"/>
      <c r="G2" s="785"/>
      <c r="H2" s="785"/>
      <c r="I2" s="786"/>
    </row>
    <row r="3" spans="1:9" s="47" customFormat="1" ht="15" customHeight="1">
      <c r="A3" s="840" t="str">
        <f>'Pág.18-C7'!A3:A5</f>
        <v>País de destino</v>
      </c>
      <c r="B3" s="843" t="s">
        <v>260</v>
      </c>
      <c r="C3" s="843" t="s">
        <v>261</v>
      </c>
      <c r="D3" s="846" t="s">
        <v>240</v>
      </c>
      <c r="E3" s="847"/>
      <c r="F3" s="848"/>
      <c r="G3" s="846" t="s">
        <v>262</v>
      </c>
      <c r="H3" s="847"/>
      <c r="I3" s="849"/>
    </row>
    <row r="4" spans="1:9" s="47" customFormat="1" ht="15" customHeight="1">
      <c r="A4" s="841"/>
      <c r="B4" s="844"/>
      <c r="C4" s="844"/>
      <c r="D4" s="850">
        <v>2021</v>
      </c>
      <c r="E4" s="852" t="s">
        <v>405</v>
      </c>
      <c r="F4" s="861"/>
      <c r="G4" s="862">
        <v>2021</v>
      </c>
      <c r="H4" s="852" t="str">
        <f>E4</f>
        <v>Ene - mar</v>
      </c>
      <c r="I4" s="853"/>
    </row>
    <row r="5" spans="1:9" s="47" customFormat="1" ht="15" customHeight="1">
      <c r="A5" s="878"/>
      <c r="B5" s="845"/>
      <c r="C5" s="845"/>
      <c r="D5" s="851"/>
      <c r="E5" s="697">
        <v>2021</v>
      </c>
      <c r="F5" s="697">
        <v>2022</v>
      </c>
      <c r="G5" s="863"/>
      <c r="H5" s="696">
        <v>2021</v>
      </c>
      <c r="I5" s="582">
        <v>2022</v>
      </c>
    </row>
    <row r="6" spans="1:9" s="47" customFormat="1" ht="15" customHeight="1">
      <c r="A6" s="702" t="s">
        <v>270</v>
      </c>
      <c r="B6" s="879" t="s">
        <v>482</v>
      </c>
      <c r="C6" s="879" t="s">
        <v>483</v>
      </c>
      <c r="D6" s="701">
        <v>3473.3719999999998</v>
      </c>
      <c r="E6" s="701">
        <v>835.19600000000003</v>
      </c>
      <c r="F6" s="701">
        <v>709.83199999999999</v>
      </c>
      <c r="G6" s="701">
        <v>20558.672999999999</v>
      </c>
      <c r="H6" s="701">
        <v>4428.2920000000004</v>
      </c>
      <c r="I6" s="703">
        <v>4481.2030000000004</v>
      </c>
    </row>
    <row r="7" spans="1:9" s="47" customFormat="1" ht="15" customHeight="1">
      <c r="A7" s="483" t="s">
        <v>312</v>
      </c>
      <c r="B7" s="880"/>
      <c r="C7" s="880"/>
      <c r="D7" s="179">
        <v>1513.348</v>
      </c>
      <c r="E7" s="179">
        <v>329.733</v>
      </c>
      <c r="F7" s="179">
        <v>310.41899999999998</v>
      </c>
      <c r="G7" s="179">
        <v>12488.509</v>
      </c>
      <c r="H7" s="179">
        <v>2335.2359999999999</v>
      </c>
      <c r="I7" s="213">
        <v>2759.4059999999999</v>
      </c>
    </row>
    <row r="8" spans="1:9" s="47" customFormat="1" ht="15" customHeight="1">
      <c r="A8" s="483" t="s">
        <v>309</v>
      </c>
      <c r="B8" s="880"/>
      <c r="C8" s="880"/>
      <c r="D8" s="179">
        <v>906.74900000000002</v>
      </c>
      <c r="E8" s="179">
        <v>98.847999999999999</v>
      </c>
      <c r="F8" s="179">
        <v>132.44900000000001</v>
      </c>
      <c r="G8" s="179">
        <v>5815.5150000000003</v>
      </c>
      <c r="H8" s="179">
        <v>533.077</v>
      </c>
      <c r="I8" s="213">
        <v>919.68100000000004</v>
      </c>
    </row>
    <row r="9" spans="1:9" s="47" customFormat="1" ht="15" customHeight="1">
      <c r="A9" s="483" t="s">
        <v>277</v>
      </c>
      <c r="B9" s="880"/>
      <c r="C9" s="880"/>
      <c r="D9" s="179">
        <v>249.893</v>
      </c>
      <c r="E9" s="179">
        <v>25.187000000000001</v>
      </c>
      <c r="F9" s="179">
        <v>75.298000000000002</v>
      </c>
      <c r="G9" s="179">
        <v>2302.1210000000001</v>
      </c>
      <c r="H9" s="179">
        <v>189.077</v>
      </c>
      <c r="I9" s="213">
        <v>662.37900000000002</v>
      </c>
    </row>
    <row r="10" spans="1:9" s="47" customFormat="1" ht="15" customHeight="1">
      <c r="A10" s="483" t="s">
        <v>248</v>
      </c>
      <c r="B10" s="880"/>
      <c r="C10" s="880"/>
      <c r="D10" s="179">
        <v>298.96100000000001</v>
      </c>
      <c r="E10" s="179">
        <v>52.640999999999998</v>
      </c>
      <c r="F10" s="179">
        <v>66.42</v>
      </c>
      <c r="G10" s="179">
        <v>1727.24</v>
      </c>
      <c r="H10" s="179">
        <v>263.82100000000003</v>
      </c>
      <c r="I10" s="213">
        <v>377.714</v>
      </c>
    </row>
    <row r="11" spans="1:9" s="47" customFormat="1" ht="15" customHeight="1">
      <c r="A11" s="698" t="s">
        <v>247</v>
      </c>
      <c r="B11" s="881"/>
      <c r="C11" s="881"/>
      <c r="D11" s="699">
        <v>0.44900000000000001</v>
      </c>
      <c r="E11" s="699">
        <v>0</v>
      </c>
      <c r="F11" s="699">
        <v>0</v>
      </c>
      <c r="G11" s="699">
        <v>13.175000000000001</v>
      </c>
      <c r="H11" s="699">
        <v>0</v>
      </c>
      <c r="I11" s="700">
        <v>0</v>
      </c>
    </row>
    <row r="12" spans="1:9" s="47" customFormat="1" ht="15" customHeight="1">
      <c r="A12" s="882" t="s">
        <v>267</v>
      </c>
      <c r="B12" s="883"/>
      <c r="C12" s="884"/>
      <c r="D12" s="704">
        <f>SUM(D6:D11)</f>
        <v>6442.771999999999</v>
      </c>
      <c r="E12" s="704">
        <f t="shared" ref="E12:I12" si="0">SUM(E6:E11)</f>
        <v>1341.605</v>
      </c>
      <c r="F12" s="704">
        <f t="shared" si="0"/>
        <v>1294.4180000000001</v>
      </c>
      <c r="G12" s="704">
        <f t="shared" si="0"/>
        <v>42905.233</v>
      </c>
      <c r="H12" s="704">
        <f t="shared" si="0"/>
        <v>7749.5030000000006</v>
      </c>
      <c r="I12" s="587">
        <f t="shared" si="0"/>
        <v>9200.3830000000016</v>
      </c>
    </row>
    <row r="13" spans="1:9" ht="15" customHeight="1">
      <c r="A13" s="483" t="s">
        <v>270</v>
      </c>
      <c r="B13" s="880" t="s">
        <v>472</v>
      </c>
      <c r="C13" s="880" t="s">
        <v>474</v>
      </c>
      <c r="D13" s="179">
        <v>14465.819</v>
      </c>
      <c r="E13" s="179">
        <v>3281.3850000000002</v>
      </c>
      <c r="F13" s="179">
        <v>2794.3020000000001</v>
      </c>
      <c r="G13" s="179">
        <v>85420.864000000001</v>
      </c>
      <c r="H13" s="179">
        <v>17200.436000000002</v>
      </c>
      <c r="I13" s="213">
        <v>17161.543000000001</v>
      </c>
    </row>
    <row r="14" spans="1:9" ht="15" customHeight="1">
      <c r="A14" s="483" t="s">
        <v>309</v>
      </c>
      <c r="B14" s="880"/>
      <c r="C14" s="880"/>
      <c r="D14" s="179">
        <v>8423.0889999999999</v>
      </c>
      <c r="E14" s="179">
        <v>1390.883</v>
      </c>
      <c r="F14" s="179">
        <v>1174.693</v>
      </c>
      <c r="G14" s="179">
        <v>48482.383999999998</v>
      </c>
      <c r="H14" s="179">
        <v>7057.5829999999996</v>
      </c>
      <c r="I14" s="213">
        <v>6671.0069999999996</v>
      </c>
    </row>
    <row r="15" spans="1:9" ht="15" customHeight="1">
      <c r="A15" s="483" t="s">
        <v>312</v>
      </c>
      <c r="B15" s="880"/>
      <c r="C15" s="880"/>
      <c r="D15" s="179">
        <v>6137.2979999999998</v>
      </c>
      <c r="E15" s="179">
        <v>1355.6130000000001</v>
      </c>
      <c r="F15" s="179">
        <v>1274.76</v>
      </c>
      <c r="G15" s="179">
        <v>48375.817999999999</v>
      </c>
      <c r="H15" s="179">
        <v>9009.6710000000003</v>
      </c>
      <c r="I15" s="213">
        <v>10847.093999999999</v>
      </c>
    </row>
    <row r="16" spans="1:9" ht="15" customHeight="1">
      <c r="A16" s="483" t="s">
        <v>277</v>
      </c>
      <c r="B16" s="880"/>
      <c r="C16" s="880"/>
      <c r="D16" s="179">
        <v>957.8</v>
      </c>
      <c r="E16" s="179">
        <v>108.22799999999999</v>
      </c>
      <c r="F16" s="179">
        <v>243.56399999999999</v>
      </c>
      <c r="G16" s="179">
        <v>8561.0830000000005</v>
      </c>
      <c r="H16" s="179">
        <v>766.56100000000004</v>
      </c>
      <c r="I16" s="213">
        <v>2045.5740000000001</v>
      </c>
    </row>
    <row r="17" spans="1:9" ht="15" customHeight="1">
      <c r="A17" s="483" t="s">
        <v>248</v>
      </c>
      <c r="B17" s="880"/>
      <c r="C17" s="880"/>
      <c r="D17" s="179">
        <v>1002.974</v>
      </c>
      <c r="E17" s="179">
        <v>201.93899999999999</v>
      </c>
      <c r="F17" s="179">
        <v>254.45400000000001</v>
      </c>
      <c r="G17" s="179">
        <v>5728.48</v>
      </c>
      <c r="H17" s="179">
        <v>1010.273</v>
      </c>
      <c r="I17" s="213">
        <v>1436.819</v>
      </c>
    </row>
    <row r="18" spans="1:9" ht="15" customHeight="1">
      <c r="A18" s="483" t="s">
        <v>247</v>
      </c>
      <c r="B18" s="865"/>
      <c r="C18" s="865"/>
      <c r="D18" s="179">
        <v>203.33099999999999</v>
      </c>
      <c r="E18" s="179">
        <v>30.916</v>
      </c>
      <c r="F18" s="179">
        <v>44.835000000000001</v>
      </c>
      <c r="G18" s="179">
        <v>4313.2139999999999</v>
      </c>
      <c r="H18" s="179">
        <v>612.072</v>
      </c>
      <c r="I18" s="213">
        <v>1049.2349999999999</v>
      </c>
    </row>
    <row r="19" spans="1:9" ht="15" customHeight="1">
      <c r="A19" s="698" t="s">
        <v>246</v>
      </c>
      <c r="B19" s="881"/>
      <c r="C19" s="881"/>
      <c r="D19" s="699">
        <v>0</v>
      </c>
      <c r="E19" s="699">
        <v>0</v>
      </c>
      <c r="F19" s="699">
        <v>4.0000000000000001E-3</v>
      </c>
      <c r="G19" s="699">
        <v>0</v>
      </c>
      <c r="H19" s="699">
        <v>0</v>
      </c>
      <c r="I19" s="700">
        <v>4.8000000000000001E-2</v>
      </c>
    </row>
    <row r="20" spans="1:9" ht="15" customHeight="1">
      <c r="A20" s="854" t="s">
        <v>267</v>
      </c>
      <c r="B20" s="855"/>
      <c r="C20" s="856"/>
      <c r="D20" s="412">
        <f t="shared" ref="D20:I20" si="1">SUM(D13:D19)</f>
        <v>31190.310999999994</v>
      </c>
      <c r="E20" s="412">
        <f t="shared" si="1"/>
        <v>6368.9640000000009</v>
      </c>
      <c r="F20" s="412">
        <f t="shared" si="1"/>
        <v>5786.6120000000001</v>
      </c>
      <c r="G20" s="412">
        <f t="shared" si="1"/>
        <v>200881.84300000002</v>
      </c>
      <c r="H20" s="412">
        <f t="shared" si="1"/>
        <v>35656.596000000005</v>
      </c>
      <c r="I20" s="413">
        <f t="shared" si="1"/>
        <v>39211.320000000007</v>
      </c>
    </row>
    <row r="21" spans="1:9" ht="15" customHeight="1">
      <c r="A21" s="483" t="s">
        <v>270</v>
      </c>
      <c r="B21" s="876" t="s">
        <v>473</v>
      </c>
      <c r="C21" s="885" t="s">
        <v>475</v>
      </c>
      <c r="D21" s="179">
        <v>5811.05</v>
      </c>
      <c r="E21" s="179">
        <v>1408.25</v>
      </c>
      <c r="F21" s="179">
        <v>1190.5820000000001</v>
      </c>
      <c r="G21" s="179">
        <v>33813.347000000002</v>
      </c>
      <c r="H21" s="179">
        <v>7357.7629999999999</v>
      </c>
      <c r="I21" s="213">
        <v>7255.893</v>
      </c>
    </row>
    <row r="22" spans="1:9" ht="15" customHeight="1">
      <c r="A22" s="483" t="s">
        <v>312</v>
      </c>
      <c r="B22" s="877"/>
      <c r="C22" s="860"/>
      <c r="D22" s="179">
        <v>2284.2829999999999</v>
      </c>
      <c r="E22" s="179">
        <v>479.95299999999997</v>
      </c>
      <c r="F22" s="179">
        <v>483.863</v>
      </c>
      <c r="G22" s="179">
        <v>17359.337</v>
      </c>
      <c r="H22" s="179">
        <v>3031.7640000000001</v>
      </c>
      <c r="I22" s="213">
        <v>3915.1410000000001</v>
      </c>
    </row>
    <row r="23" spans="1:9" ht="15" customHeight="1">
      <c r="A23" s="483" t="s">
        <v>309</v>
      </c>
      <c r="B23" s="877"/>
      <c r="C23" s="860"/>
      <c r="D23" s="179">
        <v>1708.14</v>
      </c>
      <c r="E23" s="179">
        <v>264.11</v>
      </c>
      <c r="F23" s="179">
        <v>214.57900000000001</v>
      </c>
      <c r="G23" s="179">
        <v>10151.703</v>
      </c>
      <c r="H23" s="179">
        <v>1421.1569999999999</v>
      </c>
      <c r="I23" s="213">
        <v>1356.8689999999999</v>
      </c>
    </row>
    <row r="24" spans="1:9" ht="15" customHeight="1">
      <c r="A24" s="483" t="s">
        <v>277</v>
      </c>
      <c r="B24" s="877"/>
      <c r="C24" s="860"/>
      <c r="D24" s="179">
        <v>490.92</v>
      </c>
      <c r="E24" s="179">
        <v>105.364</v>
      </c>
      <c r="F24" s="179">
        <v>106.973</v>
      </c>
      <c r="G24" s="179">
        <v>2811.8209999999999</v>
      </c>
      <c r="H24" s="179">
        <v>525.13300000000004</v>
      </c>
      <c r="I24" s="213">
        <v>608.28599999999994</v>
      </c>
    </row>
    <row r="25" spans="1:9" ht="15" customHeight="1">
      <c r="A25" s="483" t="s">
        <v>248</v>
      </c>
      <c r="B25" s="877"/>
      <c r="C25" s="860"/>
      <c r="D25" s="179">
        <v>360.9</v>
      </c>
      <c r="E25" s="179">
        <v>37.665999999999997</v>
      </c>
      <c r="F25" s="179">
        <v>105.4</v>
      </c>
      <c r="G25" s="179">
        <v>2963.28</v>
      </c>
      <c r="H25" s="179">
        <v>258.8</v>
      </c>
      <c r="I25" s="213">
        <v>873.95</v>
      </c>
    </row>
    <row r="26" spans="1:9" ht="15" customHeight="1">
      <c r="A26" s="483" t="s">
        <v>247</v>
      </c>
      <c r="B26" s="877"/>
      <c r="C26" s="860"/>
      <c r="D26" s="179">
        <v>6.2409999999999997</v>
      </c>
      <c r="E26" s="179">
        <v>1.9930000000000001</v>
      </c>
      <c r="F26" s="179">
        <v>0.93700000000000006</v>
      </c>
      <c r="G26" s="179">
        <v>158.53899999999999</v>
      </c>
      <c r="H26" s="179">
        <v>49.831000000000003</v>
      </c>
      <c r="I26" s="213">
        <v>27.55</v>
      </c>
    </row>
    <row r="27" spans="1:9" ht="15" customHeight="1">
      <c r="A27" s="854" t="s">
        <v>267</v>
      </c>
      <c r="B27" s="855"/>
      <c r="C27" s="856"/>
      <c r="D27" s="583">
        <f t="shared" ref="D27:I27" si="2">SUM(D21:D26)</f>
        <v>10661.534</v>
      </c>
      <c r="E27" s="583">
        <f t="shared" si="2"/>
        <v>2297.3360000000002</v>
      </c>
      <c r="F27" s="583">
        <f t="shared" si="2"/>
        <v>2102.3339999999998</v>
      </c>
      <c r="G27" s="583">
        <f t="shared" si="2"/>
        <v>67258.027000000002</v>
      </c>
      <c r="H27" s="583">
        <f t="shared" si="2"/>
        <v>12644.447999999999</v>
      </c>
      <c r="I27" s="584">
        <f t="shared" si="2"/>
        <v>14037.689</v>
      </c>
    </row>
    <row r="28" spans="1:9" ht="15" customHeight="1">
      <c r="A28" s="483" t="s">
        <v>270</v>
      </c>
      <c r="B28" s="872" t="s">
        <v>476</v>
      </c>
      <c r="C28" s="872" t="s">
        <v>477</v>
      </c>
      <c r="D28" s="179">
        <v>32967.15</v>
      </c>
      <c r="E28" s="179">
        <v>7956.9960000000001</v>
      </c>
      <c r="F28" s="179">
        <v>7170.6989999999996</v>
      </c>
      <c r="G28" s="179">
        <v>187477.16</v>
      </c>
      <c r="H28" s="179">
        <v>40721.764000000003</v>
      </c>
      <c r="I28" s="213">
        <v>42578.525000000001</v>
      </c>
    </row>
    <row r="29" spans="1:9" ht="15" customHeight="1">
      <c r="A29" s="483" t="s">
        <v>309</v>
      </c>
      <c r="B29" s="873"/>
      <c r="C29" s="873"/>
      <c r="D29" s="179">
        <v>26924.226999999999</v>
      </c>
      <c r="E29" s="179">
        <v>4902.2790000000005</v>
      </c>
      <c r="F29" s="179">
        <v>4491.1940000000004</v>
      </c>
      <c r="G29" s="179">
        <v>149248.63</v>
      </c>
      <c r="H29" s="179">
        <v>24230.695</v>
      </c>
      <c r="I29" s="213">
        <v>24714.258000000002</v>
      </c>
    </row>
    <row r="30" spans="1:9" ht="15" customHeight="1">
      <c r="A30" s="483" t="s">
        <v>312</v>
      </c>
      <c r="B30" s="873"/>
      <c r="C30" s="873"/>
      <c r="D30" s="179">
        <v>8787.6380000000008</v>
      </c>
      <c r="E30" s="179">
        <v>2176.201</v>
      </c>
      <c r="F30" s="179">
        <v>832.09199999999998</v>
      </c>
      <c r="G30" s="179">
        <v>58800.093999999997</v>
      </c>
      <c r="H30" s="179">
        <v>12147.228999999999</v>
      </c>
      <c r="I30" s="213">
        <v>6337.5839999999998</v>
      </c>
    </row>
    <row r="31" spans="1:9" ht="15" customHeight="1">
      <c r="A31" s="483" t="s">
        <v>248</v>
      </c>
      <c r="B31" s="873"/>
      <c r="C31" s="873"/>
      <c r="D31" s="179">
        <v>2369.2249999999999</v>
      </c>
      <c r="E31" s="179">
        <v>513.26</v>
      </c>
      <c r="F31" s="179">
        <v>556.87900000000002</v>
      </c>
      <c r="G31" s="179">
        <v>13529.161</v>
      </c>
      <c r="H31" s="179">
        <v>2543.165</v>
      </c>
      <c r="I31" s="213">
        <v>3158.0630000000001</v>
      </c>
    </row>
    <row r="32" spans="1:9" ht="15" customHeight="1">
      <c r="A32" s="483" t="s">
        <v>277</v>
      </c>
      <c r="B32" s="873"/>
      <c r="C32" s="873"/>
      <c r="D32" s="179">
        <v>1401.7850000000001</v>
      </c>
      <c r="E32" s="179">
        <v>165.01300000000001</v>
      </c>
      <c r="F32" s="179">
        <v>379.42899999999997</v>
      </c>
      <c r="G32" s="179">
        <v>9983.4940000000006</v>
      </c>
      <c r="H32" s="179">
        <v>991.56100000000004</v>
      </c>
      <c r="I32" s="213">
        <v>2989.3620000000001</v>
      </c>
    </row>
    <row r="33" spans="1:9" ht="15" customHeight="1">
      <c r="A33" s="483" t="s">
        <v>247</v>
      </c>
      <c r="B33" s="873"/>
      <c r="C33" s="873"/>
      <c r="D33" s="179">
        <v>235.87299999999999</v>
      </c>
      <c r="E33" s="179">
        <v>0.35899999999999999</v>
      </c>
      <c r="F33" s="179">
        <v>0.64800000000000002</v>
      </c>
      <c r="G33" s="179">
        <v>1771.1130000000001</v>
      </c>
      <c r="H33" s="179">
        <v>2.101</v>
      </c>
      <c r="I33" s="213">
        <v>8.0250000000000004</v>
      </c>
    </row>
    <row r="34" spans="1:9" ht="15" customHeight="1">
      <c r="A34" s="854" t="s">
        <v>267</v>
      </c>
      <c r="B34" s="855"/>
      <c r="C34" s="856"/>
      <c r="D34" s="585">
        <f t="shared" ref="D34:I34" si="3">SUM(D28:D33)</f>
        <v>72685.898000000016</v>
      </c>
      <c r="E34" s="585">
        <f t="shared" si="3"/>
        <v>15714.108000000004</v>
      </c>
      <c r="F34" s="585">
        <f t="shared" si="3"/>
        <v>13430.941000000001</v>
      </c>
      <c r="G34" s="585">
        <f t="shared" si="3"/>
        <v>420809.65200000006</v>
      </c>
      <c r="H34" s="585">
        <f t="shared" si="3"/>
        <v>80636.514999999985</v>
      </c>
      <c r="I34" s="586">
        <f t="shared" si="3"/>
        <v>79785.816999999981</v>
      </c>
    </row>
    <row r="35" spans="1:9" ht="15" customHeight="1">
      <c r="A35" s="483" t="s">
        <v>309</v>
      </c>
      <c r="B35" s="876" t="s">
        <v>480</v>
      </c>
      <c r="C35" s="885" t="s">
        <v>481</v>
      </c>
      <c r="D35" s="179">
        <v>21266.962</v>
      </c>
      <c r="E35" s="179">
        <v>3678.627</v>
      </c>
      <c r="F35" s="179">
        <v>2984.047</v>
      </c>
      <c r="G35" s="179">
        <v>115975.023</v>
      </c>
      <c r="H35" s="179">
        <v>17611.108</v>
      </c>
      <c r="I35" s="213">
        <v>16214.477000000001</v>
      </c>
    </row>
    <row r="36" spans="1:9" ht="15" customHeight="1">
      <c r="A36" s="483" t="s">
        <v>270</v>
      </c>
      <c r="B36" s="877"/>
      <c r="C36" s="860"/>
      <c r="D36" s="179">
        <v>14117.291999999999</v>
      </c>
      <c r="E36" s="179">
        <v>3261.88</v>
      </c>
      <c r="F36" s="179">
        <v>3027.8389999999999</v>
      </c>
      <c r="G36" s="179">
        <v>79915.38</v>
      </c>
      <c r="H36" s="179">
        <v>16462.945</v>
      </c>
      <c r="I36" s="213">
        <v>17669.842000000001</v>
      </c>
    </row>
    <row r="37" spans="1:9" ht="15" customHeight="1">
      <c r="A37" s="483" t="s">
        <v>312</v>
      </c>
      <c r="B37" s="877"/>
      <c r="C37" s="860"/>
      <c r="D37" s="179">
        <v>5045.2690000000002</v>
      </c>
      <c r="E37" s="179">
        <v>1207.8230000000001</v>
      </c>
      <c r="F37" s="179">
        <v>1033.8330000000001</v>
      </c>
      <c r="G37" s="179">
        <v>32819.231</v>
      </c>
      <c r="H37" s="179">
        <v>6704.8879999999999</v>
      </c>
      <c r="I37" s="213">
        <v>7770.5379999999996</v>
      </c>
    </row>
    <row r="38" spans="1:9" ht="15" customHeight="1">
      <c r="A38" s="483" t="s">
        <v>247</v>
      </c>
      <c r="B38" s="877"/>
      <c r="C38" s="860"/>
      <c r="D38" s="179">
        <v>947.505</v>
      </c>
      <c r="E38" s="179">
        <v>213.15100000000001</v>
      </c>
      <c r="F38" s="179">
        <v>89.031999999999996</v>
      </c>
      <c r="G38" s="179">
        <v>8878.2150000000001</v>
      </c>
      <c r="H38" s="179">
        <v>1643.875</v>
      </c>
      <c r="I38" s="213">
        <v>892.11</v>
      </c>
    </row>
    <row r="39" spans="1:9" ht="15" customHeight="1">
      <c r="A39" s="483" t="s">
        <v>248</v>
      </c>
      <c r="B39" s="877"/>
      <c r="C39" s="860"/>
      <c r="D39" s="179">
        <v>1084.7670000000001</v>
      </c>
      <c r="E39" s="179">
        <v>199.767</v>
      </c>
      <c r="F39" s="179">
        <v>276.791</v>
      </c>
      <c r="G39" s="179">
        <v>6162.06</v>
      </c>
      <c r="H39" s="179">
        <v>995.42899999999997</v>
      </c>
      <c r="I39" s="213">
        <v>1559.2909999999999</v>
      </c>
    </row>
    <row r="40" spans="1:9" ht="15" customHeight="1">
      <c r="A40" s="483" t="s">
        <v>277</v>
      </c>
      <c r="B40" s="877"/>
      <c r="C40" s="860"/>
      <c r="D40" s="179">
        <v>541.57600000000002</v>
      </c>
      <c r="E40" s="179">
        <v>64.754000000000005</v>
      </c>
      <c r="F40" s="179">
        <v>170.97499999999999</v>
      </c>
      <c r="G40" s="179">
        <v>3800.0309999999999</v>
      </c>
      <c r="H40" s="179">
        <v>387.73200000000003</v>
      </c>
      <c r="I40" s="213">
        <v>1347.229</v>
      </c>
    </row>
    <row r="41" spans="1:9" ht="15" customHeight="1">
      <c r="A41" s="854" t="s">
        <v>267</v>
      </c>
      <c r="B41" s="855"/>
      <c r="C41" s="856"/>
      <c r="D41" s="583">
        <f>SUM(D35:D40)</f>
        <v>43003.370999999999</v>
      </c>
      <c r="E41" s="583">
        <f t="shared" ref="E41:I41" si="4">SUM(E35:E40)</f>
        <v>8626.0020000000004</v>
      </c>
      <c r="F41" s="583">
        <f t="shared" si="4"/>
        <v>7582.5170000000016</v>
      </c>
      <c r="G41" s="583">
        <f t="shared" si="4"/>
        <v>247549.93999999997</v>
      </c>
      <c r="H41" s="583">
        <f t="shared" si="4"/>
        <v>43805.976999999999</v>
      </c>
      <c r="I41" s="584">
        <f t="shared" si="4"/>
        <v>45453.487000000001</v>
      </c>
    </row>
    <row r="42" spans="1:9" ht="13.8" thickBot="1">
      <c r="A42" s="866" t="s">
        <v>281</v>
      </c>
      <c r="B42" s="867"/>
      <c r="C42" s="868"/>
      <c r="D42" s="381">
        <f t="shared" ref="D42:I42" si="5">D41+D34+D20+D27+D12</f>
        <v>163983.886</v>
      </c>
      <c r="E42" s="381">
        <f t="shared" si="5"/>
        <v>34348.015000000007</v>
      </c>
      <c r="F42" s="381">
        <f t="shared" si="5"/>
        <v>30196.822000000004</v>
      </c>
      <c r="G42" s="381">
        <f t="shared" si="5"/>
        <v>979404.69500000007</v>
      </c>
      <c r="H42" s="381">
        <f t="shared" si="5"/>
        <v>180493.03899999999</v>
      </c>
      <c r="I42" s="487">
        <f t="shared" si="5"/>
        <v>187688.696</v>
      </c>
    </row>
    <row r="43" spans="1:9">
      <c r="A43" s="236" t="s">
        <v>282</v>
      </c>
      <c r="B43" s="631"/>
      <c r="C43" s="631"/>
      <c r="D43" s="632"/>
      <c r="E43" s="632"/>
      <c r="F43" s="632"/>
      <c r="G43" s="632"/>
      <c r="H43" s="632"/>
      <c r="I43" s="364"/>
    </row>
    <row r="44" spans="1:9">
      <c r="A44" s="869" t="s">
        <v>283</v>
      </c>
      <c r="B44" s="870"/>
      <c r="C44" s="870"/>
      <c r="D44" s="870"/>
      <c r="E44" s="870"/>
      <c r="F44" s="870"/>
      <c r="G44" s="870"/>
      <c r="H44" s="870"/>
      <c r="I44" s="871"/>
    </row>
    <row r="45" spans="1:9" ht="13.8" thickBot="1">
      <c r="A45" s="238"/>
      <c r="B45" s="365"/>
      <c r="C45" s="365"/>
      <c r="D45" s="366"/>
      <c r="E45" s="366"/>
      <c r="F45" s="366"/>
      <c r="G45" s="366"/>
      <c r="H45" s="366"/>
      <c r="I45" s="367"/>
    </row>
    <row r="46" spans="1:9">
      <c r="D46" s="108"/>
      <c r="E46" s="108"/>
      <c r="F46" s="132"/>
      <c r="G46" s="108"/>
      <c r="H46" s="135"/>
      <c r="I46" s="135"/>
    </row>
    <row r="47" spans="1:9">
      <c r="D47" s="108"/>
      <c r="E47" s="108"/>
      <c r="F47" s="108"/>
      <c r="G47" s="108"/>
      <c r="H47" s="108"/>
      <c r="I47" s="108"/>
    </row>
    <row r="48" spans="1:9" ht="15" customHeight="1">
      <c r="H48" s="108"/>
      <c r="I48" s="108"/>
    </row>
    <row r="49" spans="4:9">
      <c r="D49" s="108"/>
      <c r="E49" s="108"/>
      <c r="F49" s="108"/>
      <c r="G49" s="108"/>
      <c r="H49" s="108"/>
      <c r="I49" s="108"/>
    </row>
    <row r="50" spans="4:9">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sheetData>
  <mergeCells count="28">
    <mergeCell ref="A1:I1"/>
    <mergeCell ref="A2:I2"/>
    <mergeCell ref="A3:A5"/>
    <mergeCell ref="B3:B5"/>
    <mergeCell ref="C3:C5"/>
    <mergeCell ref="D3:F3"/>
    <mergeCell ref="G3:I3"/>
    <mergeCell ref="D4:D5"/>
    <mergeCell ref="E4:F4"/>
    <mergeCell ref="G4:G5"/>
    <mergeCell ref="H4:I4"/>
    <mergeCell ref="B6:B11"/>
    <mergeCell ref="C6:C11"/>
    <mergeCell ref="A12:C12"/>
    <mergeCell ref="B13:B19"/>
    <mergeCell ref="C13:C19"/>
    <mergeCell ref="A44:I44"/>
    <mergeCell ref="A20:C20"/>
    <mergeCell ref="B21:B26"/>
    <mergeCell ref="C21:C26"/>
    <mergeCell ref="A27:C27"/>
    <mergeCell ref="B28:B33"/>
    <mergeCell ref="C28:C33"/>
    <mergeCell ref="A34:C34"/>
    <mergeCell ref="B35:B40"/>
    <mergeCell ref="C35:C40"/>
    <mergeCell ref="A41:C41"/>
    <mergeCell ref="A42:C42"/>
  </mergeCells>
  <printOptions horizontalCentered="1" verticalCentered="1"/>
  <pageMargins left="0.70866141732283472" right="0.70866141732283472" top="0.70866141732283472" bottom="0.74803149606299213" header="0" footer="0.31496062992125984"/>
  <pageSetup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93F1-17D5-4078-93A8-A97FCC74C55A}">
  <sheetPr>
    <tabColor rgb="FF00B050"/>
  </sheetPr>
  <dimension ref="A1:I109"/>
  <sheetViews>
    <sheetView tabSelected="1" view="pageBreakPreview" topLeftCell="C1" zoomScaleNormal="100" zoomScaleSheetLayoutView="100" workbookViewId="0">
      <selection activeCell="G7" sqref="G7"/>
    </sheetView>
  </sheetViews>
  <sheetFormatPr baseColWidth="10" defaultColWidth="11.44140625" defaultRowHeight="13.2"/>
  <cols>
    <col min="1" max="1" width="24.88671875" style="20" customWidth="1"/>
    <col min="2" max="2" width="10.6640625" style="20" customWidth="1"/>
    <col min="3" max="3" width="32.6640625" style="177" customWidth="1"/>
    <col min="4" max="9" width="12.6640625" style="20" customWidth="1"/>
    <col min="10" max="16384" width="11.44140625" style="16"/>
  </cols>
  <sheetData>
    <row r="1" spans="1:9" ht="15" customHeight="1" thickBot="1">
      <c r="A1" s="784" t="s">
        <v>344</v>
      </c>
      <c r="B1" s="785"/>
      <c r="C1" s="785"/>
      <c r="D1" s="785"/>
      <c r="E1" s="785"/>
      <c r="F1" s="785"/>
      <c r="G1" s="785"/>
      <c r="H1" s="785"/>
      <c r="I1" s="786"/>
    </row>
    <row r="2" spans="1:9" ht="15" customHeight="1" thickBot="1">
      <c r="A2" s="784" t="s">
        <v>496</v>
      </c>
      <c r="B2" s="785"/>
      <c r="C2" s="785"/>
      <c r="D2" s="785"/>
      <c r="E2" s="785"/>
      <c r="F2" s="785"/>
      <c r="G2" s="785"/>
      <c r="H2" s="785"/>
      <c r="I2" s="786"/>
    </row>
    <row r="3" spans="1:9" s="47" customFormat="1" ht="15" customHeight="1">
      <c r="A3" s="840" t="str">
        <f>'Pág.18-C7'!A3:A5</f>
        <v>País de destino</v>
      </c>
      <c r="B3" s="843" t="s">
        <v>260</v>
      </c>
      <c r="C3" s="843" t="s">
        <v>261</v>
      </c>
      <c r="D3" s="846" t="s">
        <v>240</v>
      </c>
      <c r="E3" s="847"/>
      <c r="F3" s="848"/>
      <c r="G3" s="846" t="s">
        <v>262</v>
      </c>
      <c r="H3" s="847"/>
      <c r="I3" s="849"/>
    </row>
    <row r="4" spans="1:9" s="47" customFormat="1" ht="15" customHeight="1">
      <c r="A4" s="841"/>
      <c r="B4" s="844"/>
      <c r="C4" s="844"/>
      <c r="D4" s="850">
        <v>2021</v>
      </c>
      <c r="E4" s="852" t="s">
        <v>405</v>
      </c>
      <c r="F4" s="861"/>
      <c r="G4" s="862">
        <v>2021</v>
      </c>
      <c r="H4" s="852" t="str">
        <f>E4</f>
        <v>Ene - mar</v>
      </c>
      <c r="I4" s="853"/>
    </row>
    <row r="5" spans="1:9" s="47" customFormat="1" ht="15" customHeight="1">
      <c r="A5" s="878"/>
      <c r="B5" s="845"/>
      <c r="C5" s="845"/>
      <c r="D5" s="851"/>
      <c r="E5" s="697">
        <v>2021</v>
      </c>
      <c r="F5" s="697">
        <v>2022</v>
      </c>
      <c r="G5" s="863"/>
      <c r="H5" s="687">
        <v>2021</v>
      </c>
      <c r="I5" s="582">
        <v>2022</v>
      </c>
    </row>
    <row r="6" spans="1:9" s="47" customFormat="1" ht="15" customHeight="1">
      <c r="A6" s="702" t="s">
        <v>309</v>
      </c>
      <c r="B6" s="879" t="s">
        <v>485</v>
      </c>
      <c r="C6" s="879" t="s">
        <v>486</v>
      </c>
      <c r="D6" s="701">
        <v>192.458</v>
      </c>
      <c r="E6" s="701">
        <v>47.652000000000001</v>
      </c>
      <c r="F6" s="701">
        <v>87.745999999999995</v>
      </c>
      <c r="G6" s="701">
        <v>1561.616</v>
      </c>
      <c r="H6" s="701">
        <v>379.31</v>
      </c>
      <c r="I6" s="703">
        <v>1033.259</v>
      </c>
    </row>
    <row r="7" spans="1:9" s="47" customFormat="1" ht="15" customHeight="1">
      <c r="A7" s="483" t="s">
        <v>277</v>
      </c>
      <c r="B7" s="880"/>
      <c r="C7" s="880"/>
      <c r="D7" s="179">
        <v>21.876999999999999</v>
      </c>
      <c r="E7" s="179">
        <v>21.876999999999999</v>
      </c>
      <c r="F7" s="179">
        <v>0</v>
      </c>
      <c r="G7" s="179">
        <v>164.17599999999999</v>
      </c>
      <c r="H7" s="179">
        <v>164.17599999999999</v>
      </c>
      <c r="I7" s="213">
        <v>0</v>
      </c>
    </row>
    <row r="8" spans="1:9" s="47" customFormat="1" ht="15" customHeight="1">
      <c r="A8" s="483" t="s">
        <v>247</v>
      </c>
      <c r="B8" s="880"/>
      <c r="C8" s="880"/>
      <c r="D8" s="179">
        <v>5.26</v>
      </c>
      <c r="E8" s="179">
        <v>5.26</v>
      </c>
      <c r="F8" s="179">
        <v>0</v>
      </c>
      <c r="G8" s="179">
        <v>84.072999999999993</v>
      </c>
      <c r="H8" s="179">
        <v>84.072999999999993</v>
      </c>
      <c r="I8" s="213">
        <v>0</v>
      </c>
    </row>
    <row r="9" spans="1:9" s="47" customFormat="1" ht="15" customHeight="1">
      <c r="A9" s="483" t="s">
        <v>270</v>
      </c>
      <c r="B9" s="880"/>
      <c r="C9" s="880"/>
      <c r="D9" s="179">
        <v>15.231999999999999</v>
      </c>
      <c r="E9" s="179">
        <v>2.839</v>
      </c>
      <c r="F9" s="179">
        <v>8.1639999999999997</v>
      </c>
      <c r="G9" s="179">
        <v>75.481999999999999</v>
      </c>
      <c r="H9" s="179">
        <v>14.746</v>
      </c>
      <c r="I9" s="213">
        <v>44.448999999999998</v>
      </c>
    </row>
    <row r="10" spans="1:9" s="47" customFormat="1" ht="15" customHeight="1">
      <c r="A10" s="483" t="s">
        <v>248</v>
      </c>
      <c r="B10" s="880"/>
      <c r="C10" s="880"/>
      <c r="D10" s="179">
        <v>7.9980000000000002</v>
      </c>
      <c r="E10" s="179">
        <v>0.76300000000000001</v>
      </c>
      <c r="F10" s="179">
        <v>0</v>
      </c>
      <c r="G10" s="179">
        <v>53.584000000000003</v>
      </c>
      <c r="H10" s="179">
        <v>3.6589999999999998</v>
      </c>
      <c r="I10" s="213">
        <v>0</v>
      </c>
    </row>
    <row r="11" spans="1:9" s="47" customFormat="1" ht="15" customHeight="1">
      <c r="A11" s="698" t="s">
        <v>312</v>
      </c>
      <c r="B11" s="881"/>
      <c r="C11" s="881"/>
      <c r="D11" s="699">
        <v>1.8939999999999999</v>
      </c>
      <c r="E11" s="699">
        <v>0.84199999999999997</v>
      </c>
      <c r="F11" s="699">
        <v>0</v>
      </c>
      <c r="G11" s="699">
        <v>13.151999999999999</v>
      </c>
      <c r="H11" s="699">
        <v>5.0519999999999996</v>
      </c>
      <c r="I11" s="700">
        <v>0</v>
      </c>
    </row>
    <row r="12" spans="1:9" s="47" customFormat="1" ht="15" customHeight="1">
      <c r="A12" s="882" t="s">
        <v>267</v>
      </c>
      <c r="B12" s="883"/>
      <c r="C12" s="884"/>
      <c r="D12" s="704">
        <f>SUM(D6:D11)</f>
        <v>244.71899999999999</v>
      </c>
      <c r="E12" s="704">
        <f t="shared" ref="E12:I12" si="0">SUM(E6:E11)</f>
        <v>79.233000000000004</v>
      </c>
      <c r="F12" s="704">
        <f t="shared" si="0"/>
        <v>95.91</v>
      </c>
      <c r="G12" s="704">
        <f t="shared" si="0"/>
        <v>1952.0830000000001</v>
      </c>
      <c r="H12" s="704">
        <f t="shared" si="0"/>
        <v>651.01599999999996</v>
      </c>
      <c r="I12" s="587">
        <f t="shared" si="0"/>
        <v>1077.7080000000001</v>
      </c>
    </row>
    <row r="13" spans="1:9" ht="15" customHeight="1">
      <c r="A13" s="483" t="s">
        <v>309</v>
      </c>
      <c r="B13" s="880" t="s">
        <v>487</v>
      </c>
      <c r="C13" s="880" t="s">
        <v>488</v>
      </c>
      <c r="D13" s="179">
        <v>120.21899999999999</v>
      </c>
      <c r="E13" s="179">
        <v>24.001999999999999</v>
      </c>
      <c r="F13" s="179">
        <v>24.349</v>
      </c>
      <c r="G13" s="179">
        <v>950.78099999999995</v>
      </c>
      <c r="H13" s="179">
        <v>191.04900000000001</v>
      </c>
      <c r="I13" s="213">
        <v>64.522999999999996</v>
      </c>
    </row>
    <row r="14" spans="1:9" ht="15" customHeight="1">
      <c r="A14" s="483" t="s">
        <v>270</v>
      </c>
      <c r="B14" s="880"/>
      <c r="C14" s="880"/>
      <c r="D14" s="179">
        <v>74.730999999999995</v>
      </c>
      <c r="E14" s="179">
        <v>20.113</v>
      </c>
      <c r="F14" s="179">
        <v>14.016</v>
      </c>
      <c r="G14" s="179">
        <v>428.34300000000002</v>
      </c>
      <c r="H14" s="179">
        <v>101.035</v>
      </c>
      <c r="I14" s="213">
        <v>78.61</v>
      </c>
    </row>
    <row r="15" spans="1:9" ht="15" customHeight="1">
      <c r="A15" s="483" t="s">
        <v>247</v>
      </c>
      <c r="B15" s="880"/>
      <c r="C15" s="880"/>
      <c r="D15" s="179">
        <v>111.71</v>
      </c>
      <c r="E15" s="179">
        <v>51.082000000000001</v>
      </c>
      <c r="F15" s="179">
        <v>2.887</v>
      </c>
      <c r="G15" s="179">
        <v>1548.5630000000001</v>
      </c>
      <c r="H15" s="179">
        <v>386.02</v>
      </c>
      <c r="I15" s="213">
        <v>47.832000000000001</v>
      </c>
    </row>
    <row r="16" spans="1:9" ht="15" customHeight="1">
      <c r="A16" s="483" t="s">
        <v>277</v>
      </c>
      <c r="B16" s="880"/>
      <c r="C16" s="880"/>
      <c r="D16" s="179">
        <v>0</v>
      </c>
      <c r="E16" s="179">
        <v>0</v>
      </c>
      <c r="F16" s="179">
        <v>1.591</v>
      </c>
      <c r="G16" s="179">
        <v>0</v>
      </c>
      <c r="H16" s="179">
        <v>0</v>
      </c>
      <c r="I16" s="213">
        <v>12.728</v>
      </c>
    </row>
    <row r="17" spans="1:9" ht="15" customHeight="1">
      <c r="A17" s="483" t="s">
        <v>312</v>
      </c>
      <c r="B17" s="880"/>
      <c r="C17" s="880"/>
      <c r="D17" s="179">
        <v>8.2789999999999999</v>
      </c>
      <c r="E17" s="179">
        <v>4.3559999999999999</v>
      </c>
      <c r="F17" s="179">
        <v>0</v>
      </c>
      <c r="G17" s="179">
        <v>59.03</v>
      </c>
      <c r="H17" s="179">
        <v>28.823</v>
      </c>
      <c r="I17" s="213">
        <v>0</v>
      </c>
    </row>
    <row r="18" spans="1:9" ht="15" customHeight="1">
      <c r="A18" s="483" t="s">
        <v>248</v>
      </c>
      <c r="B18" s="865"/>
      <c r="C18" s="865"/>
      <c r="D18" s="179">
        <v>30.055</v>
      </c>
      <c r="E18" s="179">
        <v>3.032</v>
      </c>
      <c r="F18" s="179">
        <v>0</v>
      </c>
      <c r="G18" s="179">
        <v>201.01400000000001</v>
      </c>
      <c r="H18" s="179">
        <v>14.552</v>
      </c>
      <c r="I18" s="213">
        <v>0</v>
      </c>
    </row>
    <row r="19" spans="1:9" ht="15" customHeight="1">
      <c r="A19" s="698" t="s">
        <v>245</v>
      </c>
      <c r="B19" s="881"/>
      <c r="C19" s="881"/>
      <c r="D19" s="699">
        <v>1.0009999999999999</v>
      </c>
      <c r="E19" s="699">
        <v>0</v>
      </c>
      <c r="F19" s="699">
        <v>0</v>
      </c>
      <c r="G19" s="699">
        <v>16.686</v>
      </c>
      <c r="H19" s="699">
        <v>0</v>
      </c>
      <c r="I19" s="700">
        <v>0</v>
      </c>
    </row>
    <row r="20" spans="1:9" ht="15" customHeight="1">
      <c r="A20" s="854" t="s">
        <v>267</v>
      </c>
      <c r="B20" s="855"/>
      <c r="C20" s="856"/>
      <c r="D20" s="412">
        <f t="shared" ref="D20:I20" si="1">SUM(D13:D19)</f>
        <v>345.99499999999995</v>
      </c>
      <c r="E20" s="412">
        <f t="shared" si="1"/>
        <v>102.58499999999999</v>
      </c>
      <c r="F20" s="412">
        <f t="shared" si="1"/>
        <v>42.843000000000004</v>
      </c>
      <c r="G20" s="412">
        <f t="shared" si="1"/>
        <v>3204.4170000000004</v>
      </c>
      <c r="H20" s="412">
        <f t="shared" si="1"/>
        <v>721.47900000000004</v>
      </c>
      <c r="I20" s="413">
        <f t="shared" si="1"/>
        <v>203.69299999999998</v>
      </c>
    </row>
    <row r="21" spans="1:9" ht="15" customHeight="1">
      <c r="A21" s="483" t="s">
        <v>270</v>
      </c>
      <c r="B21" s="876" t="s">
        <v>489</v>
      </c>
      <c r="C21" s="885" t="s">
        <v>490</v>
      </c>
      <c r="D21" s="179">
        <v>61.78</v>
      </c>
      <c r="E21" s="179">
        <v>36.194000000000003</v>
      </c>
      <c r="F21" s="179">
        <v>5.5439999999999996</v>
      </c>
      <c r="G21" s="179">
        <v>300.37599999999998</v>
      </c>
      <c r="H21" s="179">
        <v>172.75899999999999</v>
      </c>
      <c r="I21" s="213">
        <v>31.068999999999999</v>
      </c>
    </row>
    <row r="22" spans="1:9" ht="15" customHeight="1">
      <c r="A22" s="483" t="s">
        <v>309</v>
      </c>
      <c r="B22" s="877"/>
      <c r="C22" s="860"/>
      <c r="D22" s="179">
        <v>31.274999999999999</v>
      </c>
      <c r="E22" s="179">
        <v>0</v>
      </c>
      <c r="F22" s="179">
        <v>0.95699999999999996</v>
      </c>
      <c r="G22" s="179">
        <v>201.054</v>
      </c>
      <c r="H22" s="179">
        <v>0</v>
      </c>
      <c r="I22" s="213">
        <v>9.1829999999999998</v>
      </c>
    </row>
    <row r="23" spans="1:9" ht="15" customHeight="1">
      <c r="A23" s="483" t="s">
        <v>248</v>
      </c>
      <c r="B23" s="877"/>
      <c r="C23" s="860"/>
      <c r="D23" s="179">
        <v>15.071</v>
      </c>
      <c r="E23" s="179">
        <v>1.591</v>
      </c>
      <c r="F23" s="179">
        <v>0</v>
      </c>
      <c r="G23" s="179">
        <v>100.06699999999999</v>
      </c>
      <c r="H23" s="179">
        <v>7.0540000000000003</v>
      </c>
      <c r="I23" s="213">
        <v>0</v>
      </c>
    </row>
    <row r="24" spans="1:9" ht="15" customHeight="1">
      <c r="A24" s="483" t="s">
        <v>312</v>
      </c>
      <c r="B24" s="877"/>
      <c r="C24" s="860"/>
      <c r="D24" s="179">
        <v>2.9489999999999998</v>
      </c>
      <c r="E24" s="179">
        <v>0</v>
      </c>
      <c r="F24" s="179">
        <v>0</v>
      </c>
      <c r="G24" s="179">
        <v>20.855</v>
      </c>
      <c r="H24" s="179">
        <v>0</v>
      </c>
      <c r="I24" s="213">
        <v>0</v>
      </c>
    </row>
    <row r="25" spans="1:9" ht="15" customHeight="1">
      <c r="A25" s="483" t="s">
        <v>247</v>
      </c>
      <c r="B25" s="877"/>
      <c r="C25" s="860"/>
      <c r="D25" s="179">
        <v>1.427</v>
      </c>
      <c r="E25" s="179">
        <v>0</v>
      </c>
      <c r="F25" s="179">
        <v>0</v>
      </c>
      <c r="G25" s="179">
        <v>15.307</v>
      </c>
      <c r="H25" s="179">
        <v>0</v>
      </c>
      <c r="I25" s="213">
        <v>0</v>
      </c>
    </row>
    <row r="26" spans="1:9" ht="15" customHeight="1">
      <c r="A26" s="854" t="s">
        <v>267</v>
      </c>
      <c r="B26" s="855"/>
      <c r="C26" s="856"/>
      <c r="D26" s="583">
        <f t="shared" ref="D26:I26" si="2">SUM(D21:D25)</f>
        <v>112.50200000000001</v>
      </c>
      <c r="E26" s="583">
        <f t="shared" si="2"/>
        <v>37.785000000000004</v>
      </c>
      <c r="F26" s="583">
        <f t="shared" si="2"/>
        <v>6.5009999999999994</v>
      </c>
      <c r="G26" s="583">
        <f t="shared" si="2"/>
        <v>637.65899999999999</v>
      </c>
      <c r="H26" s="583">
        <f t="shared" si="2"/>
        <v>179.81299999999999</v>
      </c>
      <c r="I26" s="584">
        <f t="shared" si="2"/>
        <v>40.251999999999995</v>
      </c>
    </row>
    <row r="27" spans="1:9" ht="15" customHeight="1">
      <c r="A27" s="483" t="s">
        <v>309</v>
      </c>
      <c r="B27" s="872" t="s">
        <v>492</v>
      </c>
      <c r="C27" s="872" t="s">
        <v>491</v>
      </c>
      <c r="D27" s="179">
        <v>4600.7719999999999</v>
      </c>
      <c r="E27" s="179">
        <v>735.22199999999998</v>
      </c>
      <c r="F27" s="179">
        <v>1174.1110000000001</v>
      </c>
      <c r="G27" s="179">
        <v>24968.012999999999</v>
      </c>
      <c r="H27" s="179">
        <v>3598.1559999999999</v>
      </c>
      <c r="I27" s="213">
        <v>6076.0039999999999</v>
      </c>
    </row>
    <row r="28" spans="1:9" ht="15" customHeight="1">
      <c r="A28" s="483" t="s">
        <v>270</v>
      </c>
      <c r="B28" s="873"/>
      <c r="C28" s="873"/>
      <c r="D28" s="179">
        <v>1744.124</v>
      </c>
      <c r="E28" s="179">
        <v>245.58099999999999</v>
      </c>
      <c r="F28" s="179">
        <v>448.47300000000001</v>
      </c>
      <c r="G28" s="179">
        <v>9887.18</v>
      </c>
      <c r="H28" s="179">
        <v>1240.5809999999999</v>
      </c>
      <c r="I28" s="213">
        <v>2482.9760000000001</v>
      </c>
    </row>
    <row r="29" spans="1:9" ht="15" customHeight="1">
      <c r="A29" s="483" t="s">
        <v>247</v>
      </c>
      <c r="B29" s="873"/>
      <c r="C29" s="873"/>
      <c r="D29" s="179">
        <v>169.816</v>
      </c>
      <c r="E29" s="179">
        <v>0</v>
      </c>
      <c r="F29" s="179">
        <v>204.73</v>
      </c>
      <c r="G29" s="179">
        <v>1238.307</v>
      </c>
      <c r="H29" s="179">
        <v>0</v>
      </c>
      <c r="I29" s="213">
        <v>1509.5250000000001</v>
      </c>
    </row>
    <row r="30" spans="1:9" ht="15" customHeight="1">
      <c r="A30" s="483" t="s">
        <v>312</v>
      </c>
      <c r="B30" s="873"/>
      <c r="C30" s="873"/>
      <c r="D30" s="179">
        <v>68.174999999999997</v>
      </c>
      <c r="E30" s="179">
        <v>1.508</v>
      </c>
      <c r="F30" s="179">
        <v>0</v>
      </c>
      <c r="G30" s="179">
        <v>523.97400000000005</v>
      </c>
      <c r="H30" s="179">
        <v>12.484999999999999</v>
      </c>
      <c r="I30" s="213">
        <v>0</v>
      </c>
    </row>
    <row r="31" spans="1:9" ht="15" customHeight="1">
      <c r="A31" s="483" t="s">
        <v>277</v>
      </c>
      <c r="B31" s="873"/>
      <c r="C31" s="875"/>
      <c r="D31" s="179">
        <v>36.320999999999998</v>
      </c>
      <c r="E31" s="179">
        <v>0</v>
      </c>
      <c r="F31" s="179">
        <v>1.663</v>
      </c>
      <c r="G31" s="179">
        <v>268.572</v>
      </c>
      <c r="H31" s="179">
        <v>0</v>
      </c>
      <c r="I31" s="213">
        <v>13.304</v>
      </c>
    </row>
    <row r="32" spans="1:9" ht="15" customHeight="1">
      <c r="A32" s="483" t="s">
        <v>248</v>
      </c>
      <c r="B32" s="873"/>
      <c r="C32" s="875"/>
      <c r="D32" s="179">
        <v>39.838999999999999</v>
      </c>
      <c r="E32" s="179">
        <v>0</v>
      </c>
      <c r="F32" s="179">
        <v>0</v>
      </c>
      <c r="G32" s="179">
        <v>220.65100000000001</v>
      </c>
      <c r="H32" s="179">
        <v>0</v>
      </c>
      <c r="I32" s="213">
        <v>0</v>
      </c>
    </row>
    <row r="33" spans="1:9" ht="15" customHeight="1">
      <c r="A33" s="854" t="s">
        <v>267</v>
      </c>
      <c r="B33" s="855"/>
      <c r="C33" s="856"/>
      <c r="D33" s="585">
        <f t="shared" ref="D33:I33" si="3">SUM(D27:D32)</f>
        <v>6659.0469999999996</v>
      </c>
      <c r="E33" s="585">
        <f t="shared" si="3"/>
        <v>982.31100000000004</v>
      </c>
      <c r="F33" s="585">
        <f t="shared" si="3"/>
        <v>1828.9770000000001</v>
      </c>
      <c r="G33" s="585">
        <f t="shared" si="3"/>
        <v>37106.697</v>
      </c>
      <c r="H33" s="585">
        <f t="shared" si="3"/>
        <v>4851.2219999999998</v>
      </c>
      <c r="I33" s="586">
        <f t="shared" si="3"/>
        <v>10081.808999999999</v>
      </c>
    </row>
    <row r="34" spans="1:9" ht="15" customHeight="1">
      <c r="A34" s="483" t="s">
        <v>247</v>
      </c>
      <c r="B34" s="876" t="s">
        <v>493</v>
      </c>
      <c r="C34" s="885" t="s">
        <v>481</v>
      </c>
      <c r="D34" s="179">
        <v>1746.546</v>
      </c>
      <c r="E34" s="179">
        <v>313.02699999999999</v>
      </c>
      <c r="F34" s="179">
        <v>156.61500000000001</v>
      </c>
      <c r="G34" s="179">
        <v>14552.994000000001</v>
      </c>
      <c r="H34" s="179">
        <v>2030.7750000000001</v>
      </c>
      <c r="I34" s="213">
        <v>1368.9380000000001</v>
      </c>
    </row>
    <row r="35" spans="1:9" ht="15" customHeight="1">
      <c r="A35" s="483" t="s">
        <v>309</v>
      </c>
      <c r="B35" s="877"/>
      <c r="C35" s="860"/>
      <c r="D35" s="179">
        <v>108.95</v>
      </c>
      <c r="E35" s="179">
        <v>0</v>
      </c>
      <c r="F35" s="179">
        <v>0.221</v>
      </c>
      <c r="G35" s="179">
        <v>581.64599999999996</v>
      </c>
      <c r="H35" s="179">
        <v>0</v>
      </c>
      <c r="I35" s="213">
        <v>1.1890000000000001</v>
      </c>
    </row>
    <row r="36" spans="1:9" ht="15" customHeight="1">
      <c r="A36" s="483" t="s">
        <v>270</v>
      </c>
      <c r="B36" s="877"/>
      <c r="C36" s="860"/>
      <c r="D36" s="179">
        <v>114.765</v>
      </c>
      <c r="E36" s="179">
        <v>25.326000000000001</v>
      </c>
      <c r="F36" s="179">
        <v>26.166</v>
      </c>
      <c r="G36" s="179">
        <v>571.428</v>
      </c>
      <c r="H36" s="179">
        <v>116.85599999999999</v>
      </c>
      <c r="I36" s="213">
        <v>142.61199999999999</v>
      </c>
    </row>
    <row r="37" spans="1:9" ht="15" customHeight="1">
      <c r="A37" s="483" t="s">
        <v>248</v>
      </c>
      <c r="B37" s="877"/>
      <c r="C37" s="860"/>
      <c r="D37" s="179">
        <v>20.811</v>
      </c>
      <c r="E37" s="179">
        <v>2.8279999999999998</v>
      </c>
      <c r="F37" s="179">
        <v>0</v>
      </c>
      <c r="G37" s="179">
        <v>113.065</v>
      </c>
      <c r="H37" s="179">
        <v>13.574999999999999</v>
      </c>
      <c r="I37" s="213">
        <v>0</v>
      </c>
    </row>
    <row r="38" spans="1:9" ht="15" customHeight="1">
      <c r="A38" s="483" t="s">
        <v>312</v>
      </c>
      <c r="B38" s="877"/>
      <c r="C38" s="860"/>
      <c r="D38" s="179">
        <v>12.449</v>
      </c>
      <c r="E38" s="179">
        <v>3.778</v>
      </c>
      <c r="F38" s="179">
        <v>0</v>
      </c>
      <c r="G38" s="179">
        <v>76.915999999999997</v>
      </c>
      <c r="H38" s="179">
        <v>26.625</v>
      </c>
      <c r="I38" s="213">
        <v>0</v>
      </c>
    </row>
    <row r="39" spans="1:9" ht="15" customHeight="1">
      <c r="A39" s="483" t="s">
        <v>277</v>
      </c>
      <c r="B39" s="877"/>
      <c r="C39" s="860"/>
      <c r="D39" s="179">
        <v>0</v>
      </c>
      <c r="E39" s="179">
        <v>0</v>
      </c>
      <c r="F39" s="179">
        <v>2.7850000000000001</v>
      </c>
      <c r="G39" s="179">
        <v>0</v>
      </c>
      <c r="H39" s="179">
        <v>0</v>
      </c>
      <c r="I39" s="213">
        <v>22.28</v>
      </c>
    </row>
    <row r="40" spans="1:9" ht="15" customHeight="1">
      <c r="A40" s="854" t="s">
        <v>267</v>
      </c>
      <c r="B40" s="855"/>
      <c r="C40" s="856"/>
      <c r="D40" s="583">
        <f t="shared" ref="D40:I40" si="4">SUM(D34:D39)</f>
        <v>2003.5210000000002</v>
      </c>
      <c r="E40" s="583">
        <f t="shared" si="4"/>
        <v>344.959</v>
      </c>
      <c r="F40" s="583">
        <f t="shared" si="4"/>
        <v>185.78700000000001</v>
      </c>
      <c r="G40" s="583">
        <f t="shared" si="4"/>
        <v>15896.049000000001</v>
      </c>
      <c r="H40" s="583">
        <f t="shared" si="4"/>
        <v>2187.8310000000001</v>
      </c>
      <c r="I40" s="584">
        <f t="shared" si="4"/>
        <v>1535.0190000000002</v>
      </c>
    </row>
    <row r="41" spans="1:9" ht="13.8" thickBot="1">
      <c r="A41" s="866" t="s">
        <v>281</v>
      </c>
      <c r="B41" s="867"/>
      <c r="C41" s="868"/>
      <c r="D41" s="381">
        <f t="shared" ref="D41:I41" si="5">D40+D33+D20+D26+D12</f>
        <v>9365.7839999999997</v>
      </c>
      <c r="E41" s="381">
        <f t="shared" si="5"/>
        <v>1546.873</v>
      </c>
      <c r="F41" s="381">
        <f t="shared" si="5"/>
        <v>2160.018</v>
      </c>
      <c r="G41" s="381">
        <f t="shared" si="5"/>
        <v>58796.904999999999</v>
      </c>
      <c r="H41" s="381">
        <f t="shared" si="5"/>
        <v>8591.3610000000008</v>
      </c>
      <c r="I41" s="487">
        <f t="shared" si="5"/>
        <v>12938.481</v>
      </c>
    </row>
    <row r="42" spans="1:9">
      <c r="A42" s="236" t="s">
        <v>282</v>
      </c>
      <c r="B42" s="631"/>
      <c r="C42" s="631"/>
      <c r="D42" s="632"/>
      <c r="E42" s="632"/>
      <c r="F42" s="632"/>
      <c r="G42" s="632"/>
      <c r="H42" s="632"/>
      <c r="I42" s="364"/>
    </row>
    <row r="43" spans="1:9">
      <c r="A43" s="869" t="s">
        <v>283</v>
      </c>
      <c r="B43" s="870"/>
      <c r="C43" s="870"/>
      <c r="D43" s="870"/>
      <c r="E43" s="870"/>
      <c r="F43" s="870"/>
      <c r="G43" s="870"/>
      <c r="H43" s="870"/>
      <c r="I43" s="871"/>
    </row>
    <row r="44" spans="1:9" ht="13.8" thickBot="1">
      <c r="A44" s="238"/>
      <c r="B44" s="365"/>
      <c r="C44" s="365"/>
      <c r="D44" s="366"/>
      <c r="E44" s="366"/>
      <c r="F44" s="366"/>
      <c r="G44" s="366"/>
      <c r="H44" s="366"/>
      <c r="I44" s="367"/>
    </row>
    <row r="45" spans="1:9">
      <c r="D45" s="108"/>
      <c r="E45" s="108"/>
      <c r="F45" s="132"/>
      <c r="G45" s="108"/>
      <c r="H45" s="135"/>
      <c r="I45" s="135"/>
    </row>
    <row r="46" spans="1:9">
      <c r="D46" s="108"/>
      <c r="E46" s="108"/>
      <c r="F46" s="108"/>
      <c r="G46" s="108"/>
      <c r="H46" s="108"/>
      <c r="I46" s="108"/>
    </row>
    <row r="47" spans="1:9" ht="15" customHeight="1">
      <c r="H47" s="108"/>
      <c r="I47" s="108"/>
    </row>
    <row r="48" spans="1:9">
      <c r="D48" s="108"/>
      <c r="E48" s="108"/>
      <c r="F48" s="108"/>
      <c r="G48" s="108"/>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sheetData>
  <mergeCells count="28">
    <mergeCell ref="A1:I1"/>
    <mergeCell ref="A2:I2"/>
    <mergeCell ref="A3:A5"/>
    <mergeCell ref="B3:B5"/>
    <mergeCell ref="C3:C5"/>
    <mergeCell ref="D3:F3"/>
    <mergeCell ref="G3:I3"/>
    <mergeCell ref="D4:D5"/>
    <mergeCell ref="E4:F4"/>
    <mergeCell ref="G4:G5"/>
    <mergeCell ref="H4:I4"/>
    <mergeCell ref="B6:B11"/>
    <mergeCell ref="C6:C11"/>
    <mergeCell ref="A12:C12"/>
    <mergeCell ref="B13:B19"/>
    <mergeCell ref="C13:C19"/>
    <mergeCell ref="A43:I43"/>
    <mergeCell ref="A20:C20"/>
    <mergeCell ref="B21:B25"/>
    <mergeCell ref="C21:C25"/>
    <mergeCell ref="A26:C26"/>
    <mergeCell ref="B27:B32"/>
    <mergeCell ref="C27:C32"/>
    <mergeCell ref="A33:C33"/>
    <mergeCell ref="B34:B39"/>
    <mergeCell ref="C34:C39"/>
    <mergeCell ref="A40:C40"/>
    <mergeCell ref="A41:C41"/>
  </mergeCells>
  <printOptions horizontalCentered="1" verticalCentered="1"/>
  <pageMargins left="0.70866141732283472" right="0.70866141732283472" top="0.70866141732283472" bottom="0.74803149606299213" header="0" footer="0.31496062992125984"/>
  <pageSetup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L45"/>
  <sheetViews>
    <sheetView tabSelected="1" view="pageBreakPreview" zoomScale="90" zoomScaleNormal="100" zoomScaleSheetLayoutView="90" workbookViewId="0">
      <selection activeCell="G7" sqref="G7"/>
    </sheetView>
  </sheetViews>
  <sheetFormatPr baseColWidth="10" defaultColWidth="11.44140625" defaultRowHeight="13.2"/>
  <cols>
    <col min="1" max="1" width="20.6640625" style="20" customWidth="1"/>
    <col min="2" max="2" width="10.6640625" style="20" customWidth="1"/>
    <col min="3" max="3" width="36.6640625" style="20" customWidth="1"/>
    <col min="4" max="9" width="12.6640625" style="20" customWidth="1"/>
    <col min="10" max="16384" width="11.44140625" style="16"/>
  </cols>
  <sheetData>
    <row r="1" spans="1:9" s="188" customFormat="1" ht="15" customHeight="1" thickBot="1">
      <c r="A1" s="971" t="s">
        <v>353</v>
      </c>
      <c r="B1" s="972"/>
      <c r="C1" s="972"/>
      <c r="D1" s="972"/>
      <c r="E1" s="972"/>
      <c r="F1" s="972"/>
      <c r="G1" s="972"/>
      <c r="H1" s="972"/>
      <c r="I1" s="973"/>
    </row>
    <row r="2" spans="1:9" s="188" customFormat="1" ht="15" customHeight="1">
      <c r="A2" s="971" t="s">
        <v>328</v>
      </c>
      <c r="B2" s="972"/>
      <c r="C2" s="972"/>
      <c r="D2" s="972"/>
      <c r="E2" s="972"/>
      <c r="F2" s="972"/>
      <c r="G2" s="972"/>
      <c r="H2" s="972"/>
      <c r="I2" s="973"/>
    </row>
    <row r="3" spans="1:9" ht="15" customHeight="1">
      <c r="A3" s="966" t="str">
        <f>'Pág.25-C14 '!A3:A5</f>
        <v>País de origen</v>
      </c>
      <c r="B3" s="967" t="s">
        <v>260</v>
      </c>
      <c r="C3" s="974" t="s">
        <v>261</v>
      </c>
      <c r="D3" s="899" t="s">
        <v>240</v>
      </c>
      <c r="E3" s="899"/>
      <c r="F3" s="899"/>
      <c r="G3" s="899" t="s">
        <v>324</v>
      </c>
      <c r="H3" s="899"/>
      <c r="I3" s="900"/>
    </row>
    <row r="4" spans="1:9" ht="15" customHeight="1">
      <c r="A4" s="966"/>
      <c r="B4" s="967"/>
      <c r="C4" s="974"/>
      <c r="D4" s="862">
        <v>2021</v>
      </c>
      <c r="E4" s="852" t="s">
        <v>405</v>
      </c>
      <c r="F4" s="956"/>
      <c r="G4" s="862">
        <v>2021</v>
      </c>
      <c r="H4" s="956" t="str">
        <f>+E4</f>
        <v>Ene - mar</v>
      </c>
      <c r="I4" s="853"/>
    </row>
    <row r="5" spans="1:9" ht="15" customHeight="1">
      <c r="A5" s="966"/>
      <c r="B5" s="967"/>
      <c r="C5" s="974"/>
      <c r="D5" s="863"/>
      <c r="E5" s="697">
        <v>2021</v>
      </c>
      <c r="F5" s="697">
        <v>2022</v>
      </c>
      <c r="G5" s="863"/>
      <c r="H5" s="696">
        <v>2021</v>
      </c>
      <c r="I5" s="582">
        <v>2022</v>
      </c>
    </row>
    <row r="6" spans="1:9" ht="12.75" customHeight="1">
      <c r="A6" s="324" t="s">
        <v>247</v>
      </c>
      <c r="B6" s="876" t="s">
        <v>329</v>
      </c>
      <c r="C6" s="857" t="s">
        <v>330</v>
      </c>
      <c r="D6" s="179">
        <v>1610.3409999999999</v>
      </c>
      <c r="E6" s="179">
        <v>313.01600000000002</v>
      </c>
      <c r="F6" s="179">
        <v>250.863</v>
      </c>
      <c r="G6" s="179">
        <v>2158.0309999999999</v>
      </c>
      <c r="H6" s="179">
        <v>260.428</v>
      </c>
      <c r="I6" s="213">
        <v>385.12099999999998</v>
      </c>
    </row>
    <row r="7" spans="1:9" ht="12.75" customHeight="1">
      <c r="A7" s="324" t="s">
        <v>245</v>
      </c>
      <c r="B7" s="877"/>
      <c r="C7" s="858"/>
      <c r="D7" s="179">
        <v>497.91399999999999</v>
      </c>
      <c r="E7" s="179">
        <v>148.488</v>
      </c>
      <c r="F7" s="179">
        <v>148.43299999999999</v>
      </c>
      <c r="G7" s="179">
        <v>601.56700000000001</v>
      </c>
      <c r="H7" s="179">
        <v>149.18799999999999</v>
      </c>
      <c r="I7" s="213">
        <v>236.99199999999999</v>
      </c>
    </row>
    <row r="8" spans="1:9" ht="15.75" customHeight="1">
      <c r="A8" s="966" t="s">
        <v>267</v>
      </c>
      <c r="B8" s="967"/>
      <c r="C8" s="968"/>
      <c r="D8" s="590">
        <f>SUM(D6:D7)</f>
        <v>2108.2550000000001</v>
      </c>
      <c r="E8" s="590">
        <f t="shared" ref="E8:I8" si="0">SUM(E6:E7)</f>
        <v>461.50400000000002</v>
      </c>
      <c r="F8" s="590">
        <f t="shared" si="0"/>
        <v>399.29599999999999</v>
      </c>
      <c r="G8" s="590">
        <f t="shared" si="0"/>
        <v>2759.598</v>
      </c>
      <c r="H8" s="590">
        <f t="shared" si="0"/>
        <v>409.61599999999999</v>
      </c>
      <c r="I8" s="587">
        <f t="shared" si="0"/>
        <v>622.11299999999994</v>
      </c>
    </row>
    <row r="9" spans="1:9" ht="19.5" customHeight="1">
      <c r="A9" s="416" t="s">
        <v>247</v>
      </c>
      <c r="B9" s="872" t="s">
        <v>287</v>
      </c>
      <c r="C9" s="960" t="s">
        <v>288</v>
      </c>
      <c r="D9" s="179">
        <v>560.18399999999997</v>
      </c>
      <c r="E9" s="179">
        <v>76.923000000000002</v>
      </c>
      <c r="F9" s="179">
        <v>59.790999999999997</v>
      </c>
      <c r="G9" s="179">
        <v>4675.433</v>
      </c>
      <c r="H9" s="179">
        <v>672.46799999999996</v>
      </c>
      <c r="I9" s="213">
        <v>867.54499999999996</v>
      </c>
    </row>
    <row r="10" spans="1:9" ht="13.5" customHeight="1">
      <c r="A10" s="215" t="s">
        <v>309</v>
      </c>
      <c r="B10" s="873"/>
      <c r="C10" s="961"/>
      <c r="D10" s="179">
        <v>101.30200000000001</v>
      </c>
      <c r="E10" s="179">
        <v>0</v>
      </c>
      <c r="F10" s="179">
        <v>20.228000000000002</v>
      </c>
      <c r="G10" s="179">
        <v>478.38299999999998</v>
      </c>
      <c r="H10" s="179">
        <v>0</v>
      </c>
      <c r="I10" s="213">
        <v>84.954999999999998</v>
      </c>
    </row>
    <row r="11" spans="1:9" ht="16.5" customHeight="1">
      <c r="A11" s="215" t="s">
        <v>245</v>
      </c>
      <c r="B11" s="873"/>
      <c r="C11" s="961"/>
      <c r="D11" s="179">
        <v>17.004000000000001</v>
      </c>
      <c r="E11" s="179">
        <v>0</v>
      </c>
      <c r="F11" s="179">
        <v>0</v>
      </c>
      <c r="G11" s="179">
        <v>208.215</v>
      </c>
      <c r="H11" s="179">
        <v>0</v>
      </c>
      <c r="I11" s="213">
        <v>0</v>
      </c>
    </row>
    <row r="12" spans="1:9">
      <c r="A12" s="370" t="s">
        <v>270</v>
      </c>
      <c r="B12" s="949"/>
      <c r="C12" s="962"/>
      <c r="D12" s="179">
        <v>30.024000000000001</v>
      </c>
      <c r="E12" s="179">
        <v>0</v>
      </c>
      <c r="F12" s="179">
        <v>62.317</v>
      </c>
      <c r="G12" s="179">
        <v>178.054</v>
      </c>
      <c r="H12" s="179">
        <v>0</v>
      </c>
      <c r="I12" s="213">
        <v>276.34500000000003</v>
      </c>
    </row>
    <row r="13" spans="1:9" ht="15.75" customHeight="1">
      <c r="A13" s="966" t="s">
        <v>267</v>
      </c>
      <c r="B13" s="967"/>
      <c r="C13" s="968"/>
      <c r="D13" s="590">
        <f>SUM(D9:D12)</f>
        <v>708.51400000000001</v>
      </c>
      <c r="E13" s="590">
        <f t="shared" ref="E13:I13" si="1">SUM(E9:E12)</f>
        <v>76.923000000000002</v>
      </c>
      <c r="F13" s="590">
        <f t="shared" si="1"/>
        <v>142.33600000000001</v>
      </c>
      <c r="G13" s="590">
        <f t="shared" si="1"/>
        <v>5540.085</v>
      </c>
      <c r="H13" s="590">
        <f t="shared" si="1"/>
        <v>672.46799999999996</v>
      </c>
      <c r="I13" s="587">
        <f t="shared" si="1"/>
        <v>1228.845</v>
      </c>
    </row>
    <row r="14" spans="1:9" ht="15.75" customHeight="1">
      <c r="A14" s="215" t="s">
        <v>312</v>
      </c>
      <c r="B14" s="872" t="s">
        <v>290</v>
      </c>
      <c r="C14" s="872" t="s">
        <v>291</v>
      </c>
      <c r="D14" s="179">
        <v>1013.546</v>
      </c>
      <c r="E14" s="179">
        <v>83.322999999999993</v>
      </c>
      <c r="F14" s="179">
        <v>116.07</v>
      </c>
      <c r="G14" s="179">
        <v>6103.3149999999996</v>
      </c>
      <c r="H14" s="179">
        <v>570.34100000000001</v>
      </c>
      <c r="I14" s="213">
        <v>804.87599999999998</v>
      </c>
    </row>
    <row r="15" spans="1:9" ht="15.75" customHeight="1">
      <c r="A15" s="215" t="s">
        <v>309</v>
      </c>
      <c r="B15" s="875"/>
      <c r="C15" s="875"/>
      <c r="D15" s="179">
        <v>1097.2</v>
      </c>
      <c r="E15" s="179">
        <v>157.22999999999999</v>
      </c>
      <c r="F15" s="179">
        <v>343.18299999999999</v>
      </c>
      <c r="G15" s="179">
        <v>4598.1580000000004</v>
      </c>
      <c r="H15" s="179">
        <v>585.69200000000001</v>
      </c>
      <c r="I15" s="213">
        <v>1579.9760000000001</v>
      </c>
    </row>
    <row r="16" spans="1:9" ht="15.75" customHeight="1">
      <c r="A16" s="215" t="s">
        <v>247</v>
      </c>
      <c r="B16" s="875"/>
      <c r="C16" s="875"/>
      <c r="D16" s="179">
        <v>299.58100000000002</v>
      </c>
      <c r="E16" s="179">
        <v>78.938000000000002</v>
      </c>
      <c r="F16" s="179">
        <v>100.459</v>
      </c>
      <c r="G16" s="179">
        <v>2439.56</v>
      </c>
      <c r="H16" s="179">
        <v>552.25400000000002</v>
      </c>
      <c r="I16" s="213">
        <v>677.49099999999999</v>
      </c>
    </row>
    <row r="17" spans="1:9" ht="15.75" customHeight="1">
      <c r="A17" s="215" t="s">
        <v>270</v>
      </c>
      <c r="B17" s="875"/>
      <c r="C17" s="875"/>
      <c r="D17" s="179">
        <v>66.602000000000004</v>
      </c>
      <c r="E17" s="179">
        <v>13.542999999999999</v>
      </c>
      <c r="F17" s="179">
        <v>134.422</v>
      </c>
      <c r="G17" s="179">
        <v>259.16899999999998</v>
      </c>
      <c r="H17" s="179">
        <v>40.735999999999997</v>
      </c>
      <c r="I17" s="213">
        <v>459.04199999999997</v>
      </c>
    </row>
    <row r="18" spans="1:9" ht="15.75" customHeight="1">
      <c r="A18" s="215" t="s">
        <v>246</v>
      </c>
      <c r="B18" s="875"/>
      <c r="C18" s="875"/>
      <c r="D18" s="179">
        <v>41.305</v>
      </c>
      <c r="E18" s="179">
        <v>6.9779999999999998</v>
      </c>
      <c r="F18" s="179">
        <v>11.788</v>
      </c>
      <c r="G18" s="179">
        <v>231.16300000000001</v>
      </c>
      <c r="H18" s="179">
        <v>35.96</v>
      </c>
      <c r="I18" s="213">
        <v>44.981000000000002</v>
      </c>
    </row>
    <row r="19" spans="1:9" ht="15.75" customHeight="1">
      <c r="A19" s="215" t="s">
        <v>277</v>
      </c>
      <c r="B19" s="875"/>
      <c r="C19" s="875"/>
      <c r="D19" s="179">
        <v>46.341999999999999</v>
      </c>
      <c r="E19" s="179">
        <v>0</v>
      </c>
      <c r="F19" s="179">
        <v>0</v>
      </c>
      <c r="G19" s="179">
        <v>223.08</v>
      </c>
      <c r="H19" s="179">
        <v>0</v>
      </c>
      <c r="I19" s="213">
        <v>0</v>
      </c>
    </row>
    <row r="20" spans="1:9" ht="15.75" customHeight="1">
      <c r="A20" s="215" t="s">
        <v>299</v>
      </c>
      <c r="B20" s="875"/>
      <c r="C20" s="875"/>
      <c r="D20" s="179">
        <v>2.2709999999999999</v>
      </c>
      <c r="E20" s="179">
        <v>2.1579999999999999</v>
      </c>
      <c r="F20" s="179">
        <v>0</v>
      </c>
      <c r="G20" s="179">
        <v>24.948</v>
      </c>
      <c r="H20" s="179">
        <v>23.751999999999999</v>
      </c>
      <c r="I20" s="213">
        <v>0</v>
      </c>
    </row>
    <row r="21" spans="1:9" ht="15.75" customHeight="1">
      <c r="A21" s="215" t="s">
        <v>273</v>
      </c>
      <c r="B21" s="875"/>
      <c r="C21" s="875"/>
      <c r="D21" s="179">
        <v>2.169</v>
      </c>
      <c r="E21" s="179">
        <v>0</v>
      </c>
      <c r="F21" s="179">
        <v>0</v>
      </c>
      <c r="G21" s="179">
        <v>19.792999999999999</v>
      </c>
      <c r="H21" s="179">
        <v>0</v>
      </c>
      <c r="I21" s="213">
        <v>0</v>
      </c>
    </row>
    <row r="22" spans="1:9" ht="15.75" customHeight="1">
      <c r="A22" s="215" t="s">
        <v>265</v>
      </c>
      <c r="B22" s="875"/>
      <c r="C22" s="875"/>
      <c r="D22" s="179">
        <v>6.7320000000000002</v>
      </c>
      <c r="E22" s="179">
        <v>0</v>
      </c>
      <c r="F22" s="179">
        <v>0</v>
      </c>
      <c r="G22" s="179">
        <v>17.47</v>
      </c>
      <c r="H22" s="179">
        <v>0</v>
      </c>
      <c r="I22" s="213">
        <v>0</v>
      </c>
    </row>
    <row r="23" spans="1:9" ht="15.75" customHeight="1">
      <c r="A23" s="215" t="s">
        <v>331</v>
      </c>
      <c r="B23" s="875"/>
      <c r="C23" s="875"/>
      <c r="D23" s="179">
        <v>2.54</v>
      </c>
      <c r="E23" s="179">
        <v>0</v>
      </c>
      <c r="F23" s="179">
        <v>4.68</v>
      </c>
      <c r="G23" s="179">
        <v>14.569000000000001</v>
      </c>
      <c r="H23" s="179">
        <v>0</v>
      </c>
      <c r="I23" s="213">
        <v>21.297999999999998</v>
      </c>
    </row>
    <row r="24" spans="1:9" ht="15.75" customHeight="1">
      <c r="A24" s="215" t="s">
        <v>266</v>
      </c>
      <c r="B24" s="875"/>
      <c r="C24" s="875"/>
      <c r="D24" s="179">
        <v>2.3E-2</v>
      </c>
      <c r="E24" s="179">
        <v>0</v>
      </c>
      <c r="F24" s="179">
        <v>0</v>
      </c>
      <c r="G24" s="179">
        <v>0.41699999999999998</v>
      </c>
      <c r="H24" s="179">
        <v>0</v>
      </c>
      <c r="I24" s="213">
        <v>0</v>
      </c>
    </row>
    <row r="25" spans="1:9" ht="15.75" customHeight="1">
      <c r="A25" s="215" t="s">
        <v>244</v>
      </c>
      <c r="B25" s="875"/>
      <c r="C25" s="875"/>
      <c r="D25" s="179">
        <v>5.7000000000000002E-2</v>
      </c>
      <c r="E25" s="179">
        <v>5.7000000000000002E-2</v>
      </c>
      <c r="F25" s="179">
        <v>0</v>
      </c>
      <c r="G25" s="179">
        <v>0.10100000000000001</v>
      </c>
      <c r="H25" s="179">
        <v>0.10100000000000001</v>
      </c>
      <c r="I25" s="213">
        <v>0</v>
      </c>
    </row>
    <row r="26" spans="1:9" ht="15.75" customHeight="1">
      <c r="A26" s="215" t="s">
        <v>289</v>
      </c>
      <c r="B26" s="875"/>
      <c r="C26" s="875"/>
      <c r="D26" s="179">
        <v>0</v>
      </c>
      <c r="E26" s="179">
        <v>0</v>
      </c>
      <c r="F26" s="179">
        <v>4.9000000000000002E-2</v>
      </c>
      <c r="G26" s="179">
        <v>0</v>
      </c>
      <c r="H26" s="179">
        <v>0</v>
      </c>
      <c r="I26" s="213">
        <v>0.68600000000000005</v>
      </c>
    </row>
    <row r="27" spans="1:9" ht="15.75" customHeight="1">
      <c r="A27" s="215" t="s">
        <v>383</v>
      </c>
      <c r="B27" s="875"/>
      <c r="C27" s="875"/>
      <c r="D27" s="179">
        <v>0</v>
      </c>
      <c r="E27" s="179">
        <v>0</v>
      </c>
      <c r="F27" s="179">
        <v>0.18099999999999999</v>
      </c>
      <c r="G27" s="179">
        <v>0</v>
      </c>
      <c r="H27" s="179">
        <v>0</v>
      </c>
      <c r="I27" s="213">
        <v>7.7779999999999996</v>
      </c>
    </row>
    <row r="28" spans="1:9" ht="15.75" customHeight="1">
      <c r="A28" s="215" t="s">
        <v>251</v>
      </c>
      <c r="B28" s="875"/>
      <c r="C28" s="875"/>
      <c r="D28" s="179">
        <v>0</v>
      </c>
      <c r="E28" s="179">
        <v>0</v>
      </c>
      <c r="F28" s="179">
        <v>1E-3</v>
      </c>
      <c r="G28" s="179">
        <v>0</v>
      </c>
      <c r="H28" s="179">
        <v>0</v>
      </c>
      <c r="I28" s="213">
        <v>0.20300000000000001</v>
      </c>
    </row>
    <row r="29" spans="1:9" ht="15.75" customHeight="1">
      <c r="A29" s="966" t="s">
        <v>267</v>
      </c>
      <c r="B29" s="967"/>
      <c r="C29" s="968"/>
      <c r="D29" s="590">
        <f t="shared" ref="D29:I29" si="2">SUM(D14:D28)</f>
        <v>2578.3679999999999</v>
      </c>
      <c r="E29" s="590">
        <f t="shared" si="2"/>
        <v>342.22700000000003</v>
      </c>
      <c r="F29" s="590">
        <f t="shared" si="2"/>
        <v>710.83299999999997</v>
      </c>
      <c r="G29" s="590">
        <f t="shared" si="2"/>
        <v>13931.742999999999</v>
      </c>
      <c r="H29" s="590">
        <f t="shared" si="2"/>
        <v>1808.836</v>
      </c>
      <c r="I29" s="587">
        <f t="shared" si="2"/>
        <v>3596.3309999999997</v>
      </c>
    </row>
    <row r="30" spans="1:9" ht="15" customHeight="1" thickBot="1">
      <c r="A30" s="969" t="s">
        <v>281</v>
      </c>
      <c r="B30" s="970"/>
      <c r="C30" s="970"/>
      <c r="D30" s="409">
        <f>D29+D13+D8</f>
        <v>5395.1370000000006</v>
      </c>
      <c r="E30" s="409">
        <f t="shared" ref="E30:I30" si="3">E29+E13+E8</f>
        <v>880.654</v>
      </c>
      <c r="F30" s="409">
        <f t="shared" si="3"/>
        <v>1252.4649999999999</v>
      </c>
      <c r="G30" s="409">
        <f t="shared" si="3"/>
        <v>22231.425999999999</v>
      </c>
      <c r="H30" s="409">
        <f t="shared" si="3"/>
        <v>2890.92</v>
      </c>
      <c r="I30" s="410">
        <f t="shared" si="3"/>
        <v>5447.2889999999998</v>
      </c>
    </row>
    <row r="31" spans="1:9" ht="15" customHeight="1">
      <c r="A31" s="918" t="s">
        <v>282</v>
      </c>
      <c r="B31" s="919"/>
      <c r="C31" s="919"/>
      <c r="D31" s="919"/>
      <c r="E31" s="919"/>
      <c r="F31" s="919"/>
      <c r="G31" s="919"/>
      <c r="H31" s="919"/>
      <c r="I31" s="920"/>
    </row>
    <row r="32" spans="1:9" ht="15.75" customHeight="1" thickBot="1">
      <c r="A32" s="963" t="s">
        <v>332</v>
      </c>
      <c r="B32" s="964"/>
      <c r="C32" s="964"/>
      <c r="D32" s="964"/>
      <c r="E32" s="964"/>
      <c r="F32" s="964"/>
      <c r="G32" s="964"/>
      <c r="H32" s="964"/>
      <c r="I32" s="965"/>
    </row>
    <row r="33" spans="4:12" ht="15.75" customHeight="1"/>
    <row r="34" spans="4:12" ht="15.75" customHeight="1">
      <c r="D34" s="108"/>
      <c r="E34" s="108"/>
      <c r="F34" s="108"/>
      <c r="G34" s="108"/>
      <c r="H34" s="108"/>
      <c r="I34" s="108"/>
    </row>
    <row r="35" spans="4:12" ht="15.75" customHeight="1">
      <c r="D35" s="108"/>
      <c r="E35" s="108"/>
      <c r="F35" s="108"/>
      <c r="G35" s="108"/>
      <c r="H35" s="108"/>
      <c r="I35" s="108"/>
      <c r="L35" s="33"/>
    </row>
    <row r="36" spans="4:12" ht="15.75" customHeight="1"/>
    <row r="37" spans="4:12" ht="15.75" customHeight="1"/>
    <row r="44" spans="4:12">
      <c r="D44" s="340"/>
    </row>
    <row r="45" spans="4:12">
      <c r="D45" s="340"/>
    </row>
  </sheetData>
  <mergeCells count="23">
    <mergeCell ref="B6:B7"/>
    <mergeCell ref="C6:C7"/>
    <mergeCell ref="A8:C8"/>
    <mergeCell ref="A1:I1"/>
    <mergeCell ref="A2:I2"/>
    <mergeCell ref="A3:A5"/>
    <mergeCell ref="B3:B5"/>
    <mergeCell ref="C3:C5"/>
    <mergeCell ref="D3:F3"/>
    <mergeCell ref="G3:I3"/>
    <mergeCell ref="D4:D5"/>
    <mergeCell ref="E4:F4"/>
    <mergeCell ref="G4:G5"/>
    <mergeCell ref="H4:I4"/>
    <mergeCell ref="B9:B12"/>
    <mergeCell ref="C9:C12"/>
    <mergeCell ref="A31:I31"/>
    <mergeCell ref="A32:I32"/>
    <mergeCell ref="A13:C13"/>
    <mergeCell ref="B14:B28"/>
    <mergeCell ref="C14:C28"/>
    <mergeCell ref="A29:C29"/>
    <mergeCell ref="A30:C30"/>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Q49"/>
  <sheetViews>
    <sheetView tabSelected="1" view="pageBreakPreview" topLeftCell="C1" zoomScale="90" zoomScaleNormal="100" zoomScaleSheetLayoutView="90" workbookViewId="0">
      <selection activeCell="G7" sqref="G7"/>
    </sheetView>
  </sheetViews>
  <sheetFormatPr baseColWidth="10" defaultColWidth="11.44140625" defaultRowHeight="13.2"/>
  <cols>
    <col min="1" max="1" width="20.6640625" style="61" customWidth="1"/>
    <col min="2" max="2" width="10.6640625" style="16" customWidth="1"/>
    <col min="3" max="3" width="44.109375" style="110" customWidth="1"/>
    <col min="4" max="9" width="12.6640625" style="16" customWidth="1"/>
    <col min="10" max="10" width="22" style="16" customWidth="1"/>
    <col min="11" max="16384" width="11.44140625" style="16"/>
  </cols>
  <sheetData>
    <row r="1" spans="1:9" ht="15" customHeight="1" thickBot="1">
      <c r="A1" s="971" t="s">
        <v>365</v>
      </c>
      <c r="B1" s="972"/>
      <c r="C1" s="972"/>
      <c r="D1" s="972"/>
      <c r="E1" s="972"/>
      <c r="F1" s="972"/>
      <c r="G1" s="972"/>
      <c r="H1" s="972"/>
      <c r="I1" s="973"/>
    </row>
    <row r="2" spans="1:9" ht="15" customHeight="1">
      <c r="A2" s="983" t="s">
        <v>27</v>
      </c>
      <c r="B2" s="984"/>
      <c r="C2" s="984"/>
      <c r="D2" s="984"/>
      <c r="E2" s="984"/>
      <c r="F2" s="984"/>
      <c r="G2" s="984"/>
      <c r="H2" s="984"/>
      <c r="I2" s="985"/>
    </row>
    <row r="3" spans="1:9" ht="15" customHeight="1">
      <c r="A3" s="986" t="str">
        <f>'Pág.28-C17 '!A3:A5</f>
        <v>País de origen</v>
      </c>
      <c r="B3" s="987" t="s">
        <v>260</v>
      </c>
      <c r="C3" s="988" t="s">
        <v>261</v>
      </c>
      <c r="D3" s="901" t="s">
        <v>240</v>
      </c>
      <c r="E3" s="993"/>
      <c r="F3" s="991"/>
      <c r="G3" s="901" t="s">
        <v>324</v>
      </c>
      <c r="H3" s="902"/>
      <c r="I3" s="903"/>
    </row>
    <row r="4" spans="1:9" ht="15" customHeight="1">
      <c r="A4" s="841"/>
      <c r="B4" s="844"/>
      <c r="C4" s="989"/>
      <c r="D4" s="992">
        <v>2021</v>
      </c>
      <c r="E4" s="945" t="s">
        <v>497</v>
      </c>
      <c r="F4" s="945"/>
      <c r="G4" s="991">
        <v>2021</v>
      </c>
      <c r="H4" s="901" t="str">
        <f>+E4</f>
        <v>Ene- mar</v>
      </c>
      <c r="I4" s="903"/>
    </row>
    <row r="5" spans="1:9" ht="15" customHeight="1">
      <c r="A5" s="878"/>
      <c r="B5" s="845"/>
      <c r="C5" s="990"/>
      <c r="D5" s="887"/>
      <c r="E5" s="669">
        <v>2021</v>
      </c>
      <c r="F5" s="669">
        <v>2022</v>
      </c>
      <c r="G5" s="887"/>
      <c r="H5" s="672">
        <v>2021</v>
      </c>
      <c r="I5" s="671">
        <f>F5</f>
        <v>2022</v>
      </c>
    </row>
    <row r="6" spans="1:9" ht="17.25" customHeight="1">
      <c r="A6" s="483" t="s">
        <v>312</v>
      </c>
      <c r="B6" s="885" t="s">
        <v>310</v>
      </c>
      <c r="C6" s="874" t="s">
        <v>311</v>
      </c>
      <c r="D6" s="179">
        <v>43.247</v>
      </c>
      <c r="E6" s="179">
        <v>6.4370000000000003</v>
      </c>
      <c r="F6" s="179">
        <v>1.504</v>
      </c>
      <c r="G6" s="179">
        <v>203.19300000000001</v>
      </c>
      <c r="H6" s="179">
        <v>36.595999999999997</v>
      </c>
      <c r="I6" s="213">
        <v>9.016</v>
      </c>
    </row>
    <row r="7" spans="1:9" ht="17.25" customHeight="1">
      <c r="A7" s="483" t="s">
        <v>309</v>
      </c>
      <c r="B7" s="978"/>
      <c r="C7" s="875"/>
      <c r="D7" s="179">
        <v>37.520000000000003</v>
      </c>
      <c r="E7" s="179">
        <v>18.952000000000002</v>
      </c>
      <c r="F7" s="179">
        <v>79.757000000000005</v>
      </c>
      <c r="G7" s="179">
        <v>165.79900000000001</v>
      </c>
      <c r="H7" s="179">
        <v>71.236999999999995</v>
      </c>
      <c r="I7" s="213">
        <v>342.35899999999998</v>
      </c>
    </row>
    <row r="8" spans="1:9" ht="17.25" customHeight="1">
      <c r="A8" s="483" t="s">
        <v>289</v>
      </c>
      <c r="B8" s="978"/>
      <c r="C8" s="875"/>
      <c r="D8" s="179">
        <v>44.75</v>
      </c>
      <c r="E8" s="179">
        <v>32.65</v>
      </c>
      <c r="F8" s="179">
        <v>0</v>
      </c>
      <c r="G8" s="179">
        <v>130.304</v>
      </c>
      <c r="H8" s="179">
        <v>103.857</v>
      </c>
      <c r="I8" s="213">
        <v>0</v>
      </c>
    </row>
    <row r="9" spans="1:9" ht="17.25" customHeight="1">
      <c r="A9" s="483" t="s">
        <v>305</v>
      </c>
      <c r="B9" s="978"/>
      <c r="C9" s="875"/>
      <c r="D9" s="179">
        <v>25.65</v>
      </c>
      <c r="E9" s="179">
        <v>0</v>
      </c>
      <c r="F9" s="179">
        <v>0</v>
      </c>
      <c r="G9" s="179">
        <v>75.113</v>
      </c>
      <c r="H9" s="179">
        <v>0</v>
      </c>
      <c r="I9" s="213">
        <v>0</v>
      </c>
    </row>
    <row r="10" spans="1:9" ht="17.25" customHeight="1">
      <c r="A10" s="483" t="s">
        <v>270</v>
      </c>
      <c r="B10" s="978"/>
      <c r="C10" s="875"/>
      <c r="D10" s="179">
        <v>7.71</v>
      </c>
      <c r="E10" s="179">
        <v>7.71</v>
      </c>
      <c r="F10" s="179">
        <v>0</v>
      </c>
      <c r="G10" s="179">
        <v>19.873999999999999</v>
      </c>
      <c r="H10" s="179">
        <v>19.873999999999999</v>
      </c>
      <c r="I10" s="213">
        <v>0</v>
      </c>
    </row>
    <row r="11" spans="1:9" ht="15" customHeight="1">
      <c r="A11" s="982" t="s">
        <v>267</v>
      </c>
      <c r="B11" s="910"/>
      <c r="C11" s="911"/>
      <c r="D11" s="590">
        <f>SUM(D6:D10)</f>
        <v>158.87700000000001</v>
      </c>
      <c r="E11" s="590">
        <f t="shared" ref="E11:I11" si="0">SUM(E6:E10)</f>
        <v>65.748999999999995</v>
      </c>
      <c r="F11" s="590">
        <f t="shared" si="0"/>
        <v>81.26100000000001</v>
      </c>
      <c r="G11" s="590">
        <f t="shared" si="0"/>
        <v>594.28300000000013</v>
      </c>
      <c r="H11" s="590">
        <f t="shared" si="0"/>
        <v>231.56399999999999</v>
      </c>
      <c r="I11" s="587">
        <f t="shared" si="0"/>
        <v>351.375</v>
      </c>
    </row>
    <row r="12" spans="1:9" ht="15" customHeight="1">
      <c r="A12" s="561" t="s">
        <v>289</v>
      </c>
      <c r="B12" s="872" t="s">
        <v>314</v>
      </c>
      <c r="C12" s="960" t="s">
        <v>315</v>
      </c>
      <c r="D12" s="223">
        <v>30.74</v>
      </c>
      <c r="E12" s="223">
        <v>0</v>
      </c>
      <c r="F12" s="223">
        <v>0</v>
      </c>
      <c r="G12" s="223">
        <v>140.27199999999999</v>
      </c>
      <c r="H12" s="223">
        <v>0</v>
      </c>
      <c r="I12" s="213">
        <v>0</v>
      </c>
    </row>
    <row r="13" spans="1:9" ht="17.25" customHeight="1">
      <c r="A13" s="371" t="s">
        <v>334</v>
      </c>
      <c r="B13" s="949"/>
      <c r="C13" s="962"/>
      <c r="D13" s="179">
        <v>1.7999999999999999E-2</v>
      </c>
      <c r="E13" s="179">
        <v>18</v>
      </c>
      <c r="F13" s="179">
        <v>0</v>
      </c>
      <c r="G13" s="179">
        <v>1.4450000000000001</v>
      </c>
      <c r="H13" s="179">
        <v>1.4450000000000001</v>
      </c>
      <c r="I13" s="213">
        <v>0</v>
      </c>
    </row>
    <row r="14" spans="1:9" ht="15" customHeight="1">
      <c r="A14" s="909" t="s">
        <v>267</v>
      </c>
      <c r="B14" s="910"/>
      <c r="C14" s="911"/>
      <c r="D14" s="590">
        <f t="shared" ref="D14:I14" si="1">SUM(D12:D13)</f>
        <v>30.757999999999999</v>
      </c>
      <c r="E14" s="590">
        <f t="shared" si="1"/>
        <v>18</v>
      </c>
      <c r="F14" s="590">
        <f t="shared" si="1"/>
        <v>0</v>
      </c>
      <c r="G14" s="590">
        <f t="shared" si="1"/>
        <v>141.71699999999998</v>
      </c>
      <c r="H14" s="590">
        <f t="shared" si="1"/>
        <v>1.4450000000000001</v>
      </c>
      <c r="I14" s="587">
        <f t="shared" si="1"/>
        <v>0</v>
      </c>
    </row>
    <row r="15" spans="1:9" ht="15" customHeight="1">
      <c r="A15" s="979" t="s">
        <v>281</v>
      </c>
      <c r="B15" s="980"/>
      <c r="C15" s="981"/>
      <c r="D15" s="189">
        <f>D14+D11</f>
        <v>189.63500000000002</v>
      </c>
      <c r="E15" s="189">
        <f t="shared" ref="E15:I15" si="2">E14+E11</f>
        <v>83.748999999999995</v>
      </c>
      <c r="F15" s="189">
        <f t="shared" si="2"/>
        <v>81.26100000000001</v>
      </c>
      <c r="G15" s="189">
        <f t="shared" si="2"/>
        <v>736.00000000000011</v>
      </c>
      <c r="H15" s="189">
        <f t="shared" si="2"/>
        <v>233.00899999999999</v>
      </c>
      <c r="I15" s="675">
        <f t="shared" si="2"/>
        <v>351.375</v>
      </c>
    </row>
    <row r="16" spans="1:9" ht="15" customHeight="1">
      <c r="A16" s="975" t="s">
        <v>282</v>
      </c>
      <c r="B16" s="976"/>
      <c r="C16" s="976"/>
      <c r="D16" s="976"/>
      <c r="E16" s="976"/>
      <c r="F16" s="976"/>
      <c r="G16" s="976"/>
      <c r="H16" s="976"/>
      <c r="I16" s="977"/>
    </row>
    <row r="17" spans="1:9" ht="15" customHeight="1" thickBot="1">
      <c r="A17" s="912" t="s">
        <v>258</v>
      </c>
      <c r="B17" s="913"/>
      <c r="C17" s="913"/>
      <c r="D17" s="913"/>
      <c r="E17" s="913"/>
      <c r="F17" s="913"/>
      <c r="G17" s="913"/>
      <c r="H17" s="913"/>
      <c r="I17" s="914"/>
    </row>
    <row r="18" spans="1:9" ht="15" customHeight="1">
      <c r="A18" s="187"/>
      <c r="B18" s="186"/>
      <c r="C18" s="186"/>
      <c r="D18" s="185"/>
      <c r="E18" s="185"/>
      <c r="F18" s="185"/>
      <c r="G18" s="185"/>
      <c r="H18" s="185"/>
      <c r="I18" s="185"/>
    </row>
    <row r="19" spans="1:9" ht="15" customHeight="1">
      <c r="A19" s="187"/>
      <c r="B19" s="186"/>
      <c r="C19" s="186"/>
      <c r="D19" s="185"/>
      <c r="E19" s="185"/>
      <c r="F19" s="185"/>
      <c r="G19" s="185"/>
      <c r="H19" s="185"/>
      <c r="I19" s="185"/>
    </row>
    <row r="20" spans="1:9" ht="15" customHeight="1">
      <c r="A20" s="187"/>
      <c r="B20" s="186"/>
      <c r="C20" s="186"/>
      <c r="D20" s="185"/>
      <c r="E20" s="185"/>
      <c r="F20" s="185"/>
      <c r="G20" s="185"/>
      <c r="H20" s="185"/>
      <c r="I20" s="185"/>
    </row>
    <row r="21" spans="1:9" ht="15" customHeight="1">
      <c r="A21" s="48"/>
      <c r="B21" s="48"/>
      <c r="C21" s="48"/>
      <c r="D21" s="175"/>
      <c r="E21" s="175"/>
      <c r="F21" s="175"/>
      <c r="G21" s="175"/>
      <c r="H21" s="175"/>
      <c r="I21" s="175"/>
    </row>
    <row r="22" spans="1:9" ht="15" customHeight="1">
      <c r="A22" s="20"/>
      <c r="B22" s="176"/>
      <c r="C22" s="176"/>
      <c r="D22" s="108"/>
      <c r="E22" s="108"/>
      <c r="F22" s="108"/>
      <c r="G22" s="108"/>
      <c r="H22" s="108"/>
      <c r="I22" s="108"/>
    </row>
    <row r="23" spans="1:9" ht="15" customHeight="1">
      <c r="A23" s="20"/>
      <c r="B23" s="176"/>
      <c r="C23" s="176"/>
      <c r="D23" s="108"/>
      <c r="E23" s="108"/>
      <c r="F23" s="108"/>
      <c r="G23" s="108"/>
      <c r="H23" s="108"/>
      <c r="I23" s="108"/>
    </row>
    <row r="24" spans="1:9" ht="15" customHeight="1">
      <c r="A24" s="62"/>
      <c r="B24" s="20"/>
      <c r="C24" s="109"/>
      <c r="D24" s="20"/>
      <c r="E24" s="20"/>
      <c r="F24" s="20"/>
      <c r="G24" s="20"/>
      <c r="H24" s="20"/>
      <c r="I24" s="20"/>
    </row>
    <row r="25" spans="1:9" ht="15" customHeight="1">
      <c r="A25" s="20"/>
      <c r="B25" s="176"/>
      <c r="C25" s="176"/>
      <c r="D25" s="108"/>
      <c r="E25" s="108"/>
      <c r="F25" s="108"/>
      <c r="G25" s="108"/>
      <c r="H25" s="108"/>
      <c r="I25" s="108"/>
    </row>
    <row r="26" spans="1:9" ht="15" customHeight="1">
      <c r="A26" s="20"/>
      <c r="B26" s="176"/>
      <c r="C26" s="176"/>
      <c r="D26" s="108"/>
      <c r="E26" s="108"/>
      <c r="F26" s="108"/>
      <c r="G26" s="108"/>
      <c r="H26" s="108"/>
      <c r="I26" s="108"/>
    </row>
    <row r="27" spans="1:9" ht="15" customHeight="1">
      <c r="A27" s="20"/>
      <c r="B27" s="176"/>
      <c r="C27" s="176"/>
      <c r="D27" s="108"/>
      <c r="E27" s="108"/>
      <c r="F27" s="108"/>
      <c r="G27" s="108"/>
      <c r="H27" s="108"/>
      <c r="I27" s="108"/>
    </row>
    <row r="28" spans="1:9" ht="15" customHeight="1">
      <c r="A28" s="48"/>
      <c r="B28" s="48"/>
      <c r="C28" s="48"/>
      <c r="D28" s="175"/>
      <c r="E28" s="175"/>
      <c r="F28" s="175"/>
      <c r="G28" s="175"/>
      <c r="H28" s="175"/>
      <c r="I28" s="175"/>
    </row>
    <row r="29" spans="1:9" ht="15" customHeight="1">
      <c r="A29" s="48"/>
      <c r="B29" s="48"/>
      <c r="C29" s="48"/>
      <c r="D29" s="175"/>
      <c r="E29" s="175"/>
      <c r="F29" s="175"/>
      <c r="G29" s="175"/>
      <c r="H29" s="175"/>
      <c r="I29" s="175"/>
    </row>
    <row r="30" spans="1:9" ht="15" customHeight="1"/>
    <row r="31" spans="1:9" ht="15" customHeight="1"/>
    <row r="32" spans="1:9" ht="15" customHeight="1"/>
    <row r="33" spans="1:17" ht="15" customHeight="1"/>
    <row r="34" spans="1:17" ht="15" customHeight="1"/>
    <row r="35" spans="1:17" ht="15" customHeight="1">
      <c r="D35" s="190"/>
    </row>
    <row r="36" spans="1:17" ht="15" customHeight="1">
      <c r="D36" s="190"/>
    </row>
    <row r="37" spans="1:17" ht="15" customHeight="1"/>
    <row r="38" spans="1:17" ht="15" customHeight="1"/>
    <row r="39" spans="1:17" ht="15" customHeight="1"/>
    <row r="40" spans="1:17" ht="15" customHeight="1"/>
    <row r="41" spans="1:17" ht="15" customHeight="1"/>
    <row r="42" spans="1:17" ht="15" customHeight="1"/>
    <row r="43" spans="1:17" ht="15" customHeight="1"/>
    <row r="44" spans="1:17" ht="15" customHeight="1">
      <c r="B44" s="16" t="s">
        <v>12</v>
      </c>
    </row>
    <row r="45" spans="1:17" ht="15" customHeight="1">
      <c r="B45" s="16" t="s">
        <v>13</v>
      </c>
    </row>
    <row r="46" spans="1:17" ht="15" customHeight="1">
      <c r="K46" s="47"/>
      <c r="L46" s="47"/>
      <c r="M46" s="47"/>
      <c r="N46" s="47"/>
      <c r="O46" s="47"/>
      <c r="P46" s="47"/>
      <c r="Q46" s="47"/>
    </row>
    <row r="47" spans="1:17" s="47" customFormat="1" ht="15" customHeight="1">
      <c r="A47" s="61"/>
      <c r="B47" s="16"/>
      <c r="C47" s="110"/>
      <c r="D47" s="16"/>
      <c r="E47" s="16"/>
      <c r="F47" s="16"/>
      <c r="G47" s="16"/>
      <c r="H47" s="16"/>
      <c r="I47" s="16"/>
      <c r="K47" s="16"/>
      <c r="L47" s="16"/>
      <c r="M47" s="16"/>
      <c r="N47" s="16"/>
      <c r="O47" s="16"/>
      <c r="P47" s="16"/>
      <c r="Q47" s="16"/>
    </row>
    <row r="48" spans="1:17" ht="15" customHeight="1"/>
    <row r="49" ht="15" customHeight="1"/>
  </sheetData>
  <mergeCells count="20">
    <mergeCell ref="A1:I1"/>
    <mergeCell ref="A2:I2"/>
    <mergeCell ref="A3:A5"/>
    <mergeCell ref="B3:B5"/>
    <mergeCell ref="C3:C5"/>
    <mergeCell ref="G4:G5"/>
    <mergeCell ref="D4:D5"/>
    <mergeCell ref="D3:F3"/>
    <mergeCell ref="G3:I3"/>
    <mergeCell ref="H4:I4"/>
    <mergeCell ref="E4:F4"/>
    <mergeCell ref="A17:I17"/>
    <mergeCell ref="A16:I16"/>
    <mergeCell ref="B6:B10"/>
    <mergeCell ref="A15:C15"/>
    <mergeCell ref="C12:C13"/>
    <mergeCell ref="C6:C10"/>
    <mergeCell ref="A11:C11"/>
    <mergeCell ref="A14:C14"/>
    <mergeCell ref="B12:B13"/>
  </mergeCells>
  <printOptions horizontalCentered="1" verticalCentered="1"/>
  <pageMargins left="0.70866141732283472" right="0.70866141732283472" top="0.70866141732283472" bottom="0.74803149606299213" header="0" footer="0.31496062992125984"/>
  <pageSetup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K46"/>
  <sheetViews>
    <sheetView tabSelected="1" view="pageBreakPreview" zoomScale="110" zoomScaleNormal="115" zoomScaleSheetLayoutView="110" zoomScalePageLayoutView="85" workbookViewId="0">
      <selection activeCell="G7" sqref="G7"/>
    </sheetView>
  </sheetViews>
  <sheetFormatPr baseColWidth="10" defaultColWidth="11.44140625" defaultRowHeight="13.2"/>
  <cols>
    <col min="1" max="1" width="21.44140625" customWidth="1"/>
    <col min="2" max="2" width="9.33203125" customWidth="1"/>
    <col min="3" max="4" width="10" customWidth="1"/>
    <col min="5" max="5" width="9" customWidth="1"/>
    <col min="6" max="6" width="8.5546875" customWidth="1"/>
    <col min="7" max="7" width="8.33203125" customWidth="1"/>
    <col min="8" max="9" width="8.109375" customWidth="1"/>
    <col min="10" max="10" width="9.33203125" customWidth="1"/>
    <col min="11" max="11" width="7.88671875" customWidth="1"/>
  </cols>
  <sheetData>
    <row r="1" spans="1:11" ht="13.8" thickBot="1">
      <c r="A1" s="994" t="s">
        <v>507</v>
      </c>
      <c r="B1" s="995"/>
      <c r="C1" s="995"/>
      <c r="D1" s="995"/>
      <c r="E1" s="995"/>
      <c r="F1" s="995"/>
      <c r="G1" s="995"/>
      <c r="H1" s="995"/>
      <c r="I1" s="995"/>
      <c r="J1" s="995"/>
      <c r="K1" s="996"/>
    </row>
    <row r="2" spans="1:11">
      <c r="A2" s="994" t="s">
        <v>336</v>
      </c>
      <c r="B2" s="995"/>
      <c r="C2" s="995"/>
      <c r="D2" s="995"/>
      <c r="E2" s="995"/>
      <c r="F2" s="995"/>
      <c r="G2" s="995"/>
      <c r="H2" s="995"/>
      <c r="I2" s="995"/>
      <c r="J2" s="995"/>
      <c r="K2" s="996"/>
    </row>
    <row r="3" spans="1:11" ht="8.25" customHeight="1" thickBot="1">
      <c r="A3" s="997"/>
      <c r="B3" s="998"/>
      <c r="C3" s="998"/>
      <c r="D3" s="998"/>
      <c r="E3" s="998"/>
      <c r="F3" s="998"/>
      <c r="G3" s="998"/>
      <c r="H3" s="998"/>
      <c r="I3" s="998"/>
      <c r="J3" s="998"/>
      <c r="K3" s="999"/>
    </row>
    <row r="4" spans="1:11" ht="13.5" hidden="1" customHeight="1" thickBot="1">
      <c r="A4" s="997"/>
      <c r="B4" s="998"/>
      <c r="C4" s="998"/>
      <c r="D4" s="998"/>
      <c r="E4" s="998"/>
      <c r="F4" s="998"/>
      <c r="G4" s="998"/>
      <c r="H4" s="998"/>
      <c r="I4" s="998"/>
      <c r="J4" s="998"/>
      <c r="K4" s="999"/>
    </row>
    <row r="5" spans="1:11">
      <c r="A5" s="1006" t="s">
        <v>337</v>
      </c>
      <c r="B5" s="1000" t="s">
        <v>338</v>
      </c>
      <c r="C5" s="1001"/>
      <c r="D5" s="1001"/>
      <c r="E5" s="1001"/>
      <c r="F5" s="1002"/>
      <c r="G5" s="1000" t="s">
        <v>339</v>
      </c>
      <c r="H5" s="1001"/>
      <c r="I5" s="1001"/>
      <c r="J5" s="1001"/>
      <c r="K5" s="1002"/>
    </row>
    <row r="6" spans="1:11">
      <c r="A6" s="1007"/>
      <c r="B6" s="1011" t="s">
        <v>340</v>
      </c>
      <c r="C6" s="1012"/>
      <c r="D6" s="1013"/>
      <c r="E6" s="1009" t="s">
        <v>405</v>
      </c>
      <c r="F6" s="1010"/>
      <c r="G6" s="1011" t="s">
        <v>340</v>
      </c>
      <c r="H6" s="1012"/>
      <c r="I6" s="1013"/>
      <c r="J6" s="1009" t="str">
        <f>E6</f>
        <v>Ene - mar</v>
      </c>
      <c r="K6" s="1010"/>
    </row>
    <row r="7" spans="1:11">
      <c r="A7" s="1008"/>
      <c r="B7" s="196">
        <v>2019</v>
      </c>
      <c r="C7" s="197">
        <v>2020</v>
      </c>
      <c r="D7" s="197">
        <v>2021</v>
      </c>
      <c r="E7" s="498">
        <v>2021</v>
      </c>
      <c r="F7" s="591">
        <v>2022</v>
      </c>
      <c r="G7" s="216">
        <v>2019</v>
      </c>
      <c r="H7" s="197">
        <v>2020</v>
      </c>
      <c r="I7" s="498">
        <v>2021</v>
      </c>
      <c r="J7" s="673">
        <v>2021</v>
      </c>
      <c r="K7" s="591">
        <v>2022</v>
      </c>
    </row>
    <row r="8" spans="1:11">
      <c r="A8" s="198" t="s">
        <v>312</v>
      </c>
      <c r="B8" s="481">
        <v>135</v>
      </c>
      <c r="C8" s="499"/>
      <c r="D8" s="499"/>
      <c r="E8" s="499"/>
      <c r="F8" s="592"/>
      <c r="G8" s="481">
        <v>80</v>
      </c>
      <c r="H8" s="499"/>
      <c r="I8" s="499"/>
      <c r="J8" s="654"/>
      <c r="K8" s="593"/>
    </row>
    <row r="9" spans="1:11">
      <c r="A9" s="198" t="s">
        <v>273</v>
      </c>
      <c r="B9" s="482"/>
      <c r="C9" s="500"/>
      <c r="D9" s="500"/>
      <c r="E9" s="499"/>
      <c r="F9" s="592"/>
      <c r="G9" s="481"/>
      <c r="H9" s="499"/>
      <c r="I9" s="499"/>
      <c r="J9" s="471"/>
      <c r="K9" s="594"/>
    </row>
    <row r="10" spans="1:11" ht="13.8" thickBot="1">
      <c r="A10" s="427" t="s">
        <v>244</v>
      </c>
      <c r="B10" s="428"/>
      <c r="C10" s="429">
        <v>25873</v>
      </c>
      <c r="D10" s="429">
        <v>18652</v>
      </c>
      <c r="E10" s="430"/>
      <c r="F10" s="431">
        <v>3830</v>
      </c>
      <c r="G10" s="432"/>
      <c r="H10" s="430">
        <v>22857.876</v>
      </c>
      <c r="I10" s="430">
        <v>26312.991999999998</v>
      </c>
      <c r="J10" s="430"/>
      <c r="K10" s="433">
        <v>3677</v>
      </c>
    </row>
    <row r="11" spans="1:11" ht="13.8" thickBot="1">
      <c r="A11" s="638" t="s">
        <v>281</v>
      </c>
      <c r="B11" s="639">
        <f>SUM(B8:B10)</f>
        <v>135</v>
      </c>
      <c r="C11" s="639">
        <f>SUM(C8:C10)</f>
        <v>25873</v>
      </c>
      <c r="D11" s="639">
        <f>SUM(D8:D10)</f>
        <v>18652</v>
      </c>
      <c r="E11" s="639"/>
      <c r="F11" s="639">
        <f>SUM(F8:F10)</f>
        <v>3830</v>
      </c>
      <c r="G11" s="639">
        <f>SUM(G8:G10)</f>
        <v>80</v>
      </c>
      <c r="H11" s="639">
        <f>SUM(H8:H10)</f>
        <v>22857.876</v>
      </c>
      <c r="I11" s="639">
        <f>SUM(I8:I10)</f>
        <v>26312.991999999998</v>
      </c>
      <c r="J11" s="639"/>
      <c r="K11" s="640">
        <f>SUM(K8:K10)</f>
        <v>3677</v>
      </c>
    </row>
    <row r="12" spans="1:11" ht="13.8" thickBot="1">
      <c r="A12" s="1003" t="s">
        <v>341</v>
      </c>
      <c r="B12" s="1004"/>
      <c r="C12" s="1004"/>
      <c r="D12" s="1004"/>
      <c r="E12" s="1004"/>
      <c r="F12" s="1004"/>
      <c r="G12" s="1004"/>
      <c r="H12" s="1004"/>
      <c r="I12" s="1004"/>
      <c r="J12" s="1004"/>
      <c r="K12" s="1005"/>
    </row>
    <row r="31" spans="5:5">
      <c r="E31" s="339"/>
    </row>
    <row r="38" spans="2:5">
      <c r="E38" s="339"/>
    </row>
    <row r="45" spans="2:5">
      <c r="B45" t="s">
        <v>12</v>
      </c>
    </row>
    <row r="46" spans="2:5">
      <c r="B46" t="s">
        <v>13</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0866141732283472" bottom="0.74803149606299213" header="0"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sheetPr>
  <dimension ref="A1:CG54"/>
  <sheetViews>
    <sheetView tabSelected="1" view="pageBreakPreview" topLeftCell="A29" zoomScaleNormal="100" zoomScaleSheetLayoutView="100" workbookViewId="0">
      <selection activeCell="G7" sqref="G7"/>
    </sheetView>
  </sheetViews>
  <sheetFormatPr baseColWidth="10" defaultColWidth="11.44140625" defaultRowHeight="13.2"/>
  <cols>
    <col min="1" max="1" width="8" style="31" customWidth="1"/>
    <col min="2" max="2" width="115.109375" style="20" customWidth="1"/>
    <col min="3" max="3" width="9.5546875" style="20" customWidth="1"/>
    <col min="4" max="6" width="9.44140625" style="20" customWidth="1"/>
    <col min="7" max="85" width="11.44140625" style="20"/>
    <col min="86" max="16384" width="11.44140625" style="16"/>
  </cols>
  <sheetData>
    <row r="1" spans="1:85">
      <c r="A1" s="505"/>
      <c r="B1" s="310"/>
      <c r="C1" s="310"/>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733" t="s">
        <v>14</v>
      </c>
      <c r="B2" s="733"/>
      <c r="C2" s="733"/>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505"/>
      <c r="B6" s="310"/>
      <c r="C6" s="310"/>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506" t="s">
        <v>15</v>
      </c>
      <c r="B7" s="507" t="s">
        <v>16</v>
      </c>
      <c r="C7" s="508" t="s">
        <v>17</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509"/>
      <c r="B8" s="310"/>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509">
        <v>1</v>
      </c>
      <c r="B9" s="20" t="s">
        <v>18</v>
      </c>
      <c r="C9" s="37">
        <v>5</v>
      </c>
    </row>
    <row r="10" spans="1:85">
      <c r="A10" s="509">
        <v>2</v>
      </c>
      <c r="B10" s="278" t="s">
        <v>392</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509">
        <v>3</v>
      </c>
      <c r="B11" s="278" t="s">
        <v>393</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509">
        <v>4</v>
      </c>
      <c r="B12" s="278" t="s">
        <v>511</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509">
        <v>5</v>
      </c>
      <c r="B13" s="278" t="s">
        <v>377</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509"/>
      <c r="B14" s="20" t="s">
        <v>19</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509">
        <v>6</v>
      </c>
      <c r="B15" s="278" t="s">
        <v>394</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509"/>
      <c r="B16" s="278" t="s">
        <v>512</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509">
        <v>7</v>
      </c>
      <c r="B17" s="20" t="s">
        <v>20</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509">
        <v>8</v>
      </c>
      <c r="B18" s="278" t="s">
        <v>21</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510">
        <v>9</v>
      </c>
      <c r="B19" s="722" t="s">
        <v>484</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510">
        <v>10</v>
      </c>
      <c r="B20" s="278" t="s">
        <v>494</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509">
        <v>11</v>
      </c>
      <c r="B21" s="20" t="s">
        <v>22</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509">
        <v>12</v>
      </c>
      <c r="B22" s="20" t="s">
        <v>23</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509">
        <v>13</v>
      </c>
      <c r="B23" s="20" t="s">
        <v>24</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509">
        <v>14</v>
      </c>
      <c r="B24" s="20" t="s">
        <v>25</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509">
        <v>15</v>
      </c>
      <c r="B25" s="278" t="s">
        <v>495</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509">
        <v>16</v>
      </c>
      <c r="B26" s="278" t="s">
        <v>496</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509">
        <v>17</v>
      </c>
      <c r="B27" s="20" t="s">
        <v>26</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509">
        <v>18</v>
      </c>
      <c r="B28" s="20" t="s">
        <v>27</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708">
        <v>19</v>
      </c>
      <c r="B29" s="310" t="s">
        <v>28</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509">
        <v>20</v>
      </c>
      <c r="B30" s="310" t="s">
        <v>29</v>
      </c>
      <c r="C30" s="37">
        <v>32</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509">
        <v>21</v>
      </c>
      <c r="B31" s="310" t="s">
        <v>30</v>
      </c>
      <c r="C31" s="37">
        <v>34</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B32" s="310" t="s">
        <v>31</v>
      </c>
      <c r="C32" s="3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31">
        <v>22</v>
      </c>
      <c r="B33" s="310" t="s">
        <v>32</v>
      </c>
      <c r="C33" s="37">
        <v>35</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708"/>
      <c r="B34" s="310" t="s">
        <v>33</v>
      </c>
      <c r="C34" s="3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509"/>
      <c r="B35" s="310"/>
      <c r="C35" s="511"/>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508" t="s">
        <v>34</v>
      </c>
      <c r="B36" s="507" t="s">
        <v>16</v>
      </c>
      <c r="C36" s="512"/>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
      <c r="B37" s="310"/>
      <c r="C37" s="3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509">
        <v>1</v>
      </c>
      <c r="B38" s="323" t="s">
        <v>395</v>
      </c>
      <c r="C38" s="37">
        <v>8</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509">
        <v>2</v>
      </c>
      <c r="B39" s="323" t="s">
        <v>513</v>
      </c>
      <c r="C39" s="37">
        <v>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509">
        <v>3</v>
      </c>
      <c r="B40" s="278" t="s">
        <v>514</v>
      </c>
      <c r="C40" s="4">
        <v>10</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509">
        <v>4</v>
      </c>
      <c r="B41" s="278" t="s">
        <v>515</v>
      </c>
      <c r="C41" s="37">
        <v>14</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509">
        <v>5</v>
      </c>
      <c r="B42" s="278" t="s">
        <v>516</v>
      </c>
      <c r="C42" s="37">
        <v>15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509">
        <v>6</v>
      </c>
      <c r="B43" s="278" t="s">
        <v>517</v>
      </c>
      <c r="C43" s="37">
        <v>16</v>
      </c>
      <c r="D43" s="190"/>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509">
        <v>7</v>
      </c>
      <c r="B44" s="278" t="s">
        <v>518</v>
      </c>
      <c r="C44" s="37">
        <v>17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509">
        <v>8</v>
      </c>
      <c r="B45" s="278" t="s">
        <v>519</v>
      </c>
      <c r="C45" s="37">
        <v>31</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509">
        <v>9</v>
      </c>
      <c r="B46" s="278" t="s">
        <v>396</v>
      </c>
      <c r="C46" s="37">
        <v>33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A47" s="20"/>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A48" s="2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c r="A49" s="20"/>
      <c r="B49" s="278"/>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c r="A50" s="32"/>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8" r:id="rId7" location="'Pág.8-G1'!A1" display="'Pág.8-G1'!A1" xr:uid="{00000000-0004-0000-0200-000008000000}"/>
    <hyperlink ref="C39" r:id="rId8" location="'Pág.9-G2'!A1" display="'Pág.9-G2'!A1" xr:uid="{00000000-0004-0000-0200-000009000000}"/>
    <hyperlink ref="C40" r:id="rId9" location="'Pag.10-G3 '!A1" display="'Pag.10-G3 '!A1" xr:uid="{00000000-0004-0000-0200-00000A000000}"/>
    <hyperlink ref="C41" r:id="rId10" location="'Pág.14-G4'!A1" display="'Pág.14-G4'!A1" xr:uid="{00000000-0004-0000-0200-00000B000000}"/>
    <hyperlink ref="C42" r:id="rId11" location="'Pág.15-G5'!A1" display="'Pág.15-G5'!A1" xr:uid="{00000000-0004-0000-0200-00000C000000}"/>
    <hyperlink ref="C43" r:id="rId12" location="'Pág.16-G6'!A1" display="'Pág.16-G6'!A1" xr:uid="{00000000-0004-0000-0200-00000D000000}"/>
    <hyperlink ref="C44" r:id="rId13" location="'Pág.17-G7'!A1" display="'Pág.17-G7'!A1" xr:uid="{00000000-0004-0000-0200-00000E000000}"/>
    <hyperlink ref="C45" r:id="rId14" location="'Pág.18-G8'!A1" display="'Pág.18-G8'!A1" xr:uid="{00000000-0004-0000-0200-00000F000000}"/>
    <hyperlink ref="C46" location="'Pág.23-G10 '!A1" display="'Pág.23-G10 '!A1" xr:uid="{00000000-0004-0000-0200-000010000000}"/>
  </hyperlinks>
  <printOptions horizontalCentered="1"/>
  <pageMargins left="0.70866141732283472" right="0.70866141732283472" top="0.70866141732283472" bottom="0.74803149606299213" header="0" footer="0.31496062992125984"/>
  <pageSetup scale="90"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AT40"/>
  <sheetViews>
    <sheetView tabSelected="1" view="pageBreakPreview" zoomScale="80" zoomScaleNormal="100" zoomScaleSheetLayoutView="80" workbookViewId="0">
      <selection activeCell="G7" sqref="G7"/>
    </sheetView>
  </sheetViews>
  <sheetFormatPr baseColWidth="10" defaultColWidth="11.44140625" defaultRowHeight="13.2"/>
  <cols>
    <col min="1" max="1" width="130.6640625" style="345" customWidth="1"/>
    <col min="2" max="26" width="11.44140625" style="345" customWidth="1"/>
    <col min="27" max="27" width="10.6640625" style="345" customWidth="1"/>
    <col min="28" max="43" width="10.6640625" style="356" customWidth="1"/>
    <col min="44" max="44" width="10.6640625" style="345" customWidth="1"/>
    <col min="45" max="45" width="12.88671875" style="345" bestFit="1" customWidth="1"/>
    <col min="46" max="259" width="11.44140625" style="345"/>
    <col min="260" max="260" width="130.6640625" style="345" customWidth="1"/>
    <col min="261" max="285" width="11.44140625" style="345"/>
    <col min="286" max="300" width="10.6640625" style="345" customWidth="1"/>
    <col min="301" max="301" width="12.88671875" style="345" bestFit="1" customWidth="1"/>
    <col min="302" max="515" width="11.44140625" style="345"/>
    <col min="516" max="516" width="130.6640625" style="345" customWidth="1"/>
    <col min="517" max="541" width="11.44140625" style="345"/>
    <col min="542" max="556" width="10.6640625" style="345" customWidth="1"/>
    <col min="557" max="557" width="12.88671875" style="345" bestFit="1" customWidth="1"/>
    <col min="558" max="771" width="11.44140625" style="345"/>
    <col min="772" max="772" width="130.6640625" style="345" customWidth="1"/>
    <col min="773" max="797" width="11.44140625" style="345"/>
    <col min="798" max="812" width="10.6640625" style="345" customWidth="1"/>
    <col min="813" max="813" width="12.88671875" style="345" bestFit="1" customWidth="1"/>
    <col min="814" max="1027" width="11.44140625" style="345"/>
    <col min="1028" max="1028" width="130.6640625" style="345" customWidth="1"/>
    <col min="1029" max="1053" width="11.44140625" style="345"/>
    <col min="1054" max="1068" width="10.6640625" style="345" customWidth="1"/>
    <col min="1069" max="1069" width="12.88671875" style="345" bestFit="1" customWidth="1"/>
    <col min="1070" max="1283" width="11.44140625" style="345"/>
    <col min="1284" max="1284" width="130.6640625" style="345" customWidth="1"/>
    <col min="1285" max="1309" width="11.44140625" style="345"/>
    <col min="1310" max="1324" width="10.6640625" style="345" customWidth="1"/>
    <col min="1325" max="1325" width="12.88671875" style="345" bestFit="1" customWidth="1"/>
    <col min="1326" max="1539" width="11.44140625" style="345"/>
    <col min="1540" max="1540" width="130.6640625" style="345" customWidth="1"/>
    <col min="1541" max="1565" width="11.44140625" style="345"/>
    <col min="1566" max="1580" width="10.6640625" style="345" customWidth="1"/>
    <col min="1581" max="1581" width="12.88671875" style="345" bestFit="1" customWidth="1"/>
    <col min="1582" max="1795" width="11.44140625" style="345"/>
    <col min="1796" max="1796" width="130.6640625" style="345" customWidth="1"/>
    <col min="1797" max="1821" width="11.44140625" style="345"/>
    <col min="1822" max="1836" width="10.6640625" style="345" customWidth="1"/>
    <col min="1837" max="1837" width="12.88671875" style="345" bestFit="1" customWidth="1"/>
    <col min="1838" max="2051" width="11.44140625" style="345"/>
    <col min="2052" max="2052" width="130.6640625" style="345" customWidth="1"/>
    <col min="2053" max="2077" width="11.44140625" style="345"/>
    <col min="2078" max="2092" width="10.6640625" style="345" customWidth="1"/>
    <col min="2093" max="2093" width="12.88671875" style="345" bestFit="1" customWidth="1"/>
    <col min="2094" max="2307" width="11.44140625" style="345"/>
    <col min="2308" max="2308" width="130.6640625" style="345" customWidth="1"/>
    <col min="2309" max="2333" width="11.44140625" style="345"/>
    <col min="2334" max="2348" width="10.6640625" style="345" customWidth="1"/>
    <col min="2349" max="2349" width="12.88671875" style="345" bestFit="1" customWidth="1"/>
    <col min="2350" max="2563" width="11.44140625" style="345"/>
    <col min="2564" max="2564" width="130.6640625" style="345" customWidth="1"/>
    <col min="2565" max="2589" width="11.44140625" style="345"/>
    <col min="2590" max="2604" width="10.6640625" style="345" customWidth="1"/>
    <col min="2605" max="2605" width="12.88671875" style="345" bestFit="1" customWidth="1"/>
    <col min="2606" max="2819" width="11.44140625" style="345"/>
    <col min="2820" max="2820" width="130.6640625" style="345" customWidth="1"/>
    <col min="2821" max="2845" width="11.44140625" style="345"/>
    <col min="2846" max="2860" width="10.6640625" style="345" customWidth="1"/>
    <col min="2861" max="2861" width="12.88671875" style="345" bestFit="1" customWidth="1"/>
    <col min="2862" max="3075" width="11.44140625" style="345"/>
    <col min="3076" max="3076" width="130.6640625" style="345" customWidth="1"/>
    <col min="3077" max="3101" width="11.44140625" style="345"/>
    <col min="3102" max="3116" width="10.6640625" style="345" customWidth="1"/>
    <col min="3117" max="3117" width="12.88671875" style="345" bestFit="1" customWidth="1"/>
    <col min="3118" max="3331" width="11.44140625" style="345"/>
    <col min="3332" max="3332" width="130.6640625" style="345" customWidth="1"/>
    <col min="3333" max="3357" width="11.44140625" style="345"/>
    <col min="3358" max="3372" width="10.6640625" style="345" customWidth="1"/>
    <col min="3373" max="3373" width="12.88671875" style="345" bestFit="1" customWidth="1"/>
    <col min="3374" max="3587" width="11.44140625" style="345"/>
    <col min="3588" max="3588" width="130.6640625" style="345" customWidth="1"/>
    <col min="3589" max="3613" width="11.44140625" style="345"/>
    <col min="3614" max="3628" width="10.6640625" style="345" customWidth="1"/>
    <col min="3629" max="3629" width="12.88671875" style="345" bestFit="1" customWidth="1"/>
    <col min="3630" max="3843" width="11.44140625" style="345"/>
    <col min="3844" max="3844" width="130.6640625" style="345" customWidth="1"/>
    <col min="3845" max="3869" width="11.44140625" style="345"/>
    <col min="3870" max="3884" width="10.6640625" style="345" customWidth="1"/>
    <col min="3885" max="3885" width="12.88671875" style="345" bestFit="1" customWidth="1"/>
    <col min="3886" max="4099" width="11.44140625" style="345"/>
    <col min="4100" max="4100" width="130.6640625" style="345" customWidth="1"/>
    <col min="4101" max="4125" width="11.44140625" style="345"/>
    <col min="4126" max="4140" width="10.6640625" style="345" customWidth="1"/>
    <col min="4141" max="4141" width="12.88671875" style="345" bestFit="1" customWidth="1"/>
    <col min="4142" max="4355" width="11.44140625" style="345"/>
    <col min="4356" max="4356" width="130.6640625" style="345" customWidth="1"/>
    <col min="4357" max="4381" width="11.44140625" style="345"/>
    <col min="4382" max="4396" width="10.6640625" style="345" customWidth="1"/>
    <col min="4397" max="4397" width="12.88671875" style="345" bestFit="1" customWidth="1"/>
    <col min="4398" max="4611" width="11.44140625" style="345"/>
    <col min="4612" max="4612" width="130.6640625" style="345" customWidth="1"/>
    <col min="4613" max="4637" width="11.44140625" style="345"/>
    <col min="4638" max="4652" width="10.6640625" style="345" customWidth="1"/>
    <col min="4653" max="4653" width="12.88671875" style="345" bestFit="1" customWidth="1"/>
    <col min="4654" max="4867" width="11.44140625" style="345"/>
    <col min="4868" max="4868" width="130.6640625" style="345" customWidth="1"/>
    <col min="4869" max="4893" width="11.44140625" style="345"/>
    <col min="4894" max="4908" width="10.6640625" style="345" customWidth="1"/>
    <col min="4909" max="4909" width="12.88671875" style="345" bestFit="1" customWidth="1"/>
    <col min="4910" max="5123" width="11.44140625" style="345"/>
    <col min="5124" max="5124" width="130.6640625" style="345" customWidth="1"/>
    <col min="5125" max="5149" width="11.44140625" style="345"/>
    <col min="5150" max="5164" width="10.6640625" style="345" customWidth="1"/>
    <col min="5165" max="5165" width="12.88671875" style="345" bestFit="1" customWidth="1"/>
    <col min="5166" max="5379" width="11.44140625" style="345"/>
    <col min="5380" max="5380" width="130.6640625" style="345" customWidth="1"/>
    <col min="5381" max="5405" width="11.44140625" style="345"/>
    <col min="5406" max="5420" width="10.6640625" style="345" customWidth="1"/>
    <col min="5421" max="5421" width="12.88671875" style="345" bestFit="1" customWidth="1"/>
    <col min="5422" max="5635" width="11.44140625" style="345"/>
    <col min="5636" max="5636" width="130.6640625" style="345" customWidth="1"/>
    <col min="5637" max="5661" width="11.44140625" style="345"/>
    <col min="5662" max="5676" width="10.6640625" style="345" customWidth="1"/>
    <col min="5677" max="5677" width="12.88671875" style="345" bestFit="1" customWidth="1"/>
    <col min="5678" max="5891" width="11.44140625" style="345"/>
    <col min="5892" max="5892" width="130.6640625" style="345" customWidth="1"/>
    <col min="5893" max="5917" width="11.44140625" style="345"/>
    <col min="5918" max="5932" width="10.6640625" style="345" customWidth="1"/>
    <col min="5933" max="5933" width="12.88671875" style="345" bestFit="1" customWidth="1"/>
    <col min="5934" max="6147" width="11.44140625" style="345"/>
    <col min="6148" max="6148" width="130.6640625" style="345" customWidth="1"/>
    <col min="6149" max="6173" width="11.44140625" style="345"/>
    <col min="6174" max="6188" width="10.6640625" style="345" customWidth="1"/>
    <col min="6189" max="6189" width="12.88671875" style="345" bestFit="1" customWidth="1"/>
    <col min="6190" max="6403" width="11.44140625" style="345"/>
    <col min="6404" max="6404" width="130.6640625" style="345" customWidth="1"/>
    <col min="6405" max="6429" width="11.44140625" style="345"/>
    <col min="6430" max="6444" width="10.6640625" style="345" customWidth="1"/>
    <col min="6445" max="6445" width="12.88671875" style="345" bestFit="1" customWidth="1"/>
    <col min="6446" max="6659" width="11.44140625" style="345"/>
    <col min="6660" max="6660" width="130.6640625" style="345" customWidth="1"/>
    <col min="6661" max="6685" width="11.44140625" style="345"/>
    <col min="6686" max="6700" width="10.6640625" style="345" customWidth="1"/>
    <col min="6701" max="6701" width="12.88671875" style="345" bestFit="1" customWidth="1"/>
    <col min="6702" max="6915" width="11.44140625" style="345"/>
    <col min="6916" max="6916" width="130.6640625" style="345" customWidth="1"/>
    <col min="6917" max="6941" width="11.44140625" style="345"/>
    <col min="6942" max="6956" width="10.6640625" style="345" customWidth="1"/>
    <col min="6957" max="6957" width="12.88671875" style="345" bestFit="1" customWidth="1"/>
    <col min="6958" max="7171" width="11.44140625" style="345"/>
    <col min="7172" max="7172" width="130.6640625" style="345" customWidth="1"/>
    <col min="7173" max="7197" width="11.44140625" style="345"/>
    <col min="7198" max="7212" width="10.6640625" style="345" customWidth="1"/>
    <col min="7213" max="7213" width="12.88671875" style="345" bestFit="1" customWidth="1"/>
    <col min="7214" max="7427" width="11.44140625" style="345"/>
    <col min="7428" max="7428" width="130.6640625" style="345" customWidth="1"/>
    <col min="7429" max="7453" width="11.44140625" style="345"/>
    <col min="7454" max="7468" width="10.6640625" style="345" customWidth="1"/>
    <col min="7469" max="7469" width="12.88671875" style="345" bestFit="1" customWidth="1"/>
    <col min="7470" max="7683" width="11.44140625" style="345"/>
    <col min="7684" max="7684" width="130.6640625" style="345" customWidth="1"/>
    <col min="7685" max="7709" width="11.44140625" style="345"/>
    <col min="7710" max="7724" width="10.6640625" style="345" customWidth="1"/>
    <col min="7725" max="7725" width="12.88671875" style="345" bestFit="1" customWidth="1"/>
    <col min="7726" max="7939" width="11.44140625" style="345"/>
    <col min="7940" max="7940" width="130.6640625" style="345" customWidth="1"/>
    <col min="7941" max="7965" width="11.44140625" style="345"/>
    <col min="7966" max="7980" width="10.6640625" style="345" customWidth="1"/>
    <col min="7981" max="7981" width="12.88671875" style="345" bestFit="1" customWidth="1"/>
    <col min="7982" max="8195" width="11.44140625" style="345"/>
    <col min="8196" max="8196" width="130.6640625" style="345" customWidth="1"/>
    <col min="8197" max="8221" width="11.44140625" style="345"/>
    <col min="8222" max="8236" width="10.6640625" style="345" customWidth="1"/>
    <col min="8237" max="8237" width="12.88671875" style="345" bestFit="1" customWidth="1"/>
    <col min="8238" max="8451" width="11.44140625" style="345"/>
    <col min="8452" max="8452" width="130.6640625" style="345" customWidth="1"/>
    <col min="8453" max="8477" width="11.44140625" style="345"/>
    <col min="8478" max="8492" width="10.6640625" style="345" customWidth="1"/>
    <col min="8493" max="8493" width="12.88671875" style="345" bestFit="1" customWidth="1"/>
    <col min="8494" max="8707" width="11.44140625" style="345"/>
    <col min="8708" max="8708" width="130.6640625" style="345" customWidth="1"/>
    <col min="8709" max="8733" width="11.44140625" style="345"/>
    <col min="8734" max="8748" width="10.6640625" style="345" customWidth="1"/>
    <col min="8749" max="8749" width="12.88671875" style="345" bestFit="1" customWidth="1"/>
    <col min="8750" max="8963" width="11.44140625" style="345"/>
    <col min="8964" max="8964" width="130.6640625" style="345" customWidth="1"/>
    <col min="8965" max="8989" width="11.44140625" style="345"/>
    <col min="8990" max="9004" width="10.6640625" style="345" customWidth="1"/>
    <col min="9005" max="9005" width="12.88671875" style="345" bestFit="1" customWidth="1"/>
    <col min="9006" max="9219" width="11.44140625" style="345"/>
    <col min="9220" max="9220" width="130.6640625" style="345" customWidth="1"/>
    <col min="9221" max="9245" width="11.44140625" style="345"/>
    <col min="9246" max="9260" width="10.6640625" style="345" customWidth="1"/>
    <col min="9261" max="9261" width="12.88671875" style="345" bestFit="1" customWidth="1"/>
    <col min="9262" max="9475" width="11.44140625" style="345"/>
    <col min="9476" max="9476" width="130.6640625" style="345" customWidth="1"/>
    <col min="9477" max="9501" width="11.44140625" style="345"/>
    <col min="9502" max="9516" width="10.6640625" style="345" customWidth="1"/>
    <col min="9517" max="9517" width="12.88671875" style="345" bestFit="1" customWidth="1"/>
    <col min="9518" max="9731" width="11.44140625" style="345"/>
    <col min="9732" max="9732" width="130.6640625" style="345" customWidth="1"/>
    <col min="9733" max="9757" width="11.44140625" style="345"/>
    <col min="9758" max="9772" width="10.6640625" style="345" customWidth="1"/>
    <col min="9773" max="9773" width="12.88671875" style="345" bestFit="1" customWidth="1"/>
    <col min="9774" max="9987" width="11.44140625" style="345"/>
    <col min="9988" max="9988" width="130.6640625" style="345" customWidth="1"/>
    <col min="9989" max="10013" width="11.44140625" style="345"/>
    <col min="10014" max="10028" width="10.6640625" style="345" customWidth="1"/>
    <col min="10029" max="10029" width="12.88671875" style="345" bestFit="1" customWidth="1"/>
    <col min="10030" max="10243" width="11.44140625" style="345"/>
    <col min="10244" max="10244" width="130.6640625" style="345" customWidth="1"/>
    <col min="10245" max="10269" width="11.44140625" style="345"/>
    <col min="10270" max="10284" width="10.6640625" style="345" customWidth="1"/>
    <col min="10285" max="10285" width="12.88671875" style="345" bestFit="1" customWidth="1"/>
    <col min="10286" max="10499" width="11.44140625" style="345"/>
    <col min="10500" max="10500" width="130.6640625" style="345" customWidth="1"/>
    <col min="10501" max="10525" width="11.44140625" style="345"/>
    <col min="10526" max="10540" width="10.6640625" style="345" customWidth="1"/>
    <col min="10541" max="10541" width="12.88671875" style="345" bestFit="1" customWidth="1"/>
    <col min="10542" max="10755" width="11.44140625" style="345"/>
    <col min="10756" max="10756" width="130.6640625" style="345" customWidth="1"/>
    <col min="10757" max="10781" width="11.44140625" style="345"/>
    <col min="10782" max="10796" width="10.6640625" style="345" customWidth="1"/>
    <col min="10797" max="10797" width="12.88671875" style="345" bestFit="1" customWidth="1"/>
    <col min="10798" max="11011" width="11.44140625" style="345"/>
    <col min="11012" max="11012" width="130.6640625" style="345" customWidth="1"/>
    <col min="11013" max="11037" width="11.44140625" style="345"/>
    <col min="11038" max="11052" width="10.6640625" style="345" customWidth="1"/>
    <col min="11053" max="11053" width="12.88671875" style="345" bestFit="1" customWidth="1"/>
    <col min="11054" max="11267" width="11.44140625" style="345"/>
    <col min="11268" max="11268" width="130.6640625" style="345" customWidth="1"/>
    <col min="11269" max="11293" width="11.44140625" style="345"/>
    <col min="11294" max="11308" width="10.6640625" style="345" customWidth="1"/>
    <col min="11309" max="11309" width="12.88671875" style="345" bestFit="1" customWidth="1"/>
    <col min="11310" max="11523" width="11.44140625" style="345"/>
    <col min="11524" max="11524" width="130.6640625" style="345" customWidth="1"/>
    <col min="11525" max="11549" width="11.44140625" style="345"/>
    <col min="11550" max="11564" width="10.6640625" style="345" customWidth="1"/>
    <col min="11565" max="11565" width="12.88671875" style="345" bestFit="1" customWidth="1"/>
    <col min="11566" max="11779" width="11.44140625" style="345"/>
    <col min="11780" max="11780" width="130.6640625" style="345" customWidth="1"/>
    <col min="11781" max="11805" width="11.44140625" style="345"/>
    <col min="11806" max="11820" width="10.6640625" style="345" customWidth="1"/>
    <col min="11821" max="11821" width="12.88671875" style="345" bestFit="1" customWidth="1"/>
    <col min="11822" max="12035" width="11.44140625" style="345"/>
    <col min="12036" max="12036" width="130.6640625" style="345" customWidth="1"/>
    <col min="12037" max="12061" width="11.44140625" style="345"/>
    <col min="12062" max="12076" width="10.6640625" style="345" customWidth="1"/>
    <col min="12077" max="12077" width="12.88671875" style="345" bestFit="1" customWidth="1"/>
    <col min="12078" max="12291" width="11.44140625" style="345"/>
    <col min="12292" max="12292" width="130.6640625" style="345" customWidth="1"/>
    <col min="12293" max="12317" width="11.44140625" style="345"/>
    <col min="12318" max="12332" width="10.6640625" style="345" customWidth="1"/>
    <col min="12333" max="12333" width="12.88671875" style="345" bestFit="1" customWidth="1"/>
    <col min="12334" max="12547" width="11.44140625" style="345"/>
    <col min="12548" max="12548" width="130.6640625" style="345" customWidth="1"/>
    <col min="12549" max="12573" width="11.44140625" style="345"/>
    <col min="12574" max="12588" width="10.6640625" style="345" customWidth="1"/>
    <col min="12589" max="12589" width="12.88671875" style="345" bestFit="1" customWidth="1"/>
    <col min="12590" max="12803" width="11.44140625" style="345"/>
    <col min="12804" max="12804" width="130.6640625" style="345" customWidth="1"/>
    <col min="12805" max="12829" width="11.44140625" style="345"/>
    <col min="12830" max="12844" width="10.6640625" style="345" customWidth="1"/>
    <col min="12845" max="12845" width="12.88671875" style="345" bestFit="1" customWidth="1"/>
    <col min="12846" max="13059" width="11.44140625" style="345"/>
    <col min="13060" max="13060" width="130.6640625" style="345" customWidth="1"/>
    <col min="13061" max="13085" width="11.44140625" style="345"/>
    <col min="13086" max="13100" width="10.6640625" style="345" customWidth="1"/>
    <col min="13101" max="13101" width="12.88671875" style="345" bestFit="1" customWidth="1"/>
    <col min="13102" max="13315" width="11.44140625" style="345"/>
    <col min="13316" max="13316" width="130.6640625" style="345" customWidth="1"/>
    <col min="13317" max="13341" width="11.44140625" style="345"/>
    <col min="13342" max="13356" width="10.6640625" style="345" customWidth="1"/>
    <col min="13357" max="13357" width="12.88671875" style="345" bestFit="1" customWidth="1"/>
    <col min="13358" max="13571" width="11.44140625" style="345"/>
    <col min="13572" max="13572" width="130.6640625" style="345" customWidth="1"/>
    <col min="13573" max="13597" width="11.44140625" style="345"/>
    <col min="13598" max="13612" width="10.6640625" style="345" customWidth="1"/>
    <col min="13613" max="13613" width="12.88671875" style="345" bestFit="1" customWidth="1"/>
    <col min="13614" max="13827" width="11.44140625" style="345"/>
    <col min="13828" max="13828" width="130.6640625" style="345" customWidth="1"/>
    <col min="13829" max="13853" width="11.44140625" style="345"/>
    <col min="13854" max="13868" width="10.6640625" style="345" customWidth="1"/>
    <col min="13869" max="13869" width="12.88671875" style="345" bestFit="1" customWidth="1"/>
    <col min="13870" max="14083" width="11.44140625" style="345"/>
    <col min="14084" max="14084" width="130.6640625" style="345" customWidth="1"/>
    <col min="14085" max="14109" width="11.44140625" style="345"/>
    <col min="14110" max="14124" width="10.6640625" style="345" customWidth="1"/>
    <col min="14125" max="14125" width="12.88671875" style="345" bestFit="1" customWidth="1"/>
    <col min="14126" max="14339" width="11.44140625" style="345"/>
    <col min="14340" max="14340" width="130.6640625" style="345" customWidth="1"/>
    <col min="14341" max="14365" width="11.44140625" style="345"/>
    <col min="14366" max="14380" width="10.6640625" style="345" customWidth="1"/>
    <col min="14381" max="14381" width="12.88671875" style="345" bestFit="1" customWidth="1"/>
    <col min="14382" max="14595" width="11.44140625" style="345"/>
    <col min="14596" max="14596" width="130.6640625" style="345" customWidth="1"/>
    <col min="14597" max="14621" width="11.44140625" style="345"/>
    <col min="14622" max="14636" width="10.6640625" style="345" customWidth="1"/>
    <col min="14637" max="14637" width="12.88671875" style="345" bestFit="1" customWidth="1"/>
    <col min="14638" max="14851" width="11.44140625" style="345"/>
    <col min="14852" max="14852" width="130.6640625" style="345" customWidth="1"/>
    <col min="14853" max="14877" width="11.44140625" style="345"/>
    <col min="14878" max="14892" width="10.6640625" style="345" customWidth="1"/>
    <col min="14893" max="14893" width="12.88671875" style="345" bestFit="1" customWidth="1"/>
    <col min="14894" max="15107" width="11.44140625" style="345"/>
    <col min="15108" max="15108" width="130.6640625" style="345" customWidth="1"/>
    <col min="15109" max="15133" width="11.44140625" style="345"/>
    <col min="15134" max="15148" width="10.6640625" style="345" customWidth="1"/>
    <col min="15149" max="15149" width="12.88671875" style="345" bestFit="1" customWidth="1"/>
    <col min="15150" max="15363" width="11.44140625" style="345"/>
    <col min="15364" max="15364" width="130.6640625" style="345" customWidth="1"/>
    <col min="15365" max="15389" width="11.44140625" style="345"/>
    <col min="15390" max="15404" width="10.6640625" style="345" customWidth="1"/>
    <col min="15405" max="15405" width="12.88671875" style="345" bestFit="1" customWidth="1"/>
    <col min="15406" max="15619" width="11.44140625" style="345"/>
    <col min="15620" max="15620" width="130.6640625" style="345" customWidth="1"/>
    <col min="15621" max="15645" width="11.44140625" style="345"/>
    <col min="15646" max="15660" width="10.6640625" style="345" customWidth="1"/>
    <col min="15661" max="15661" width="12.88671875" style="345" bestFit="1" customWidth="1"/>
    <col min="15662" max="15875" width="11.44140625" style="345"/>
    <col min="15876" max="15876" width="130.6640625" style="345" customWidth="1"/>
    <col min="15877" max="15901" width="11.44140625" style="345"/>
    <col min="15902" max="15916" width="10.6640625" style="345" customWidth="1"/>
    <col min="15917" max="15917" width="12.88671875" style="345" bestFit="1" customWidth="1"/>
    <col min="15918" max="16131" width="11.44140625" style="345"/>
    <col min="16132" max="16132" width="130.6640625" style="345" customWidth="1"/>
    <col min="16133" max="16157" width="11.44140625" style="345"/>
    <col min="16158" max="16172" width="10.6640625" style="345" customWidth="1"/>
    <col min="16173" max="16173" width="12.88671875" style="345" bestFit="1" customWidth="1"/>
    <col min="16174" max="16384" width="11.44140625" style="345"/>
  </cols>
  <sheetData>
    <row r="1" spans="1:46" ht="12.75" customHeight="1">
      <c r="A1" s="343"/>
      <c r="B1" s="344"/>
      <c r="AA1" s="1014" t="s">
        <v>342</v>
      </c>
      <c r="AB1" s="1015"/>
      <c r="AC1" s="1015"/>
      <c r="AD1" s="1015"/>
      <c r="AE1" s="1015"/>
      <c r="AF1" s="1015"/>
      <c r="AG1" s="1015"/>
      <c r="AH1" s="1015"/>
      <c r="AI1" s="1015"/>
      <c r="AJ1" s="1015"/>
      <c r="AK1" s="1015"/>
      <c r="AL1" s="1015"/>
      <c r="AM1" s="1015"/>
      <c r="AN1" s="1015"/>
      <c r="AO1" s="1015"/>
      <c r="AP1" s="1015"/>
      <c r="AQ1" s="1015"/>
      <c r="AR1" s="1016"/>
    </row>
    <row r="2" spans="1:46" ht="12.75" customHeight="1">
      <c r="A2" s="343"/>
      <c r="AA2" s="467" t="s">
        <v>72</v>
      </c>
      <c r="AB2" s="467">
        <v>2007</v>
      </c>
      <c r="AC2" s="467">
        <v>2008</v>
      </c>
      <c r="AD2" s="467">
        <v>2009</v>
      </c>
      <c r="AE2" s="467">
        <v>2010</v>
      </c>
      <c r="AF2" s="467">
        <v>2011</v>
      </c>
      <c r="AG2" s="467">
        <v>2012</v>
      </c>
      <c r="AH2" s="467">
        <v>2013</v>
      </c>
      <c r="AI2" s="467">
        <v>2014</v>
      </c>
      <c r="AJ2" s="467">
        <v>2015</v>
      </c>
      <c r="AK2" s="467">
        <v>2016</v>
      </c>
      <c r="AL2" s="467">
        <v>2017</v>
      </c>
      <c r="AM2" s="467">
        <v>2018</v>
      </c>
      <c r="AN2" s="467">
        <v>2019</v>
      </c>
      <c r="AO2" s="467">
        <v>2020</v>
      </c>
      <c r="AP2" s="467">
        <v>2021</v>
      </c>
      <c r="AQ2" s="467">
        <v>2022</v>
      </c>
      <c r="AR2" s="468" t="s">
        <v>343</v>
      </c>
    </row>
    <row r="3" spans="1:46" ht="12.75" customHeight="1">
      <c r="A3" s="343"/>
      <c r="AA3" s="346" t="s">
        <v>236</v>
      </c>
      <c r="AB3" s="347">
        <v>7813.0550000000003</v>
      </c>
      <c r="AC3" s="347">
        <v>8573.2270000000008</v>
      </c>
      <c r="AD3" s="347">
        <v>4919</v>
      </c>
      <c r="AE3" s="347">
        <v>7566</v>
      </c>
      <c r="AF3" s="347">
        <v>6882.0219999999999</v>
      </c>
      <c r="AG3" s="347">
        <v>6175</v>
      </c>
      <c r="AH3" s="347">
        <v>10833.803943000001</v>
      </c>
      <c r="AI3" s="347">
        <v>11827.4381908</v>
      </c>
      <c r="AJ3" s="347">
        <v>10419</v>
      </c>
      <c r="AK3" s="347">
        <v>11586</v>
      </c>
      <c r="AL3" s="348">
        <v>13997</v>
      </c>
      <c r="AM3" s="347">
        <v>17038.254000000001</v>
      </c>
      <c r="AN3" s="347">
        <v>17038.253059999981</v>
      </c>
      <c r="AO3" s="347">
        <v>16902.685269999998</v>
      </c>
      <c r="AP3" s="347">
        <f>15366</f>
        <v>15366</v>
      </c>
      <c r="AQ3" s="347">
        <v>16582</v>
      </c>
      <c r="AR3" s="349">
        <f>(AM3/AL3-1)*100</f>
        <v>21.727898835464753</v>
      </c>
      <c r="AS3" s="350"/>
      <c r="AT3" s="350"/>
    </row>
    <row r="4" spans="1:46" ht="12.75" customHeight="1">
      <c r="A4" s="343"/>
      <c r="AA4" s="346" t="s">
        <v>225</v>
      </c>
      <c r="AB4" s="347">
        <v>6789.183</v>
      </c>
      <c r="AC4" s="347">
        <v>7810.7079999999996</v>
      </c>
      <c r="AD4" s="347">
        <v>7587</v>
      </c>
      <c r="AE4" s="347">
        <v>10204</v>
      </c>
      <c r="AF4" s="347">
        <v>7099.0339999999997</v>
      </c>
      <c r="AG4" s="347">
        <v>7357</v>
      </c>
      <c r="AH4" s="347">
        <v>10822.8373565</v>
      </c>
      <c r="AI4" s="347">
        <v>11799.4568595</v>
      </c>
      <c r="AJ4" s="347">
        <v>11201.404019299998</v>
      </c>
      <c r="AK4" s="347">
        <v>15077</v>
      </c>
      <c r="AL4" s="348">
        <v>13560</v>
      </c>
      <c r="AM4" s="347">
        <v>15620.699000000001</v>
      </c>
      <c r="AN4" s="347">
        <v>15630.69903999997</v>
      </c>
      <c r="AO4" s="347">
        <v>19102.369260000029</v>
      </c>
      <c r="AP4" s="347">
        <v>18705</v>
      </c>
      <c r="AQ4" s="347">
        <v>17725</v>
      </c>
      <c r="AR4" s="349">
        <f t="shared" ref="AR4:AR15" si="0">(AM4/AL4-1)*100</f>
        <v>15.196895280235999</v>
      </c>
      <c r="AS4" s="350"/>
      <c r="AT4" s="350"/>
    </row>
    <row r="5" spans="1:46" ht="12.75" customHeight="1">
      <c r="A5" s="343"/>
      <c r="AA5" s="346" t="s">
        <v>226</v>
      </c>
      <c r="AB5" s="347">
        <v>8260.3709999999992</v>
      </c>
      <c r="AC5" s="347">
        <v>5618.6139999999996</v>
      </c>
      <c r="AD5" s="347">
        <v>10369</v>
      </c>
      <c r="AE5" s="347">
        <v>12105</v>
      </c>
      <c r="AF5" s="347">
        <v>10767.686</v>
      </c>
      <c r="AG5" s="347">
        <v>11969</v>
      </c>
      <c r="AH5" s="347">
        <v>11842.6773576</v>
      </c>
      <c r="AI5" s="347">
        <v>9904.9652471999998</v>
      </c>
      <c r="AJ5" s="347">
        <v>12661.428743800001</v>
      </c>
      <c r="AK5" s="347">
        <v>14812</v>
      </c>
      <c r="AL5" s="348">
        <v>14114</v>
      </c>
      <c r="AM5" s="347">
        <v>16783.098000000002</v>
      </c>
      <c r="AN5" s="347">
        <v>16783.097070000007</v>
      </c>
      <c r="AO5" s="347">
        <v>18851.512119999985</v>
      </c>
      <c r="AP5" s="347">
        <v>25173</v>
      </c>
      <c r="AQ5" s="347">
        <v>21853</v>
      </c>
      <c r="AR5" s="349">
        <f t="shared" si="0"/>
        <v>18.91099617401164</v>
      </c>
      <c r="AS5" s="350"/>
      <c r="AT5" s="350"/>
    </row>
    <row r="6" spans="1:46" ht="12.75" customHeight="1">
      <c r="A6" s="343"/>
      <c r="AA6" s="346" t="s">
        <v>227</v>
      </c>
      <c r="AB6" s="347">
        <v>9542.7150000000001</v>
      </c>
      <c r="AC6" s="347">
        <v>5162.4870000000001</v>
      </c>
      <c r="AD6" s="347">
        <v>10453</v>
      </c>
      <c r="AE6" s="347">
        <v>9069</v>
      </c>
      <c r="AF6" s="347">
        <v>10374.799999999999</v>
      </c>
      <c r="AG6" s="347">
        <v>11652</v>
      </c>
      <c r="AH6" s="347">
        <v>13600.035601799998</v>
      </c>
      <c r="AI6" s="347">
        <v>12723.190921900001</v>
      </c>
      <c r="AJ6" s="347">
        <v>10520.2460495</v>
      </c>
      <c r="AK6" s="347">
        <v>13534</v>
      </c>
      <c r="AL6" s="348">
        <v>13652</v>
      </c>
      <c r="AM6" s="347">
        <v>18202.732</v>
      </c>
      <c r="AN6" s="347">
        <v>18202.731709999989</v>
      </c>
      <c r="AO6" s="347">
        <v>10279.398349999994</v>
      </c>
      <c r="AP6" s="347">
        <v>25083</v>
      </c>
      <c r="AQ6" s="347"/>
      <c r="AR6" s="349">
        <f t="shared" si="0"/>
        <v>33.333811895692932</v>
      </c>
      <c r="AS6" s="350"/>
      <c r="AT6" s="350"/>
    </row>
    <row r="7" spans="1:46" ht="12.75" customHeight="1">
      <c r="A7" s="343"/>
      <c r="B7" s="351"/>
      <c r="C7" s="351"/>
      <c r="AA7" s="346" t="s">
        <v>228</v>
      </c>
      <c r="AB7" s="347">
        <v>9132.0220000000008</v>
      </c>
      <c r="AC7" s="347">
        <v>5104.0249999999996</v>
      </c>
      <c r="AD7" s="347">
        <v>7852</v>
      </c>
      <c r="AE7" s="347">
        <v>9336</v>
      </c>
      <c r="AF7" s="347">
        <v>8666</v>
      </c>
      <c r="AG7" s="347">
        <v>11184</v>
      </c>
      <c r="AH7" s="347">
        <v>9957.8859644000004</v>
      </c>
      <c r="AI7" s="347">
        <v>11881.790016200001</v>
      </c>
      <c r="AJ7" s="347">
        <v>10593.658369799999</v>
      </c>
      <c r="AK7" s="347">
        <v>12829</v>
      </c>
      <c r="AL7" s="348">
        <v>18785</v>
      </c>
      <c r="AM7" s="347">
        <v>21865.918000000001</v>
      </c>
      <c r="AN7" s="347">
        <v>21865.617459999961</v>
      </c>
      <c r="AO7" s="347">
        <v>11366.341680000005</v>
      </c>
      <c r="AP7" s="347">
        <v>20693</v>
      </c>
      <c r="AQ7" s="347"/>
      <c r="AR7" s="349">
        <f t="shared" si="0"/>
        <v>16.400947564546197</v>
      </c>
      <c r="AS7" s="350"/>
      <c r="AT7" s="350"/>
    </row>
    <row r="8" spans="1:46" ht="12.75" customHeight="1">
      <c r="A8" s="343"/>
      <c r="AA8" s="346" t="s">
        <v>229</v>
      </c>
      <c r="AB8" s="347">
        <v>7702.665</v>
      </c>
      <c r="AC8" s="347">
        <v>6937.6710000000003</v>
      </c>
      <c r="AD8" s="347">
        <v>7154</v>
      </c>
      <c r="AE8" s="347">
        <v>9540</v>
      </c>
      <c r="AF8" s="347">
        <v>9371.7459999999992</v>
      </c>
      <c r="AG8" s="347">
        <v>8991</v>
      </c>
      <c r="AH8" s="347">
        <v>9401.4415570000001</v>
      </c>
      <c r="AI8" s="347">
        <v>10594.337519799999</v>
      </c>
      <c r="AJ8" s="347">
        <v>13663.9105306</v>
      </c>
      <c r="AK8" s="347">
        <v>13167</v>
      </c>
      <c r="AL8" s="348">
        <v>18856</v>
      </c>
      <c r="AM8" s="347">
        <v>18689.446</v>
      </c>
      <c r="AN8" s="347">
        <v>18626.445400000019</v>
      </c>
      <c r="AO8" s="347">
        <v>13277.493540000007</v>
      </c>
      <c r="AP8" s="347">
        <v>21879</v>
      </c>
      <c r="AQ8" s="347"/>
      <c r="AR8" s="349">
        <f t="shared" si="0"/>
        <v>-0.88329444208740115</v>
      </c>
      <c r="AS8" s="350"/>
      <c r="AT8" s="350"/>
    </row>
    <row r="9" spans="1:46" ht="12.75" customHeight="1">
      <c r="A9" s="343"/>
      <c r="AA9" s="346" t="s">
        <v>230</v>
      </c>
      <c r="AB9" s="347">
        <v>9156</v>
      </c>
      <c r="AC9" s="347">
        <v>9474</v>
      </c>
      <c r="AD9" s="347">
        <v>11944</v>
      </c>
      <c r="AE9" s="347">
        <v>11187</v>
      </c>
      <c r="AF9" s="347">
        <v>9735.4509999999991</v>
      </c>
      <c r="AG9" s="347">
        <v>9533</v>
      </c>
      <c r="AH9" s="347">
        <v>12976.223095600002</v>
      </c>
      <c r="AI9" s="347">
        <v>12186.029874800002</v>
      </c>
      <c r="AJ9" s="347">
        <v>13147.165606</v>
      </c>
      <c r="AK9" s="347">
        <v>15540</v>
      </c>
      <c r="AL9" s="347">
        <v>16251</v>
      </c>
      <c r="AM9" s="347">
        <v>22707.93</v>
      </c>
      <c r="AN9" s="347">
        <v>22710.619780000161</v>
      </c>
      <c r="AO9" s="347">
        <v>16495.696410000073</v>
      </c>
      <c r="AP9" s="347">
        <v>27693</v>
      </c>
      <c r="AQ9" s="347"/>
      <c r="AR9" s="349">
        <f>(AN9/AN8-1)*100</f>
        <v>21.926751413343414</v>
      </c>
      <c r="AS9" s="350"/>
      <c r="AT9" s="350"/>
    </row>
    <row r="10" spans="1:46" ht="12.75" customHeight="1">
      <c r="A10" s="343"/>
      <c r="AA10" s="346" t="s">
        <v>231</v>
      </c>
      <c r="AB10" s="347">
        <v>9294</v>
      </c>
      <c r="AC10" s="347">
        <v>8981</v>
      </c>
      <c r="AD10" s="347">
        <v>15024</v>
      </c>
      <c r="AE10" s="347">
        <v>13674</v>
      </c>
      <c r="AF10" s="347">
        <v>15748</v>
      </c>
      <c r="AG10" s="347">
        <v>14079</v>
      </c>
      <c r="AH10" s="347">
        <v>17543.964275600003</v>
      </c>
      <c r="AI10" s="347">
        <v>14648.1613917</v>
      </c>
      <c r="AJ10" s="347">
        <v>15404.980777000001</v>
      </c>
      <c r="AK10" s="347">
        <v>20559</v>
      </c>
      <c r="AL10" s="347">
        <v>20133</v>
      </c>
      <c r="AM10" s="347">
        <v>22994.502</v>
      </c>
      <c r="AN10" s="347">
        <v>22995.455359999982</v>
      </c>
      <c r="AO10" s="347">
        <v>22095.701589999975</v>
      </c>
      <c r="AP10" s="347">
        <v>31147</v>
      </c>
      <c r="AQ10" s="347"/>
      <c r="AR10" s="349">
        <f>(AP10/AO10-1)*100</f>
        <v>40.964068839961357</v>
      </c>
      <c r="AS10" s="350"/>
      <c r="AT10" s="350"/>
    </row>
    <row r="11" spans="1:46" ht="12.75" customHeight="1">
      <c r="A11" s="343"/>
      <c r="AA11" s="346" t="s">
        <v>232</v>
      </c>
      <c r="AB11" s="347">
        <v>8794</v>
      </c>
      <c r="AC11" s="347">
        <v>9066</v>
      </c>
      <c r="AD11" s="347">
        <v>9629</v>
      </c>
      <c r="AE11" s="347">
        <v>14000</v>
      </c>
      <c r="AF11" s="347">
        <v>11463</v>
      </c>
      <c r="AG11" s="347">
        <v>11199</v>
      </c>
      <c r="AH11" s="347">
        <v>12009.3748903</v>
      </c>
      <c r="AI11" s="347">
        <v>14192.143203300002</v>
      </c>
      <c r="AJ11" s="347">
        <v>14996.623182799998</v>
      </c>
      <c r="AK11" s="347">
        <v>17059</v>
      </c>
      <c r="AL11" s="347">
        <v>15402</v>
      </c>
      <c r="AM11" s="347">
        <v>16885.34</v>
      </c>
      <c r="AN11" s="347">
        <v>16878.873479999998</v>
      </c>
      <c r="AO11" s="347">
        <v>24074.756819999915</v>
      </c>
      <c r="AP11" s="347">
        <v>27988</v>
      </c>
      <c r="AQ11" s="347"/>
      <c r="AR11" s="349">
        <f>(AP11/AO11-1)*100</f>
        <v>16.254549149793228</v>
      </c>
      <c r="AS11" s="350"/>
      <c r="AT11" s="350"/>
    </row>
    <row r="12" spans="1:46" ht="12.75" customHeight="1">
      <c r="A12" s="343"/>
      <c r="AA12" s="346" t="s">
        <v>233</v>
      </c>
      <c r="AB12" s="347">
        <v>8499</v>
      </c>
      <c r="AC12" s="347">
        <v>7078</v>
      </c>
      <c r="AD12" s="347">
        <v>9748</v>
      </c>
      <c r="AE12" s="347">
        <v>8197</v>
      </c>
      <c r="AF12" s="347">
        <v>11783</v>
      </c>
      <c r="AG12" s="347">
        <v>13586</v>
      </c>
      <c r="AH12" s="347">
        <v>11851.469735500001</v>
      </c>
      <c r="AI12" s="347">
        <v>12700.183332500001</v>
      </c>
      <c r="AJ12" s="347">
        <v>12291.550528900001</v>
      </c>
      <c r="AK12" s="347">
        <v>11366</v>
      </c>
      <c r="AL12" s="347">
        <v>14749</v>
      </c>
      <c r="AM12" s="347">
        <v>18326.138999999999</v>
      </c>
      <c r="AN12" s="347">
        <v>18350.376839999935</v>
      </c>
      <c r="AO12" s="347">
        <v>24782.271060000072</v>
      </c>
      <c r="AP12" s="347">
        <v>26678</v>
      </c>
      <c r="AQ12" s="347"/>
      <c r="AR12" s="349">
        <f>(AN12/AM12-1)*100</f>
        <v>0.13225830056149412</v>
      </c>
      <c r="AS12" s="352"/>
      <c r="AT12" s="353"/>
    </row>
    <row r="13" spans="1:46" ht="12.75" customHeight="1">
      <c r="A13" s="343"/>
      <c r="AA13" s="346" t="s">
        <v>234</v>
      </c>
      <c r="AB13" s="347">
        <v>9846</v>
      </c>
      <c r="AC13" s="347">
        <v>6875</v>
      </c>
      <c r="AD13" s="347">
        <v>10106</v>
      </c>
      <c r="AE13" s="347">
        <v>12150</v>
      </c>
      <c r="AF13" s="347">
        <v>13207</v>
      </c>
      <c r="AG13" s="347">
        <v>14084</v>
      </c>
      <c r="AH13" s="347">
        <v>12209.409476900002</v>
      </c>
      <c r="AI13" s="347">
        <v>11340.896225999999</v>
      </c>
      <c r="AJ13" s="347">
        <v>12241</v>
      </c>
      <c r="AK13" s="347">
        <v>18674</v>
      </c>
      <c r="AL13" s="347">
        <v>19568</v>
      </c>
      <c r="AM13" s="347">
        <v>19655.516</v>
      </c>
      <c r="AN13" s="347">
        <v>19694.449030000069</v>
      </c>
      <c r="AO13" s="347">
        <v>24731.180359999988</v>
      </c>
      <c r="AP13" s="347">
        <v>23462</v>
      </c>
      <c r="AQ13" s="347"/>
      <c r="AR13" s="349">
        <f t="shared" si="0"/>
        <v>0.44724039247752145</v>
      </c>
      <c r="AS13" s="352"/>
      <c r="AT13" s="353"/>
    </row>
    <row r="14" spans="1:46" ht="12.75" customHeight="1">
      <c r="A14" s="343"/>
      <c r="AA14" s="346" t="s">
        <v>235</v>
      </c>
      <c r="AB14" s="347">
        <v>12196</v>
      </c>
      <c r="AC14" s="347">
        <v>9255</v>
      </c>
      <c r="AD14" s="347">
        <v>13068</v>
      </c>
      <c r="AE14" s="347">
        <v>16168</v>
      </c>
      <c r="AF14" s="347">
        <v>10418</v>
      </c>
      <c r="AG14" s="347">
        <v>10538</v>
      </c>
      <c r="AH14" s="347">
        <v>16875.9278423</v>
      </c>
      <c r="AI14" s="347">
        <v>13820.320849899999</v>
      </c>
      <c r="AJ14" s="347">
        <v>13998</v>
      </c>
      <c r="AK14" s="347">
        <v>20790</v>
      </c>
      <c r="AL14" s="347">
        <v>19776</v>
      </c>
      <c r="AM14" s="347">
        <v>18507.073</v>
      </c>
      <c r="AN14" s="347">
        <v>18531.066050000027</v>
      </c>
      <c r="AO14" s="347">
        <v>22934</v>
      </c>
      <c r="AP14" s="347">
        <v>24317</v>
      </c>
      <c r="AQ14" s="347"/>
      <c r="AR14" s="349">
        <f t="shared" si="0"/>
        <v>-6.4164997977346321</v>
      </c>
      <c r="AS14" s="352"/>
      <c r="AT14" s="353"/>
    </row>
    <row r="15" spans="1:46" ht="12.75" customHeight="1">
      <c r="A15" s="343"/>
      <c r="AA15" s="467" t="s">
        <v>73</v>
      </c>
      <c r="AB15" s="469">
        <f t="shared" ref="AB15:AI15" si="1">SUM(AB3:AB14)</f>
        <v>107025.011</v>
      </c>
      <c r="AC15" s="469">
        <f t="shared" si="1"/>
        <v>89935.732000000004</v>
      </c>
      <c r="AD15" s="469">
        <f t="shared" si="1"/>
        <v>117853</v>
      </c>
      <c r="AE15" s="469">
        <f t="shared" si="1"/>
        <v>133196</v>
      </c>
      <c r="AF15" s="469">
        <f t="shared" si="1"/>
        <v>125515.739</v>
      </c>
      <c r="AG15" s="469">
        <f t="shared" si="1"/>
        <v>130347</v>
      </c>
      <c r="AH15" s="469">
        <f t="shared" si="1"/>
        <v>149925.05109649998</v>
      </c>
      <c r="AI15" s="469">
        <f t="shared" si="1"/>
        <v>147618.91363360002</v>
      </c>
      <c r="AJ15" s="469">
        <v>151184.52931739998</v>
      </c>
      <c r="AK15" s="354">
        <f t="shared" ref="AK15:AP15" si="2">SUM(AK3:AK14)</f>
        <v>184993</v>
      </c>
      <c r="AL15" s="354">
        <f t="shared" si="2"/>
        <v>198843</v>
      </c>
      <c r="AM15" s="354">
        <f t="shared" si="2"/>
        <v>227276.64700000003</v>
      </c>
      <c r="AN15" s="354">
        <f t="shared" si="2"/>
        <v>227307.6842800001</v>
      </c>
      <c r="AO15" s="354">
        <f t="shared" si="2"/>
        <v>224893.40646000009</v>
      </c>
      <c r="AP15" s="354">
        <f t="shared" si="2"/>
        <v>288184</v>
      </c>
      <c r="AQ15" s="354"/>
      <c r="AR15" s="349">
        <f t="shared" si="0"/>
        <v>14.299546375783923</v>
      </c>
      <c r="AS15" s="355"/>
      <c r="AT15" s="352"/>
    </row>
    <row r="16" spans="1:46" ht="12.75" customHeight="1">
      <c r="A16" s="343"/>
      <c r="AB16" s="345"/>
      <c r="AC16" s="345"/>
      <c r="AD16" s="345"/>
      <c r="AE16" s="345"/>
      <c r="AF16" s="345"/>
      <c r="AG16" s="355"/>
      <c r="AH16" s="355"/>
      <c r="AI16" s="355"/>
      <c r="AJ16" s="355"/>
      <c r="AK16" s="355"/>
      <c r="AL16" s="355"/>
      <c r="AM16" s="355"/>
      <c r="AN16" s="355"/>
      <c r="AO16" s="355"/>
      <c r="AP16" s="355"/>
      <c r="AQ16" s="355"/>
    </row>
    <row r="17" spans="1:45" ht="12.75" customHeight="1">
      <c r="A17" s="343"/>
      <c r="AB17" s="345"/>
      <c r="AC17" s="345"/>
      <c r="AD17" s="345"/>
      <c r="AE17" s="345"/>
      <c r="AF17" s="345"/>
      <c r="AG17" s="345"/>
      <c r="AH17" s="345"/>
      <c r="AI17" s="345"/>
      <c r="AJ17" s="345"/>
      <c r="AK17" s="345"/>
      <c r="AL17" s="345"/>
      <c r="AM17" s="345"/>
      <c r="AN17" s="345"/>
      <c r="AO17" s="345"/>
      <c r="AP17" s="345"/>
      <c r="AQ17" s="345"/>
    </row>
    <row r="18" spans="1:45" ht="12.75" customHeight="1">
      <c r="A18" s="343"/>
      <c r="AF18" s="470"/>
      <c r="AG18" s="357"/>
      <c r="AP18" s="356">
        <f>(AP11-AP10)/AP10*100</f>
        <v>-10.142228786078917</v>
      </c>
      <c r="AR18" s="355"/>
    </row>
    <row r="19" spans="1:45" ht="12.75" customHeight="1">
      <c r="A19" s="343"/>
      <c r="AI19" s="357"/>
      <c r="AJ19" s="357"/>
      <c r="AK19" s="357"/>
      <c r="AL19" s="357"/>
      <c r="AM19" s="357"/>
      <c r="AN19" s="357"/>
      <c r="AO19" s="357"/>
      <c r="AP19" s="357"/>
      <c r="AQ19" s="357"/>
      <c r="AR19" s="355"/>
    </row>
    <row r="20" spans="1:45" ht="12.75" customHeight="1">
      <c r="A20" s="343"/>
      <c r="AG20" s="357"/>
      <c r="AH20" s="357"/>
      <c r="AI20" s="357"/>
      <c r="AK20" s="357"/>
      <c r="AL20" s="357"/>
      <c r="AM20" s="357"/>
      <c r="AN20" s="357"/>
      <c r="AO20" s="357"/>
      <c r="AP20" s="357"/>
      <c r="AQ20" s="357"/>
      <c r="AR20" s="355"/>
      <c r="AS20" s="355"/>
    </row>
    <row r="21" spans="1:45" ht="12.75" customHeight="1">
      <c r="A21" s="343"/>
      <c r="AR21" s="355"/>
    </row>
    <row r="22" spans="1:45" ht="12.75" customHeight="1">
      <c r="A22" s="343"/>
    </row>
    <row r="23" spans="1:45" ht="12.75" customHeight="1">
      <c r="A23" s="343"/>
      <c r="AB23" s="345"/>
      <c r="AC23" s="345"/>
      <c r="AD23" s="345"/>
      <c r="AE23" s="345"/>
      <c r="AF23" s="345"/>
      <c r="AG23" s="345"/>
      <c r="AH23" s="345"/>
      <c r="AI23" s="345"/>
      <c r="AJ23" s="345"/>
      <c r="AK23" s="345"/>
      <c r="AL23" s="345"/>
      <c r="AM23" s="345"/>
      <c r="AN23" s="345"/>
      <c r="AO23" s="345"/>
      <c r="AP23" s="345"/>
      <c r="AQ23" s="345"/>
      <c r="AR23" s="355"/>
    </row>
    <row r="24" spans="1:45" ht="12.75" customHeight="1">
      <c r="A24" s="343"/>
      <c r="AB24" s="345"/>
      <c r="AC24" s="345"/>
      <c r="AD24" s="345"/>
      <c r="AE24" s="345"/>
      <c r="AF24" s="345"/>
      <c r="AG24" s="345"/>
      <c r="AH24" s="345"/>
      <c r="AI24" s="345"/>
      <c r="AJ24" s="345"/>
      <c r="AK24" s="345"/>
      <c r="AL24" s="345"/>
      <c r="AM24" s="345"/>
      <c r="AN24" s="345"/>
      <c r="AO24" s="345"/>
      <c r="AP24" s="345"/>
      <c r="AQ24" s="345"/>
      <c r="AR24" s="355"/>
    </row>
    <row r="25" spans="1:45" ht="12.75" customHeight="1">
      <c r="A25" s="343"/>
    </row>
    <row r="26" spans="1:45" ht="12.75" customHeight="1">
      <c r="A26" s="343"/>
      <c r="C26" s="358"/>
      <c r="D26" s="359"/>
      <c r="E26" s="359"/>
      <c r="F26" s="360"/>
    </row>
    <row r="27" spans="1:45" ht="12.75" customHeight="1">
      <c r="C27" s="361"/>
      <c r="D27" s="359"/>
      <c r="E27" s="359"/>
      <c r="F27" s="360"/>
    </row>
    <row r="28" spans="1:45" ht="12.75" customHeight="1">
      <c r="C28" s="360"/>
      <c r="D28" s="360"/>
      <c r="E28" s="360"/>
      <c r="F28" s="360"/>
    </row>
    <row r="29" spans="1:45" ht="12.75" customHeight="1">
      <c r="A29" s="343"/>
    </row>
    <row r="30" spans="1:45" ht="12.75" customHeight="1">
      <c r="A30" s="343"/>
    </row>
    <row r="31" spans="1:45" ht="12.75" customHeight="1"/>
    <row r="32" spans="1:45" ht="12.75" customHeight="1">
      <c r="A32" s="362"/>
    </row>
    <row r="33" spans="1:1" ht="12.75" customHeight="1">
      <c r="A33" s="343"/>
    </row>
    <row r="34" spans="1:1" ht="12.75" customHeight="1">
      <c r="A34" s="343"/>
    </row>
    <row r="35" spans="1:1" ht="12.75" customHeight="1">
      <c r="A35" s="343"/>
    </row>
    <row r="36" spans="1:1" ht="12.75" customHeight="1">
      <c r="A36" s="343"/>
    </row>
    <row r="37" spans="1:1" ht="12.75" customHeight="1">
      <c r="A37" s="343"/>
    </row>
    <row r="38" spans="1:1" ht="12.75" customHeight="1">
      <c r="A38" s="343"/>
    </row>
    <row r="39" spans="1:1" ht="12.75" customHeight="1">
      <c r="A39" s="343"/>
    </row>
    <row r="40" spans="1:1" ht="12.75" customHeight="1">
      <c r="A40" s="343"/>
    </row>
  </sheetData>
  <mergeCells count="1">
    <mergeCell ref="AA1:AR1"/>
  </mergeCells>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V61"/>
  <sheetViews>
    <sheetView tabSelected="1" view="pageBreakPreview" zoomScale="80" zoomScaleNormal="100" zoomScaleSheetLayoutView="80" workbookViewId="0">
      <selection activeCell="G7" sqref="G7"/>
    </sheetView>
  </sheetViews>
  <sheetFormatPr baseColWidth="10" defaultColWidth="11.44140625" defaultRowHeight="13.2"/>
  <cols>
    <col min="1" max="1" width="16" style="345" customWidth="1"/>
    <col min="2" max="21" width="11.44140625" style="345" customWidth="1"/>
    <col min="22" max="235" width="11.44140625" style="345"/>
    <col min="236" max="236" width="130.6640625" style="345" customWidth="1"/>
    <col min="237" max="261" width="11.44140625" style="345"/>
    <col min="262" max="276" width="10.6640625" style="345" customWidth="1"/>
    <col min="277" max="277" width="12.88671875" style="345" bestFit="1" customWidth="1"/>
    <col min="278" max="491" width="11.44140625" style="345"/>
    <col min="492" max="492" width="130.6640625" style="345" customWidth="1"/>
    <col min="493" max="517" width="11.44140625" style="345"/>
    <col min="518" max="532" width="10.6640625" style="345" customWidth="1"/>
    <col min="533" max="533" width="12.88671875" style="345" bestFit="1" customWidth="1"/>
    <col min="534" max="747" width="11.44140625" style="345"/>
    <col min="748" max="748" width="130.6640625" style="345" customWidth="1"/>
    <col min="749" max="773" width="11.44140625" style="345"/>
    <col min="774" max="788" width="10.6640625" style="345" customWidth="1"/>
    <col min="789" max="789" width="12.88671875" style="345" bestFit="1" customWidth="1"/>
    <col min="790" max="1003" width="11.44140625" style="345"/>
    <col min="1004" max="1004" width="130.6640625" style="345" customWidth="1"/>
    <col min="1005" max="1029" width="11.44140625" style="345"/>
    <col min="1030" max="1044" width="10.6640625" style="345" customWidth="1"/>
    <col min="1045" max="1045" width="12.88671875" style="345" bestFit="1" customWidth="1"/>
    <col min="1046" max="1259" width="11.44140625" style="345"/>
    <col min="1260" max="1260" width="130.6640625" style="345" customWidth="1"/>
    <col min="1261" max="1285" width="11.44140625" style="345"/>
    <col min="1286" max="1300" width="10.6640625" style="345" customWidth="1"/>
    <col min="1301" max="1301" width="12.88671875" style="345" bestFit="1" customWidth="1"/>
    <col min="1302" max="1515" width="11.44140625" style="345"/>
    <col min="1516" max="1516" width="130.6640625" style="345" customWidth="1"/>
    <col min="1517" max="1541" width="11.44140625" style="345"/>
    <col min="1542" max="1556" width="10.6640625" style="345" customWidth="1"/>
    <col min="1557" max="1557" width="12.88671875" style="345" bestFit="1" customWidth="1"/>
    <col min="1558" max="1771" width="11.44140625" style="345"/>
    <col min="1772" max="1772" width="130.6640625" style="345" customWidth="1"/>
    <col min="1773" max="1797" width="11.44140625" style="345"/>
    <col min="1798" max="1812" width="10.6640625" style="345" customWidth="1"/>
    <col min="1813" max="1813" width="12.88671875" style="345" bestFit="1" customWidth="1"/>
    <col min="1814" max="2027" width="11.44140625" style="345"/>
    <col min="2028" max="2028" width="130.6640625" style="345" customWidth="1"/>
    <col min="2029" max="2053" width="11.44140625" style="345"/>
    <col min="2054" max="2068" width="10.6640625" style="345" customWidth="1"/>
    <col min="2069" max="2069" width="12.88671875" style="345" bestFit="1" customWidth="1"/>
    <col min="2070" max="2283" width="11.44140625" style="345"/>
    <col min="2284" max="2284" width="130.6640625" style="345" customWidth="1"/>
    <col min="2285" max="2309" width="11.44140625" style="345"/>
    <col min="2310" max="2324" width="10.6640625" style="345" customWidth="1"/>
    <col min="2325" max="2325" width="12.88671875" style="345" bestFit="1" customWidth="1"/>
    <col min="2326" max="2539" width="11.44140625" style="345"/>
    <col min="2540" max="2540" width="130.6640625" style="345" customWidth="1"/>
    <col min="2541" max="2565" width="11.44140625" style="345"/>
    <col min="2566" max="2580" width="10.6640625" style="345" customWidth="1"/>
    <col min="2581" max="2581" width="12.88671875" style="345" bestFit="1" customWidth="1"/>
    <col min="2582" max="2795" width="11.44140625" style="345"/>
    <col min="2796" max="2796" width="130.6640625" style="345" customWidth="1"/>
    <col min="2797" max="2821" width="11.44140625" style="345"/>
    <col min="2822" max="2836" width="10.6640625" style="345" customWidth="1"/>
    <col min="2837" max="2837" width="12.88671875" style="345" bestFit="1" customWidth="1"/>
    <col min="2838" max="3051" width="11.44140625" style="345"/>
    <col min="3052" max="3052" width="130.6640625" style="345" customWidth="1"/>
    <col min="3053" max="3077" width="11.44140625" style="345"/>
    <col min="3078" max="3092" width="10.6640625" style="345" customWidth="1"/>
    <col min="3093" max="3093" width="12.88671875" style="345" bestFit="1" customWidth="1"/>
    <col min="3094" max="3307" width="11.44140625" style="345"/>
    <col min="3308" max="3308" width="130.6640625" style="345" customWidth="1"/>
    <col min="3309" max="3333" width="11.44140625" style="345"/>
    <col min="3334" max="3348" width="10.6640625" style="345" customWidth="1"/>
    <col min="3349" max="3349" width="12.88671875" style="345" bestFit="1" customWidth="1"/>
    <col min="3350" max="3563" width="11.44140625" style="345"/>
    <col min="3564" max="3564" width="130.6640625" style="345" customWidth="1"/>
    <col min="3565" max="3589" width="11.44140625" style="345"/>
    <col min="3590" max="3604" width="10.6640625" style="345" customWidth="1"/>
    <col min="3605" max="3605" width="12.88671875" style="345" bestFit="1" customWidth="1"/>
    <col min="3606" max="3819" width="11.44140625" style="345"/>
    <col min="3820" max="3820" width="130.6640625" style="345" customWidth="1"/>
    <col min="3821" max="3845" width="11.44140625" style="345"/>
    <col min="3846" max="3860" width="10.6640625" style="345" customWidth="1"/>
    <col min="3861" max="3861" width="12.88671875" style="345" bestFit="1" customWidth="1"/>
    <col min="3862" max="4075" width="11.44140625" style="345"/>
    <col min="4076" max="4076" width="130.6640625" style="345" customWidth="1"/>
    <col min="4077" max="4101" width="11.44140625" style="345"/>
    <col min="4102" max="4116" width="10.6640625" style="345" customWidth="1"/>
    <col min="4117" max="4117" width="12.88671875" style="345" bestFit="1" customWidth="1"/>
    <col min="4118" max="4331" width="11.44140625" style="345"/>
    <col min="4332" max="4332" width="130.6640625" style="345" customWidth="1"/>
    <col min="4333" max="4357" width="11.44140625" style="345"/>
    <col min="4358" max="4372" width="10.6640625" style="345" customWidth="1"/>
    <col min="4373" max="4373" width="12.88671875" style="345" bestFit="1" customWidth="1"/>
    <col min="4374" max="4587" width="11.44140625" style="345"/>
    <col min="4588" max="4588" width="130.6640625" style="345" customWidth="1"/>
    <col min="4589" max="4613" width="11.44140625" style="345"/>
    <col min="4614" max="4628" width="10.6640625" style="345" customWidth="1"/>
    <col min="4629" max="4629" width="12.88671875" style="345" bestFit="1" customWidth="1"/>
    <col min="4630" max="4843" width="11.44140625" style="345"/>
    <col min="4844" max="4844" width="130.6640625" style="345" customWidth="1"/>
    <col min="4845" max="4869" width="11.44140625" style="345"/>
    <col min="4870" max="4884" width="10.6640625" style="345" customWidth="1"/>
    <col min="4885" max="4885" width="12.88671875" style="345" bestFit="1" customWidth="1"/>
    <col min="4886" max="5099" width="11.44140625" style="345"/>
    <col min="5100" max="5100" width="130.6640625" style="345" customWidth="1"/>
    <col min="5101" max="5125" width="11.44140625" style="345"/>
    <col min="5126" max="5140" width="10.6640625" style="345" customWidth="1"/>
    <col min="5141" max="5141" width="12.88671875" style="345" bestFit="1" customWidth="1"/>
    <col min="5142" max="5355" width="11.44140625" style="345"/>
    <col min="5356" max="5356" width="130.6640625" style="345" customWidth="1"/>
    <col min="5357" max="5381" width="11.44140625" style="345"/>
    <col min="5382" max="5396" width="10.6640625" style="345" customWidth="1"/>
    <col min="5397" max="5397" width="12.88671875" style="345" bestFit="1" customWidth="1"/>
    <col min="5398" max="5611" width="11.44140625" style="345"/>
    <col min="5612" max="5612" width="130.6640625" style="345" customWidth="1"/>
    <col min="5613" max="5637" width="11.44140625" style="345"/>
    <col min="5638" max="5652" width="10.6640625" style="345" customWidth="1"/>
    <col min="5653" max="5653" width="12.88671875" style="345" bestFit="1" customWidth="1"/>
    <col min="5654" max="5867" width="11.44140625" style="345"/>
    <col min="5868" max="5868" width="130.6640625" style="345" customWidth="1"/>
    <col min="5869" max="5893" width="11.44140625" style="345"/>
    <col min="5894" max="5908" width="10.6640625" style="345" customWidth="1"/>
    <col min="5909" max="5909" width="12.88671875" style="345" bestFit="1" customWidth="1"/>
    <col min="5910" max="6123" width="11.44140625" style="345"/>
    <col min="6124" max="6124" width="130.6640625" style="345" customWidth="1"/>
    <col min="6125" max="6149" width="11.44140625" style="345"/>
    <col min="6150" max="6164" width="10.6640625" style="345" customWidth="1"/>
    <col min="6165" max="6165" width="12.88671875" style="345" bestFit="1" customWidth="1"/>
    <col min="6166" max="6379" width="11.44140625" style="345"/>
    <col min="6380" max="6380" width="130.6640625" style="345" customWidth="1"/>
    <col min="6381" max="6405" width="11.44140625" style="345"/>
    <col min="6406" max="6420" width="10.6640625" style="345" customWidth="1"/>
    <col min="6421" max="6421" width="12.88671875" style="345" bestFit="1" customWidth="1"/>
    <col min="6422" max="6635" width="11.44140625" style="345"/>
    <col min="6636" max="6636" width="130.6640625" style="345" customWidth="1"/>
    <col min="6637" max="6661" width="11.44140625" style="345"/>
    <col min="6662" max="6676" width="10.6640625" style="345" customWidth="1"/>
    <col min="6677" max="6677" width="12.88671875" style="345" bestFit="1" customWidth="1"/>
    <col min="6678" max="6891" width="11.44140625" style="345"/>
    <col min="6892" max="6892" width="130.6640625" style="345" customWidth="1"/>
    <col min="6893" max="6917" width="11.44140625" style="345"/>
    <col min="6918" max="6932" width="10.6640625" style="345" customWidth="1"/>
    <col min="6933" max="6933" width="12.88671875" style="345" bestFit="1" customWidth="1"/>
    <col min="6934" max="7147" width="11.44140625" style="345"/>
    <col min="7148" max="7148" width="130.6640625" style="345" customWidth="1"/>
    <col min="7149" max="7173" width="11.44140625" style="345"/>
    <col min="7174" max="7188" width="10.6640625" style="345" customWidth="1"/>
    <col min="7189" max="7189" width="12.88671875" style="345" bestFit="1" customWidth="1"/>
    <col min="7190" max="7403" width="11.44140625" style="345"/>
    <col min="7404" max="7404" width="130.6640625" style="345" customWidth="1"/>
    <col min="7405" max="7429" width="11.44140625" style="345"/>
    <col min="7430" max="7444" width="10.6640625" style="345" customWidth="1"/>
    <col min="7445" max="7445" width="12.88671875" style="345" bestFit="1" customWidth="1"/>
    <col min="7446" max="7659" width="11.44140625" style="345"/>
    <col min="7660" max="7660" width="130.6640625" style="345" customWidth="1"/>
    <col min="7661" max="7685" width="11.44140625" style="345"/>
    <col min="7686" max="7700" width="10.6640625" style="345" customWidth="1"/>
    <col min="7701" max="7701" width="12.88671875" style="345" bestFit="1" customWidth="1"/>
    <col min="7702" max="7915" width="11.44140625" style="345"/>
    <col min="7916" max="7916" width="130.6640625" style="345" customWidth="1"/>
    <col min="7917" max="7941" width="11.44140625" style="345"/>
    <col min="7942" max="7956" width="10.6640625" style="345" customWidth="1"/>
    <col min="7957" max="7957" width="12.88671875" style="345" bestFit="1" customWidth="1"/>
    <col min="7958" max="8171" width="11.44140625" style="345"/>
    <col min="8172" max="8172" width="130.6640625" style="345" customWidth="1"/>
    <col min="8173" max="8197" width="11.44140625" style="345"/>
    <col min="8198" max="8212" width="10.6640625" style="345" customWidth="1"/>
    <col min="8213" max="8213" width="12.88671875" style="345" bestFit="1" customWidth="1"/>
    <col min="8214" max="8427" width="11.44140625" style="345"/>
    <col min="8428" max="8428" width="130.6640625" style="345" customWidth="1"/>
    <col min="8429" max="8453" width="11.44140625" style="345"/>
    <col min="8454" max="8468" width="10.6640625" style="345" customWidth="1"/>
    <col min="8469" max="8469" width="12.88671875" style="345" bestFit="1" customWidth="1"/>
    <col min="8470" max="8683" width="11.44140625" style="345"/>
    <col min="8684" max="8684" width="130.6640625" style="345" customWidth="1"/>
    <col min="8685" max="8709" width="11.44140625" style="345"/>
    <col min="8710" max="8724" width="10.6640625" style="345" customWidth="1"/>
    <col min="8725" max="8725" width="12.88671875" style="345" bestFit="1" customWidth="1"/>
    <col min="8726" max="8939" width="11.44140625" style="345"/>
    <col min="8940" max="8940" width="130.6640625" style="345" customWidth="1"/>
    <col min="8941" max="8965" width="11.44140625" style="345"/>
    <col min="8966" max="8980" width="10.6640625" style="345" customWidth="1"/>
    <col min="8981" max="8981" width="12.88671875" style="345" bestFit="1" customWidth="1"/>
    <col min="8982" max="9195" width="11.44140625" style="345"/>
    <col min="9196" max="9196" width="130.6640625" style="345" customWidth="1"/>
    <col min="9197" max="9221" width="11.44140625" style="345"/>
    <col min="9222" max="9236" width="10.6640625" style="345" customWidth="1"/>
    <col min="9237" max="9237" width="12.88671875" style="345" bestFit="1" customWidth="1"/>
    <col min="9238" max="9451" width="11.44140625" style="345"/>
    <col min="9452" max="9452" width="130.6640625" style="345" customWidth="1"/>
    <col min="9453" max="9477" width="11.44140625" style="345"/>
    <col min="9478" max="9492" width="10.6640625" style="345" customWidth="1"/>
    <col min="9493" max="9493" width="12.88671875" style="345" bestFit="1" customWidth="1"/>
    <col min="9494" max="9707" width="11.44140625" style="345"/>
    <col min="9708" max="9708" width="130.6640625" style="345" customWidth="1"/>
    <col min="9709" max="9733" width="11.44140625" style="345"/>
    <col min="9734" max="9748" width="10.6640625" style="345" customWidth="1"/>
    <col min="9749" max="9749" width="12.88671875" style="345" bestFit="1" customWidth="1"/>
    <col min="9750" max="9963" width="11.44140625" style="345"/>
    <col min="9964" max="9964" width="130.6640625" style="345" customWidth="1"/>
    <col min="9965" max="9989" width="11.44140625" style="345"/>
    <col min="9990" max="10004" width="10.6640625" style="345" customWidth="1"/>
    <col min="10005" max="10005" width="12.88671875" style="345" bestFit="1" customWidth="1"/>
    <col min="10006" max="10219" width="11.44140625" style="345"/>
    <col min="10220" max="10220" width="130.6640625" style="345" customWidth="1"/>
    <col min="10221" max="10245" width="11.44140625" style="345"/>
    <col min="10246" max="10260" width="10.6640625" style="345" customWidth="1"/>
    <col min="10261" max="10261" width="12.88671875" style="345" bestFit="1" customWidth="1"/>
    <col min="10262" max="10475" width="11.44140625" style="345"/>
    <col min="10476" max="10476" width="130.6640625" style="345" customWidth="1"/>
    <col min="10477" max="10501" width="11.44140625" style="345"/>
    <col min="10502" max="10516" width="10.6640625" style="345" customWidth="1"/>
    <col min="10517" max="10517" width="12.88671875" style="345" bestFit="1" customWidth="1"/>
    <col min="10518" max="10731" width="11.44140625" style="345"/>
    <col min="10732" max="10732" width="130.6640625" style="345" customWidth="1"/>
    <col min="10733" max="10757" width="11.44140625" style="345"/>
    <col min="10758" max="10772" width="10.6640625" style="345" customWidth="1"/>
    <col min="10773" max="10773" width="12.88671875" style="345" bestFit="1" customWidth="1"/>
    <col min="10774" max="10987" width="11.44140625" style="345"/>
    <col min="10988" max="10988" width="130.6640625" style="345" customWidth="1"/>
    <col min="10989" max="11013" width="11.44140625" style="345"/>
    <col min="11014" max="11028" width="10.6640625" style="345" customWidth="1"/>
    <col min="11029" max="11029" width="12.88671875" style="345" bestFit="1" customWidth="1"/>
    <col min="11030" max="11243" width="11.44140625" style="345"/>
    <col min="11244" max="11244" width="130.6640625" style="345" customWidth="1"/>
    <col min="11245" max="11269" width="11.44140625" style="345"/>
    <col min="11270" max="11284" width="10.6640625" style="345" customWidth="1"/>
    <col min="11285" max="11285" width="12.88671875" style="345" bestFit="1" customWidth="1"/>
    <col min="11286" max="11499" width="11.44140625" style="345"/>
    <col min="11500" max="11500" width="130.6640625" style="345" customWidth="1"/>
    <col min="11501" max="11525" width="11.44140625" style="345"/>
    <col min="11526" max="11540" width="10.6640625" style="345" customWidth="1"/>
    <col min="11541" max="11541" width="12.88671875" style="345" bestFit="1" customWidth="1"/>
    <col min="11542" max="11755" width="11.44140625" style="345"/>
    <col min="11756" max="11756" width="130.6640625" style="345" customWidth="1"/>
    <col min="11757" max="11781" width="11.44140625" style="345"/>
    <col min="11782" max="11796" width="10.6640625" style="345" customWidth="1"/>
    <col min="11797" max="11797" width="12.88671875" style="345" bestFit="1" customWidth="1"/>
    <col min="11798" max="12011" width="11.44140625" style="345"/>
    <col min="12012" max="12012" width="130.6640625" style="345" customWidth="1"/>
    <col min="12013" max="12037" width="11.44140625" style="345"/>
    <col min="12038" max="12052" width="10.6640625" style="345" customWidth="1"/>
    <col min="12053" max="12053" width="12.88671875" style="345" bestFit="1" customWidth="1"/>
    <col min="12054" max="12267" width="11.44140625" style="345"/>
    <col min="12268" max="12268" width="130.6640625" style="345" customWidth="1"/>
    <col min="12269" max="12293" width="11.44140625" style="345"/>
    <col min="12294" max="12308" width="10.6640625" style="345" customWidth="1"/>
    <col min="12309" max="12309" width="12.88671875" style="345" bestFit="1" customWidth="1"/>
    <col min="12310" max="12523" width="11.44140625" style="345"/>
    <col min="12524" max="12524" width="130.6640625" style="345" customWidth="1"/>
    <col min="12525" max="12549" width="11.44140625" style="345"/>
    <col min="12550" max="12564" width="10.6640625" style="345" customWidth="1"/>
    <col min="12565" max="12565" width="12.88671875" style="345" bestFit="1" customWidth="1"/>
    <col min="12566" max="12779" width="11.44140625" style="345"/>
    <col min="12780" max="12780" width="130.6640625" style="345" customWidth="1"/>
    <col min="12781" max="12805" width="11.44140625" style="345"/>
    <col min="12806" max="12820" width="10.6640625" style="345" customWidth="1"/>
    <col min="12821" max="12821" width="12.88671875" style="345" bestFit="1" customWidth="1"/>
    <col min="12822" max="13035" width="11.44140625" style="345"/>
    <col min="13036" max="13036" width="130.6640625" style="345" customWidth="1"/>
    <col min="13037" max="13061" width="11.44140625" style="345"/>
    <col min="13062" max="13076" width="10.6640625" style="345" customWidth="1"/>
    <col min="13077" max="13077" width="12.88671875" style="345" bestFit="1" customWidth="1"/>
    <col min="13078" max="13291" width="11.44140625" style="345"/>
    <col min="13292" max="13292" width="130.6640625" style="345" customWidth="1"/>
    <col min="13293" max="13317" width="11.44140625" style="345"/>
    <col min="13318" max="13332" width="10.6640625" style="345" customWidth="1"/>
    <col min="13333" max="13333" width="12.88671875" style="345" bestFit="1" customWidth="1"/>
    <col min="13334" max="13547" width="11.44140625" style="345"/>
    <col min="13548" max="13548" width="130.6640625" style="345" customWidth="1"/>
    <col min="13549" max="13573" width="11.44140625" style="345"/>
    <col min="13574" max="13588" width="10.6640625" style="345" customWidth="1"/>
    <col min="13589" max="13589" width="12.88671875" style="345" bestFit="1" customWidth="1"/>
    <col min="13590" max="13803" width="11.44140625" style="345"/>
    <col min="13804" max="13804" width="130.6640625" style="345" customWidth="1"/>
    <col min="13805" max="13829" width="11.44140625" style="345"/>
    <col min="13830" max="13844" width="10.6640625" style="345" customWidth="1"/>
    <col min="13845" max="13845" width="12.88671875" style="345" bestFit="1" customWidth="1"/>
    <col min="13846" max="14059" width="11.44140625" style="345"/>
    <col min="14060" max="14060" width="130.6640625" style="345" customWidth="1"/>
    <col min="14061" max="14085" width="11.44140625" style="345"/>
    <col min="14086" max="14100" width="10.6640625" style="345" customWidth="1"/>
    <col min="14101" max="14101" width="12.88671875" style="345" bestFit="1" customWidth="1"/>
    <col min="14102" max="14315" width="11.44140625" style="345"/>
    <col min="14316" max="14316" width="130.6640625" style="345" customWidth="1"/>
    <col min="14317" max="14341" width="11.44140625" style="345"/>
    <col min="14342" max="14356" width="10.6640625" style="345" customWidth="1"/>
    <col min="14357" max="14357" width="12.88671875" style="345" bestFit="1" customWidth="1"/>
    <col min="14358" max="14571" width="11.44140625" style="345"/>
    <col min="14572" max="14572" width="130.6640625" style="345" customWidth="1"/>
    <col min="14573" max="14597" width="11.44140625" style="345"/>
    <col min="14598" max="14612" width="10.6640625" style="345" customWidth="1"/>
    <col min="14613" max="14613" width="12.88671875" style="345" bestFit="1" customWidth="1"/>
    <col min="14614" max="14827" width="11.44140625" style="345"/>
    <col min="14828" max="14828" width="130.6640625" style="345" customWidth="1"/>
    <col min="14829" max="14853" width="11.44140625" style="345"/>
    <col min="14854" max="14868" width="10.6640625" style="345" customWidth="1"/>
    <col min="14869" max="14869" width="12.88671875" style="345" bestFit="1" customWidth="1"/>
    <col min="14870" max="15083" width="11.44140625" style="345"/>
    <col min="15084" max="15084" width="130.6640625" style="345" customWidth="1"/>
    <col min="15085" max="15109" width="11.44140625" style="345"/>
    <col min="15110" max="15124" width="10.6640625" style="345" customWidth="1"/>
    <col min="15125" max="15125" width="12.88671875" style="345" bestFit="1" customWidth="1"/>
    <col min="15126" max="15339" width="11.44140625" style="345"/>
    <col min="15340" max="15340" width="130.6640625" style="345" customWidth="1"/>
    <col min="15341" max="15365" width="11.44140625" style="345"/>
    <col min="15366" max="15380" width="10.6640625" style="345" customWidth="1"/>
    <col min="15381" max="15381" width="12.88671875" style="345" bestFit="1" customWidth="1"/>
    <col min="15382" max="15595" width="11.44140625" style="345"/>
    <col min="15596" max="15596" width="130.6640625" style="345" customWidth="1"/>
    <col min="15597" max="15621" width="11.44140625" style="345"/>
    <col min="15622" max="15636" width="10.6640625" style="345" customWidth="1"/>
    <col min="15637" max="15637" width="12.88671875" style="345" bestFit="1" customWidth="1"/>
    <col min="15638" max="15851" width="11.44140625" style="345"/>
    <col min="15852" max="15852" width="130.6640625" style="345" customWidth="1"/>
    <col min="15853" max="15877" width="11.44140625" style="345"/>
    <col min="15878" max="15892" width="10.6640625" style="345" customWidth="1"/>
    <col min="15893" max="15893" width="12.88671875" style="345" bestFit="1" customWidth="1"/>
    <col min="15894" max="16107" width="11.44140625" style="345"/>
    <col min="16108" max="16108" width="130.6640625" style="345" customWidth="1"/>
    <col min="16109" max="16133" width="11.44140625" style="345"/>
    <col min="16134" max="16148" width="10.6640625" style="345" customWidth="1"/>
    <col min="16149" max="16149" width="12.88671875" style="345" bestFit="1" customWidth="1"/>
    <col min="16150" max="16384" width="11.44140625" style="345"/>
  </cols>
  <sheetData>
    <row r="1" spans="1:22" ht="12.75" customHeight="1" thickBot="1">
      <c r="A1" s="1022" t="s">
        <v>508</v>
      </c>
      <c r="B1" s="1023"/>
      <c r="C1" s="1023"/>
      <c r="D1" s="1023"/>
      <c r="E1" s="1023"/>
      <c r="F1" s="1023"/>
      <c r="G1" s="1023"/>
      <c r="H1" s="1024"/>
    </row>
    <row r="2" spans="1:22" ht="12.75" customHeight="1">
      <c r="A2" s="1025" t="s">
        <v>29</v>
      </c>
      <c r="B2" s="1026"/>
      <c r="C2" s="1026"/>
      <c r="D2" s="1026"/>
      <c r="E2" s="1026"/>
      <c r="F2" s="1026"/>
      <c r="G2" s="1026"/>
      <c r="H2" s="1027"/>
    </row>
    <row r="3" spans="1:22" ht="12.75" customHeight="1">
      <c r="A3" s="1028" t="s">
        <v>345</v>
      </c>
      <c r="B3" s="1020" t="s">
        <v>71</v>
      </c>
      <c r="C3" s="1020"/>
      <c r="D3" s="1020"/>
      <c r="E3" s="1020"/>
      <c r="F3" s="1020"/>
      <c r="G3" s="1020"/>
      <c r="H3" s="1021"/>
      <c r="V3" s="350"/>
    </row>
    <row r="4" spans="1:22" ht="27" customHeight="1">
      <c r="A4" s="1028"/>
      <c r="B4" s="653">
        <v>2017</v>
      </c>
      <c r="C4" s="653">
        <v>2018</v>
      </c>
      <c r="D4" s="653">
        <v>2019</v>
      </c>
      <c r="E4" s="653">
        <v>2020</v>
      </c>
      <c r="F4" s="653">
        <v>2021</v>
      </c>
      <c r="G4" s="653" t="s">
        <v>387</v>
      </c>
      <c r="H4" s="595" t="s">
        <v>346</v>
      </c>
      <c r="V4" s="350"/>
    </row>
    <row r="5" spans="1:22" ht="12.75" customHeight="1">
      <c r="A5" s="475">
        <v>1</v>
      </c>
      <c r="B5" s="634">
        <v>2922.7332500000011</v>
      </c>
      <c r="C5" s="634">
        <v>2114.5300200000015</v>
      </c>
      <c r="D5" s="634">
        <v>1810.3859200000006</v>
      </c>
      <c r="E5" s="634">
        <v>1291.8043100000004</v>
      </c>
      <c r="F5" s="634">
        <v>47.751349999999995</v>
      </c>
      <c r="G5" s="634"/>
      <c r="H5" s="391"/>
      <c r="V5" s="350"/>
    </row>
    <row r="6" spans="1:22" ht="12.75" customHeight="1">
      <c r="A6" s="476">
        <v>2</v>
      </c>
      <c r="B6" s="634">
        <v>2681.3355700000025</v>
      </c>
      <c r="C6" s="634">
        <v>3213.8413500000001</v>
      </c>
      <c r="D6" s="634">
        <v>3602.2376800000052</v>
      </c>
      <c r="E6" s="634">
        <v>3389.3305399999995</v>
      </c>
      <c r="F6" s="634">
        <v>3502.4597499999959</v>
      </c>
      <c r="G6" s="634">
        <v>4093.3262900000009</v>
      </c>
      <c r="H6" s="391"/>
      <c r="V6" s="350"/>
    </row>
    <row r="7" spans="1:22" ht="12.75" customHeight="1">
      <c r="A7" s="476">
        <v>3</v>
      </c>
      <c r="B7" s="634">
        <v>3237.3453399999989</v>
      </c>
      <c r="C7" s="634">
        <v>3268.3669100000034</v>
      </c>
      <c r="D7" s="634">
        <v>3469.6774700000028</v>
      </c>
      <c r="E7" s="634">
        <v>3232.2430599999993</v>
      </c>
      <c r="F7" s="634">
        <v>2319.2980099999982</v>
      </c>
      <c r="G7" s="634">
        <v>3113.514660000003</v>
      </c>
      <c r="H7" s="391">
        <f t="shared" ref="H7:H21" si="0">(G7-G6)/G6*100</f>
        <v>-23.936807392894096</v>
      </c>
      <c r="V7" s="350"/>
    </row>
    <row r="8" spans="1:22" ht="12.75" customHeight="1">
      <c r="A8" s="477">
        <v>4</v>
      </c>
      <c r="B8" s="634">
        <v>3861.7617299999956</v>
      </c>
      <c r="C8" s="634">
        <v>4550.051749999996</v>
      </c>
      <c r="D8" s="634">
        <v>3794.5410700000034</v>
      </c>
      <c r="E8" s="634">
        <v>3900.2219699999987</v>
      </c>
      <c r="F8" s="634">
        <v>4985.4529199999988</v>
      </c>
      <c r="G8" s="634">
        <v>3144.0604400000007</v>
      </c>
      <c r="H8" s="391">
        <f t="shared" si="0"/>
        <v>0.98107069776885569</v>
      </c>
      <c r="V8" s="350"/>
    </row>
    <row r="9" spans="1:22" ht="12.75" customHeight="1">
      <c r="A9" s="477">
        <v>5</v>
      </c>
      <c r="B9" s="634">
        <v>3329.7249600000041</v>
      </c>
      <c r="C9" s="634">
        <v>4659.4237999999987</v>
      </c>
      <c r="D9" s="634">
        <v>5101.5314700000026</v>
      </c>
      <c r="E9" s="634">
        <v>5089.0853900000102</v>
      </c>
      <c r="F9" s="634">
        <v>4511.4748500000087</v>
      </c>
      <c r="G9" s="634">
        <v>5302.5191199999972</v>
      </c>
      <c r="H9" s="391">
        <f t="shared" si="0"/>
        <v>68.651946143885084</v>
      </c>
      <c r="V9" s="350"/>
    </row>
    <row r="10" spans="1:22" ht="12.75" customHeight="1">
      <c r="A10" s="476">
        <v>6</v>
      </c>
      <c r="B10" s="634">
        <v>3276.0185199999987</v>
      </c>
      <c r="C10" s="634">
        <v>3932.2729599999971</v>
      </c>
      <c r="D10" s="634">
        <v>3025.9525899999994</v>
      </c>
      <c r="E10" s="634">
        <v>4282.4561399999984</v>
      </c>
      <c r="F10" s="634">
        <v>4423.1927500000047</v>
      </c>
      <c r="G10" s="634">
        <v>4439.3691499999977</v>
      </c>
      <c r="H10" s="391">
        <f t="shared" si="0"/>
        <v>-16.278111412071624</v>
      </c>
      <c r="V10" s="353"/>
    </row>
    <row r="11" spans="1:22" ht="12.75" customHeight="1">
      <c r="A11" s="476">
        <v>7</v>
      </c>
      <c r="B11" s="634">
        <v>3564.5784300000041</v>
      </c>
      <c r="C11" s="634">
        <v>3281.6741799999991</v>
      </c>
      <c r="D11" s="634">
        <v>4032.8104700000004</v>
      </c>
      <c r="E11" s="634">
        <v>5802.1663800000088</v>
      </c>
      <c r="F11" s="634">
        <v>4855.2629899999956</v>
      </c>
      <c r="G11" s="634">
        <v>4317.105440000003</v>
      </c>
      <c r="H11" s="391">
        <f t="shared" si="0"/>
        <v>-2.754078470811439</v>
      </c>
      <c r="V11" s="353"/>
    </row>
    <row r="12" spans="1:22" ht="12.75" customHeight="1">
      <c r="A12" s="476">
        <v>8</v>
      </c>
      <c r="B12" s="634">
        <v>3444.2405499999991</v>
      </c>
      <c r="C12" s="634">
        <v>3816.5257400000014</v>
      </c>
      <c r="D12" s="634">
        <v>3626.3087900000023</v>
      </c>
      <c r="E12" s="634">
        <v>4088.8891399999989</v>
      </c>
      <c r="F12" s="634">
        <v>4417.5463499999978</v>
      </c>
      <c r="G12" s="634">
        <v>4693.5661200000004</v>
      </c>
      <c r="H12" s="391">
        <f t="shared" si="0"/>
        <v>8.7202104565691858</v>
      </c>
      <c r="V12" s="353"/>
    </row>
    <row r="13" spans="1:22" ht="12.75" customHeight="1">
      <c r="A13" s="477">
        <v>9</v>
      </c>
      <c r="B13" s="634">
        <v>2620.9640300000015</v>
      </c>
      <c r="C13" s="634">
        <v>3820.6981999999962</v>
      </c>
      <c r="D13" s="634">
        <v>4981.1761599999973</v>
      </c>
      <c r="E13" s="634">
        <v>4928.8575999999957</v>
      </c>
      <c r="F13" s="634">
        <v>5008.9603500000039</v>
      </c>
      <c r="G13" s="634">
        <v>3431.6659499999987</v>
      </c>
      <c r="H13" s="391">
        <f t="shared" si="0"/>
        <v>-26.885743968170654</v>
      </c>
      <c r="V13" s="352"/>
    </row>
    <row r="14" spans="1:22" ht="12.75" customHeight="1">
      <c r="A14" s="477">
        <v>10</v>
      </c>
      <c r="B14" s="634">
        <v>3451.609750000001</v>
      </c>
      <c r="C14" s="634">
        <v>4333.2536100000016</v>
      </c>
      <c r="D14" s="634">
        <v>2823.7222100000008</v>
      </c>
      <c r="E14" s="634">
        <v>4890.1576900000045</v>
      </c>
      <c r="F14" s="634">
        <v>4026.8458099999984</v>
      </c>
      <c r="G14" s="634">
        <v>5926.6069700000053</v>
      </c>
      <c r="H14" s="391">
        <f t="shared" si="0"/>
        <v>72.703493182371304</v>
      </c>
    </row>
    <row r="15" spans="1:22" ht="12.75" customHeight="1">
      <c r="A15" s="476">
        <v>11</v>
      </c>
      <c r="B15" s="634">
        <v>3573.0096299999968</v>
      </c>
      <c r="C15" s="634">
        <v>4070.677450000002</v>
      </c>
      <c r="D15" s="634">
        <v>5063.6063400000012</v>
      </c>
      <c r="E15" s="634">
        <v>4871.8577699999951</v>
      </c>
      <c r="F15" s="634">
        <v>5681.0133599999999</v>
      </c>
      <c r="G15" s="634">
        <v>4470.5172600000033</v>
      </c>
      <c r="H15" s="391">
        <f t="shared" si="0"/>
        <v>-24.568690270345371</v>
      </c>
    </row>
    <row r="16" spans="1:22" ht="12.75" customHeight="1">
      <c r="A16" s="476">
        <v>12</v>
      </c>
      <c r="B16" s="634">
        <v>2789.7219800000007</v>
      </c>
      <c r="C16" s="634">
        <v>4232.6337199999989</v>
      </c>
      <c r="D16" s="634">
        <v>4116.3462499999996</v>
      </c>
      <c r="E16" s="634">
        <v>3761.9773499999988</v>
      </c>
      <c r="F16" s="634">
        <v>5489.2945800000034</v>
      </c>
      <c r="G16" s="634">
        <v>6088.8653299999987</v>
      </c>
      <c r="H16" s="391">
        <f t="shared" si="0"/>
        <v>36.200465759973248</v>
      </c>
    </row>
    <row r="17" spans="1:8" ht="12.75" customHeight="1">
      <c r="A17" s="476">
        <v>13</v>
      </c>
      <c r="B17" s="634">
        <v>2942.4195900000004</v>
      </c>
      <c r="C17" s="634">
        <v>4638.8127399999994</v>
      </c>
      <c r="D17" s="634">
        <v>4003.7527500000006</v>
      </c>
      <c r="E17" s="634">
        <v>4032.5621499999975</v>
      </c>
      <c r="F17" s="634">
        <v>6150.4736600000006</v>
      </c>
      <c r="G17" s="634">
        <v>4720.1312100000032</v>
      </c>
      <c r="H17" s="391">
        <f t="shared" si="0"/>
        <v>-22.479296976009746</v>
      </c>
    </row>
    <row r="18" spans="1:8" ht="12.75" customHeight="1">
      <c r="A18" s="477">
        <v>14</v>
      </c>
      <c r="B18" s="634">
        <v>4105.8057600000002</v>
      </c>
      <c r="C18" s="634">
        <v>3532.0798700000018</v>
      </c>
      <c r="D18" s="634">
        <v>4280.8940999999977</v>
      </c>
      <c r="E18" s="634">
        <v>3440.8299299999985</v>
      </c>
      <c r="F18" s="634">
        <v>5042.4380400000018</v>
      </c>
      <c r="G18" s="634">
        <v>3198.1560599999966</v>
      </c>
      <c r="H18" s="391">
        <f t="shared" si="0"/>
        <v>-32.244339877153664</v>
      </c>
    </row>
    <row r="19" spans="1:8" ht="12.75" customHeight="1">
      <c r="A19" s="477">
        <v>15</v>
      </c>
      <c r="B19" s="634">
        <v>3112.5652000000009</v>
      </c>
      <c r="C19" s="634">
        <v>4935.0123199999998</v>
      </c>
      <c r="D19" s="634">
        <v>3920.0115100000044</v>
      </c>
      <c r="E19" s="634">
        <v>2225.0748300000009</v>
      </c>
      <c r="F19" s="634">
        <v>5384.1948100000045</v>
      </c>
      <c r="G19" s="634">
        <v>4329.5090999999957</v>
      </c>
      <c r="H19" s="391">
        <f t="shared" si="0"/>
        <v>35.37516677657063</v>
      </c>
    </row>
    <row r="20" spans="1:8" ht="12.75" customHeight="1">
      <c r="A20" s="476">
        <v>16</v>
      </c>
      <c r="B20" s="634">
        <v>3158.1189300000015</v>
      </c>
      <c r="C20" s="634">
        <v>4348.3894500000024</v>
      </c>
      <c r="D20" s="634">
        <v>3899.8693299999991</v>
      </c>
      <c r="E20" s="634">
        <v>2088.5435400000001</v>
      </c>
      <c r="F20" s="634">
        <v>6618.6210000000028</v>
      </c>
      <c r="G20" s="634">
        <v>4841.3626800000002</v>
      </c>
      <c r="H20" s="391">
        <f t="shared" si="0"/>
        <v>11.822439176764982</v>
      </c>
    </row>
    <row r="21" spans="1:8" ht="12.75" customHeight="1">
      <c r="A21" s="476">
        <v>17</v>
      </c>
      <c r="B21" s="634">
        <v>3251.9300900000021</v>
      </c>
      <c r="C21" s="634">
        <v>5659.0521899999958</v>
      </c>
      <c r="D21" s="634">
        <v>4430.250170000003</v>
      </c>
      <c r="E21" s="634">
        <v>2090.3556399999993</v>
      </c>
      <c r="F21" s="634">
        <v>5646.6214499999951</v>
      </c>
      <c r="G21" s="634">
        <v>1708.3379599999998</v>
      </c>
      <c r="H21" s="391">
        <f t="shared" si="0"/>
        <v>-64.713695855564367</v>
      </c>
    </row>
    <row r="22" spans="1:8" ht="12.75" customHeight="1">
      <c r="A22" s="476">
        <v>18</v>
      </c>
      <c r="B22" s="634">
        <v>2643.1239600000008</v>
      </c>
      <c r="C22" s="634">
        <v>4286.0229000000027</v>
      </c>
      <c r="D22" s="634">
        <v>3698.2565900000027</v>
      </c>
      <c r="E22" s="634">
        <v>1729.5515700000017</v>
      </c>
      <c r="F22" s="634">
        <v>6260.7219599999917</v>
      </c>
      <c r="G22" s="634"/>
      <c r="H22" s="391"/>
    </row>
    <row r="23" spans="1:8" ht="12.75" customHeight="1">
      <c r="A23" s="477">
        <v>19</v>
      </c>
      <c r="B23" s="634">
        <v>4112.9182400000009</v>
      </c>
      <c r="C23" s="634">
        <v>4783.0013799999997</v>
      </c>
      <c r="D23" s="634">
        <v>5474.12709</v>
      </c>
      <c r="E23" s="634">
        <v>2587.8106799999987</v>
      </c>
      <c r="F23" s="634">
        <v>4831.3644200000008</v>
      </c>
      <c r="G23" s="634"/>
      <c r="H23" s="391"/>
    </row>
    <row r="24" spans="1:8" ht="12.75" customHeight="1">
      <c r="A24" s="477">
        <v>20</v>
      </c>
      <c r="B24" s="634">
        <v>4257.0984300000082</v>
      </c>
      <c r="C24" s="634">
        <v>3707.7685899999997</v>
      </c>
      <c r="D24" s="634">
        <v>4404.1789499999986</v>
      </c>
      <c r="E24" s="634">
        <v>3142.5716499999999</v>
      </c>
      <c r="F24" s="634">
        <v>5393.557030000009</v>
      </c>
      <c r="G24" s="634"/>
      <c r="H24" s="391"/>
    </row>
    <row r="25" spans="1:8" ht="12.75" customHeight="1">
      <c r="A25" s="476">
        <v>21</v>
      </c>
      <c r="B25" s="634">
        <v>4630.9245100000035</v>
      </c>
      <c r="C25" s="634">
        <v>4111.2781500000001</v>
      </c>
      <c r="D25" s="634">
        <v>3793.4856599999998</v>
      </c>
      <c r="E25" s="634">
        <v>1961.5691799999984</v>
      </c>
      <c r="F25" s="634">
        <v>3483.3424599999985</v>
      </c>
      <c r="G25" s="634"/>
      <c r="H25" s="391"/>
    </row>
    <row r="26" spans="1:8" ht="12.75" customHeight="1">
      <c r="A26" s="476">
        <v>22</v>
      </c>
      <c r="B26" s="634">
        <v>4515.2459799999979</v>
      </c>
      <c r="C26" s="634">
        <v>2205.4498199999994</v>
      </c>
      <c r="D26" s="634">
        <v>6167.2757699999975</v>
      </c>
      <c r="E26" s="634">
        <v>3674.3901700000001</v>
      </c>
      <c r="F26" s="634">
        <v>5963.0255400000096</v>
      </c>
      <c r="G26" s="634"/>
      <c r="H26" s="391"/>
    </row>
    <row r="27" spans="1:8" ht="12.75" customHeight="1">
      <c r="A27" s="476">
        <v>23</v>
      </c>
      <c r="B27" s="634">
        <v>4716.6659400000008</v>
      </c>
      <c r="C27" s="634">
        <v>3093.8943899999977</v>
      </c>
      <c r="D27" s="634">
        <v>4620.1114200000011</v>
      </c>
      <c r="E27" s="634">
        <v>3307.145620000003</v>
      </c>
      <c r="F27" s="634">
        <v>4947.1232500000015</v>
      </c>
      <c r="G27" s="634"/>
      <c r="H27" s="391"/>
    </row>
    <row r="28" spans="1:8" ht="12.75" customHeight="1">
      <c r="A28" s="477">
        <v>24</v>
      </c>
      <c r="B28" s="634">
        <v>4299.2206399999977</v>
      </c>
      <c r="C28" s="634">
        <v>3544.7206099999989</v>
      </c>
      <c r="D28" s="634">
        <v>5122.0702099999999</v>
      </c>
      <c r="E28" s="634">
        <v>3037.1921499999985</v>
      </c>
      <c r="F28" s="634">
        <v>5740.2405499999986</v>
      </c>
      <c r="G28" s="634"/>
      <c r="H28" s="391"/>
    </row>
    <row r="29" spans="1:8" ht="12.75" customHeight="1">
      <c r="A29" s="477">
        <v>25</v>
      </c>
      <c r="B29" s="634">
        <v>4408.749079999996</v>
      </c>
      <c r="C29" s="634">
        <v>4304.9270900000001</v>
      </c>
      <c r="D29" s="634">
        <v>4377.0394000000042</v>
      </c>
      <c r="E29" s="634">
        <v>2967.4392000000025</v>
      </c>
      <c r="F29" s="634">
        <v>5522.6260200000079</v>
      </c>
      <c r="G29" s="634"/>
      <c r="H29" s="391"/>
    </row>
    <row r="30" spans="1:8" ht="12.75" customHeight="1">
      <c r="A30" s="476">
        <v>26</v>
      </c>
      <c r="B30" s="634">
        <v>4057.3933700000025</v>
      </c>
      <c r="C30" s="634">
        <v>4701.5206800000005</v>
      </c>
      <c r="D30" s="634">
        <v>4507.2243700000008</v>
      </c>
      <c r="E30" s="634">
        <v>3292.1700000000014</v>
      </c>
      <c r="F30" s="634">
        <v>4366.6525299999985</v>
      </c>
      <c r="G30" s="634"/>
      <c r="H30" s="391"/>
    </row>
    <row r="31" spans="1:8" ht="12.75" customHeight="1">
      <c r="A31" s="476">
        <v>27</v>
      </c>
      <c r="B31" s="634">
        <v>3960.7146900000012</v>
      </c>
      <c r="C31" s="634">
        <v>4040.4426200000007</v>
      </c>
      <c r="D31" s="634">
        <v>4423.5652999999966</v>
      </c>
      <c r="E31" s="634">
        <v>2792.5540299999993</v>
      </c>
      <c r="F31" s="634">
        <v>4659.1719400000038</v>
      </c>
      <c r="G31" s="634"/>
      <c r="H31" s="391"/>
    </row>
    <row r="32" spans="1:8" ht="12.75" customHeight="1">
      <c r="A32" s="476">
        <v>28</v>
      </c>
      <c r="B32" s="634">
        <v>4035.4575099999988</v>
      </c>
      <c r="C32" s="634">
        <v>4088.0292399999985</v>
      </c>
      <c r="D32" s="634">
        <v>5180.826630000005</v>
      </c>
      <c r="E32" s="634">
        <v>2947.2890599999969</v>
      </c>
      <c r="F32" s="634">
        <v>6383.8603899999989</v>
      </c>
      <c r="G32" s="634"/>
      <c r="H32" s="391"/>
    </row>
    <row r="33" spans="1:8" ht="12.75" customHeight="1">
      <c r="A33" s="477">
        <v>29</v>
      </c>
      <c r="B33" s="634">
        <v>3374.8552200000004</v>
      </c>
      <c r="C33" s="634">
        <v>4470.5033900000026</v>
      </c>
      <c r="D33" s="634">
        <v>4472.8300899999958</v>
      </c>
      <c r="E33" s="634">
        <v>2819.7081699999972</v>
      </c>
      <c r="F33" s="634">
        <v>5455.9140399999924</v>
      </c>
      <c r="G33" s="634"/>
      <c r="H33" s="391"/>
    </row>
    <row r="34" spans="1:8" ht="12.75" customHeight="1">
      <c r="A34" s="477">
        <v>30</v>
      </c>
      <c r="B34" s="634">
        <v>3917.918259999999</v>
      </c>
      <c r="C34" s="634">
        <v>4777.050199999996</v>
      </c>
      <c r="D34" s="634">
        <v>5151.6398300000037</v>
      </c>
      <c r="E34" s="634">
        <v>4212.3988500000014</v>
      </c>
      <c r="F34" s="634">
        <v>6625.6017999999995</v>
      </c>
      <c r="G34" s="634"/>
      <c r="H34" s="391"/>
    </row>
    <row r="35" spans="1:8" ht="12.75" customHeight="1">
      <c r="A35" s="476">
        <v>31</v>
      </c>
      <c r="B35" s="634">
        <v>4523.3708799999968</v>
      </c>
      <c r="C35" s="634">
        <v>5641.3763999999983</v>
      </c>
      <c r="D35" s="634">
        <v>5277.9887700000027</v>
      </c>
      <c r="E35" s="634">
        <v>4397.292870000002</v>
      </c>
      <c r="F35" s="634">
        <v>6834.4588700000013</v>
      </c>
      <c r="G35" s="634"/>
      <c r="H35" s="391"/>
    </row>
    <row r="36" spans="1:8" ht="12.75" customHeight="1">
      <c r="A36" s="476">
        <v>32</v>
      </c>
      <c r="B36" s="634">
        <v>4491.0300700000034</v>
      </c>
      <c r="C36" s="634">
        <v>4849.0982599999998</v>
      </c>
      <c r="D36" s="634">
        <v>4941.9320099999859</v>
      </c>
      <c r="E36" s="634">
        <v>4526.6486200000027</v>
      </c>
      <c r="F36" s="634">
        <v>5719.7225500000086</v>
      </c>
      <c r="G36" s="634"/>
      <c r="H36" s="391"/>
    </row>
    <row r="37" spans="1:8" ht="12.75" customHeight="1">
      <c r="A37" s="476">
        <v>33</v>
      </c>
      <c r="B37" s="634">
        <v>3501.0280300000027</v>
      </c>
      <c r="C37" s="634">
        <v>4821.7403100000047</v>
      </c>
      <c r="D37" s="634">
        <v>4159.7322499999982</v>
      </c>
      <c r="E37" s="634">
        <v>5227.7651599999999</v>
      </c>
      <c r="F37" s="634">
        <v>7694.3806400000085</v>
      </c>
      <c r="G37" s="634"/>
      <c r="H37" s="391"/>
    </row>
    <row r="38" spans="1:8" ht="12.75" customHeight="1">
      <c r="A38" s="477">
        <v>34</v>
      </c>
      <c r="B38" s="634">
        <v>4747.5441399999972</v>
      </c>
      <c r="C38" s="634">
        <v>6881.6345300000057</v>
      </c>
      <c r="D38" s="634">
        <v>5619.5015399999957</v>
      </c>
      <c r="E38" s="634">
        <v>5347.308799999998</v>
      </c>
      <c r="F38" s="634">
        <v>7118.3907200000067</v>
      </c>
      <c r="G38" s="634"/>
      <c r="H38" s="391"/>
    </row>
    <row r="39" spans="1:8" ht="12.75" customHeight="1">
      <c r="A39" s="477">
        <v>35</v>
      </c>
      <c r="B39" s="634">
        <v>4839.9968000000026</v>
      </c>
      <c r="C39" s="634">
        <v>6851.6744000000044</v>
      </c>
      <c r="D39" s="634">
        <v>6478.05872</v>
      </c>
      <c r="E39" s="634">
        <v>5864.9311899999921</v>
      </c>
      <c r="F39" s="634">
        <v>7841.8955800000022</v>
      </c>
      <c r="G39" s="634"/>
      <c r="H39" s="391"/>
    </row>
    <row r="40" spans="1:8" ht="12.75" customHeight="1">
      <c r="A40" s="476">
        <v>36</v>
      </c>
      <c r="B40" s="634">
        <v>4204.4557600000044</v>
      </c>
      <c r="C40" s="634">
        <v>5113.3326000000043</v>
      </c>
      <c r="D40" s="634">
        <v>4701.8744200000037</v>
      </c>
      <c r="E40" s="634">
        <v>5644.0399400000006</v>
      </c>
      <c r="F40" s="634">
        <v>6430.6936299999907</v>
      </c>
      <c r="G40" s="634"/>
      <c r="H40" s="391"/>
    </row>
    <row r="41" spans="1:8" ht="12.75" customHeight="1">
      <c r="A41" s="476">
        <v>37</v>
      </c>
      <c r="B41" s="634">
        <v>4006.7919999999999</v>
      </c>
      <c r="C41" s="634">
        <v>4137.7691599999989</v>
      </c>
      <c r="D41" s="634">
        <v>4476.0938799999994</v>
      </c>
      <c r="E41" s="634">
        <v>6735.5912999999946</v>
      </c>
      <c r="F41" s="634">
        <v>7062.7901600000014</v>
      </c>
      <c r="G41" s="634"/>
      <c r="H41" s="391"/>
    </row>
    <row r="42" spans="1:8" ht="12.75" customHeight="1">
      <c r="A42" s="476">
        <v>38</v>
      </c>
      <c r="B42" s="634">
        <v>2751.9272600000008</v>
      </c>
      <c r="C42" s="634">
        <v>2024.6245200000008</v>
      </c>
      <c r="D42" s="634">
        <v>1473.0581599999998</v>
      </c>
      <c r="E42" s="634">
        <v>3294.1436200000003</v>
      </c>
      <c r="F42" s="634">
        <v>5541.3449799999935</v>
      </c>
      <c r="G42" s="634"/>
      <c r="H42" s="391"/>
    </row>
    <row r="43" spans="1:8" ht="12.75" customHeight="1">
      <c r="A43" s="477">
        <v>39</v>
      </c>
      <c r="B43" s="634">
        <v>3407.779409999996</v>
      </c>
      <c r="C43" s="634">
        <v>4601.8570499999978</v>
      </c>
      <c r="D43" s="634">
        <v>4869.1467000000011</v>
      </c>
      <c r="E43" s="634">
        <v>6629.3369400000001</v>
      </c>
      <c r="F43" s="634">
        <v>6302.9981200000175</v>
      </c>
      <c r="G43" s="634"/>
      <c r="H43" s="391"/>
    </row>
    <row r="44" spans="1:8" ht="12.75" customHeight="1">
      <c r="A44" s="477">
        <v>40</v>
      </c>
      <c r="B44" s="634">
        <v>2717.8607100000022</v>
      </c>
      <c r="C44" s="634">
        <v>3702.3883399999982</v>
      </c>
      <c r="D44" s="634">
        <v>4103.9228299999968</v>
      </c>
      <c r="E44" s="634">
        <v>5120.6306700000005</v>
      </c>
      <c r="F44" s="634">
        <v>6595.3401699999986</v>
      </c>
      <c r="G44" s="634"/>
      <c r="H44" s="391"/>
    </row>
    <row r="45" spans="1:8" ht="12.75" customHeight="1">
      <c r="A45" s="476">
        <v>41</v>
      </c>
      <c r="B45" s="634">
        <v>3117.1401900000005</v>
      </c>
      <c r="C45" s="634">
        <v>2855.1232999999993</v>
      </c>
      <c r="D45" s="634">
        <v>5625.9069000000063</v>
      </c>
      <c r="E45" s="634">
        <v>5508.9559700000009</v>
      </c>
      <c r="F45" s="634">
        <v>6729.307080000005</v>
      </c>
      <c r="G45" s="634"/>
      <c r="H45" s="391"/>
    </row>
    <row r="46" spans="1:8" ht="12.75" customHeight="1">
      <c r="A46" s="476">
        <v>42</v>
      </c>
      <c r="B46" s="634">
        <v>3721.8137700000002</v>
      </c>
      <c r="C46" s="634">
        <v>2694.5637900000002</v>
      </c>
      <c r="D46" s="634">
        <v>3863.3651</v>
      </c>
      <c r="E46" s="634">
        <v>4463.1560200000004</v>
      </c>
      <c r="F46" s="634">
        <v>5121.8447399999995</v>
      </c>
      <c r="G46" s="634"/>
      <c r="H46" s="391"/>
    </row>
    <row r="47" spans="1:8" ht="12.75" customHeight="1">
      <c r="A47" s="476">
        <v>43</v>
      </c>
      <c r="B47" s="634">
        <v>3388.3968100000006</v>
      </c>
      <c r="C47" s="634">
        <v>3254.4877200000024</v>
      </c>
      <c r="D47" s="634">
        <v>2489.1874499999994</v>
      </c>
      <c r="E47" s="634">
        <v>6977.3885300000147</v>
      </c>
      <c r="F47" s="634">
        <v>6910.7054400000079</v>
      </c>
      <c r="G47" s="634"/>
      <c r="H47" s="391"/>
    </row>
    <row r="48" spans="1:8" ht="12.75" customHeight="1">
      <c r="A48" s="477">
        <v>44</v>
      </c>
      <c r="B48" s="634">
        <v>4006.9514599999989</v>
      </c>
      <c r="C48" s="634">
        <v>2876.927540000001</v>
      </c>
      <c r="D48" s="634">
        <v>3698.2133600000047</v>
      </c>
      <c r="E48" s="634">
        <v>5612.8327099999942</v>
      </c>
      <c r="F48" s="634">
        <v>6549.4089999999997</v>
      </c>
      <c r="G48" s="634"/>
      <c r="H48" s="391"/>
    </row>
    <row r="49" spans="1:8" ht="12.75" customHeight="1">
      <c r="A49" s="477">
        <v>45</v>
      </c>
      <c r="B49" s="634">
        <v>4014.8053900000059</v>
      </c>
      <c r="C49" s="634">
        <v>4948.0750100000023</v>
      </c>
      <c r="D49" s="634">
        <v>4411.4606999999969</v>
      </c>
      <c r="E49" s="634">
        <v>6420.9844599999979</v>
      </c>
      <c r="F49" s="634">
        <v>4829.516339999991</v>
      </c>
      <c r="G49" s="634"/>
      <c r="H49" s="391"/>
    </row>
    <row r="50" spans="1:8" ht="12.75" customHeight="1">
      <c r="A50" s="476">
        <v>46</v>
      </c>
      <c r="B50" s="634">
        <v>4203.6438499999986</v>
      </c>
      <c r="C50" s="634">
        <v>4701.5379099999909</v>
      </c>
      <c r="D50" s="634">
        <v>6621.9715899999983</v>
      </c>
      <c r="E50" s="634">
        <v>5351.43876</v>
      </c>
      <c r="F50" s="634">
        <v>5616.9990699999962</v>
      </c>
      <c r="G50" s="634"/>
      <c r="H50" s="391"/>
    </row>
    <row r="51" spans="1:8" ht="12.75" customHeight="1">
      <c r="A51" s="476">
        <v>47</v>
      </c>
      <c r="B51" s="634">
        <v>5053.3486600000078</v>
      </c>
      <c r="C51" s="634">
        <v>5469.3369300000049</v>
      </c>
      <c r="D51" s="634">
        <v>4565.3622699999978</v>
      </c>
      <c r="E51" s="634">
        <v>5951.4641199999987</v>
      </c>
      <c r="F51" s="634">
        <v>4603.3137199999992</v>
      </c>
      <c r="G51" s="634"/>
      <c r="H51" s="391"/>
    </row>
    <row r="52" spans="1:8" ht="12.75" customHeight="1">
      <c r="A52" s="476">
        <v>48</v>
      </c>
      <c r="B52" s="634">
        <v>5042.2501699999993</v>
      </c>
      <c r="C52" s="634">
        <v>6232.0824199999952</v>
      </c>
      <c r="D52" s="634">
        <v>4024.1359900000029</v>
      </c>
      <c r="E52" s="634">
        <v>5044.9006600000057</v>
      </c>
      <c r="F52" s="634">
        <v>6155.653139999994</v>
      </c>
      <c r="G52" s="634"/>
      <c r="H52" s="391"/>
    </row>
    <row r="53" spans="1:8" ht="12.75" customHeight="1">
      <c r="A53" s="477">
        <v>49</v>
      </c>
      <c r="B53" s="634">
        <v>4190.2006499999989</v>
      </c>
      <c r="C53" s="634">
        <v>5259.7332700000015</v>
      </c>
      <c r="D53" s="634">
        <v>3725.5588099999991</v>
      </c>
      <c r="E53" s="634">
        <v>5896.096310000009</v>
      </c>
      <c r="F53" s="634">
        <v>6451.823360000003</v>
      </c>
      <c r="G53" s="634"/>
      <c r="H53" s="391"/>
    </row>
    <row r="54" spans="1:8" ht="12.75" customHeight="1">
      <c r="A54" s="477">
        <v>50</v>
      </c>
      <c r="B54" s="634">
        <v>4630.1584599999942</v>
      </c>
      <c r="C54" s="634">
        <v>6429.4694499999987</v>
      </c>
      <c r="D54" s="634">
        <v>4409.3590200000008</v>
      </c>
      <c r="E54" s="634">
        <v>5816.0939400000025</v>
      </c>
      <c r="F54" s="634">
        <v>4853.0611099999969</v>
      </c>
      <c r="G54" s="634"/>
      <c r="H54" s="391"/>
    </row>
    <row r="55" spans="1:8" ht="12.75" customHeight="1">
      <c r="A55" s="476">
        <v>51</v>
      </c>
      <c r="B55" s="634">
        <v>6067.065590000002</v>
      </c>
      <c r="C55" s="634">
        <v>5778.9024099999979</v>
      </c>
      <c r="D55" s="634">
        <v>4853.1610699999965</v>
      </c>
      <c r="E55" s="634">
        <v>6360.0981300000058</v>
      </c>
      <c r="F55" s="634">
        <v>6292.0533400000004</v>
      </c>
      <c r="G55" s="634"/>
      <c r="H55" s="391"/>
    </row>
    <row r="56" spans="1:8" ht="12.75" customHeight="1">
      <c r="A56" s="476">
        <v>52</v>
      </c>
      <c r="B56" s="634">
        <v>3938.9349400000019</v>
      </c>
      <c r="C56" s="634">
        <v>3259.5888099999956</v>
      </c>
      <c r="D56" s="634">
        <v>4197.5935900000022</v>
      </c>
      <c r="E56" s="634">
        <v>3763.4147700000026</v>
      </c>
      <c r="F56" s="634">
        <v>5340.416519999997</v>
      </c>
      <c r="G56" s="634"/>
      <c r="H56" s="391"/>
    </row>
    <row r="57" spans="1:8" ht="12.75" customHeight="1" thickBot="1">
      <c r="A57" s="476">
        <v>53</v>
      </c>
      <c r="B57" s="634">
        <v>0</v>
      </c>
      <c r="C57" s="634">
        <v>935.89185999999972</v>
      </c>
      <c r="D57" s="634">
        <v>1345.3935599999991</v>
      </c>
      <c r="E57" s="634">
        <v>3104.0918900000052</v>
      </c>
      <c r="F57" s="634">
        <v>4173.4872899999991</v>
      </c>
      <c r="G57" s="634"/>
      <c r="H57" s="391"/>
    </row>
    <row r="58" spans="1:8" ht="12.75" customHeight="1" thickBot="1">
      <c r="A58" s="472" t="s">
        <v>73</v>
      </c>
      <c r="B58" s="473">
        <f>SUM(B5:B57)</f>
        <v>198820.66414000012</v>
      </c>
      <c r="C58" s="473">
        <f t="shared" ref="C58:F58" si="1">SUM(C5:C57)</f>
        <v>223843.12131000002</v>
      </c>
      <c r="D58" s="473">
        <f t="shared" si="1"/>
        <v>227307.68427999999</v>
      </c>
      <c r="E58" s="473">
        <f t="shared" si="1"/>
        <v>224936.80914000006</v>
      </c>
      <c r="F58" s="473">
        <f t="shared" si="1"/>
        <v>288513.70952999999</v>
      </c>
      <c r="G58" s="473">
        <f>SUM(G5:G57)</f>
        <v>67818.613740000015</v>
      </c>
      <c r="H58" s="474"/>
    </row>
    <row r="59" spans="1:8" ht="12.75" customHeight="1" thickBot="1">
      <c r="A59" s="485" t="s">
        <v>347</v>
      </c>
      <c r="B59" s="486"/>
      <c r="C59" s="486"/>
      <c r="D59" s="486"/>
      <c r="E59" s="486"/>
      <c r="F59" s="486"/>
      <c r="G59" s="486"/>
      <c r="H59" s="451"/>
    </row>
    <row r="60" spans="1:8" ht="13.8" thickBot="1">
      <c r="A60" s="1017" t="s">
        <v>498</v>
      </c>
      <c r="B60" s="1018"/>
      <c r="C60" s="1018"/>
      <c r="D60" s="1018"/>
      <c r="E60" s="1018"/>
      <c r="F60" s="1018"/>
      <c r="G60" s="1018"/>
      <c r="H60" s="1019"/>
    </row>
    <row r="61" spans="1:8" ht="13.8" thickBot="1">
      <c r="A61" s="488"/>
      <c r="B61" s="489"/>
      <c r="C61" s="489"/>
      <c r="D61" s="489"/>
      <c r="E61" s="489"/>
      <c r="F61" s="489"/>
      <c r="G61" s="489"/>
      <c r="H61" s="490"/>
    </row>
  </sheetData>
  <mergeCells count="5">
    <mergeCell ref="A60:H60"/>
    <mergeCell ref="B3:H3"/>
    <mergeCell ref="A1:H1"/>
    <mergeCell ref="A2:H2"/>
    <mergeCell ref="A3:A4"/>
  </mergeCells>
  <phoneticPr fontId="28" type="noConversion"/>
  <printOptions horizontalCentered="1" verticalCentered="1"/>
  <pageMargins left="0.70866141732283472" right="0.70866141732283472" top="0.70866141732283472" bottom="0.74803149606299213" header="0" footer="0.31496062992125984"/>
  <pageSetup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AF149"/>
  <sheetViews>
    <sheetView tabSelected="1" view="pageBreakPreview" zoomScaleNormal="100" zoomScaleSheetLayoutView="100" workbookViewId="0">
      <selection activeCell="G7" sqref="G7"/>
    </sheetView>
  </sheetViews>
  <sheetFormatPr baseColWidth="10" defaultColWidth="11.44140625" defaultRowHeight="13.2"/>
  <cols>
    <col min="1" max="1" width="128.6640625" style="20" customWidth="1"/>
    <col min="2" max="2" width="11.44140625" style="16" customWidth="1"/>
    <col min="3" max="24" width="11.44140625" style="16"/>
    <col min="25" max="26" width="13" style="16" bestFit="1" customWidth="1"/>
    <col min="27" max="27" width="13" style="16" customWidth="1"/>
    <col min="28" max="30" width="13" style="16" bestFit="1" customWidth="1"/>
    <col min="31" max="16384" width="11.44140625" style="16"/>
  </cols>
  <sheetData>
    <row r="1" spans="2:30" s="16" customFormat="1" ht="12.75" customHeight="1">
      <c r="W1" s="1029" t="s">
        <v>348</v>
      </c>
      <c r="X1" s="1030"/>
      <c r="Y1" s="1030"/>
      <c r="Z1" s="1030"/>
      <c r="AA1" s="1030"/>
      <c r="AB1" s="1030"/>
      <c r="AC1" s="1030"/>
      <c r="AD1" s="1031"/>
    </row>
    <row r="2" spans="2:30" s="16" customFormat="1" ht="12.75" customHeight="1">
      <c r="W2" s="562" t="s">
        <v>71</v>
      </c>
      <c r="X2" s="562" t="s">
        <v>72</v>
      </c>
      <c r="Y2" s="562" t="s">
        <v>312</v>
      </c>
      <c r="Z2" s="562" t="s">
        <v>349</v>
      </c>
      <c r="AA2" s="562" t="s">
        <v>350</v>
      </c>
      <c r="AB2" s="562" t="s">
        <v>277</v>
      </c>
      <c r="AC2" s="562" t="s">
        <v>270</v>
      </c>
      <c r="AD2" s="562" t="s">
        <v>351</v>
      </c>
    </row>
    <row r="3" spans="2:30" s="16" customFormat="1" ht="12.75" customHeight="1">
      <c r="W3" s="541">
        <v>2016</v>
      </c>
      <c r="X3" s="552" t="s">
        <v>101</v>
      </c>
      <c r="Y3" s="563">
        <v>1.6240574245939678</v>
      </c>
      <c r="Z3" s="563"/>
      <c r="AA3" s="563">
        <v>1.2250779040419619</v>
      </c>
      <c r="AB3" s="563">
        <v>1.7709999999999999</v>
      </c>
      <c r="AC3" s="563">
        <v>1.2630268155777711</v>
      </c>
      <c r="AD3" s="563">
        <v>1.57</v>
      </c>
    </row>
    <row r="4" spans="2:30" s="16" customFormat="1" ht="12.75" customHeight="1">
      <c r="W4" s="24"/>
      <c r="X4" s="112" t="s">
        <v>102</v>
      </c>
      <c r="Y4" s="272">
        <v>1.5803270042194097</v>
      </c>
      <c r="Z4" s="272"/>
      <c r="AA4" s="272">
        <v>1.2810948989362283</v>
      </c>
      <c r="AB4" s="272">
        <v>1.65</v>
      </c>
      <c r="AC4" s="272">
        <v>1.3118072406476544</v>
      </c>
      <c r="AD4" s="272">
        <v>1.61</v>
      </c>
    </row>
    <row r="5" spans="2:30" s="16" customFormat="1" ht="12.75" customHeight="1">
      <c r="W5" s="24"/>
      <c r="X5" s="112" t="s">
        <v>103</v>
      </c>
      <c r="Y5" s="272">
        <v>1.6190216368767638</v>
      </c>
      <c r="Z5" s="272"/>
      <c r="AA5" s="272">
        <v>1.3842834737661101</v>
      </c>
      <c r="AB5" s="272">
        <v>1.653</v>
      </c>
      <c r="AC5" s="272">
        <v>1.4106255535179006</v>
      </c>
      <c r="AD5" s="272">
        <v>1.68</v>
      </c>
    </row>
    <row r="6" spans="2:30" s="16" customFormat="1" ht="12.75" customHeight="1">
      <c r="W6" s="24"/>
      <c r="X6" s="112" t="s">
        <v>104</v>
      </c>
      <c r="Y6" s="272">
        <v>1.7934301566579636</v>
      </c>
      <c r="Z6" s="272"/>
      <c r="AA6" s="272">
        <v>1.4508999158758484</v>
      </c>
      <c r="AB6" s="272">
        <v>1.599</v>
      </c>
      <c r="AC6" s="272">
        <v>1.3740449788684459</v>
      </c>
      <c r="AD6" s="272">
        <v>1.74</v>
      </c>
    </row>
    <row r="7" spans="2:30" s="16" customFormat="1" ht="12.75" customHeight="1">
      <c r="B7" s="33"/>
      <c r="W7" s="24"/>
      <c r="X7" s="112" t="s">
        <v>105</v>
      </c>
      <c r="Y7" s="272">
        <v>1.8899301861702127</v>
      </c>
      <c r="Z7" s="272"/>
      <c r="AA7" s="272">
        <v>1.4409667797285168</v>
      </c>
      <c r="AB7" s="272">
        <v>1.554</v>
      </c>
      <c r="AC7" s="272">
        <v>1.3889377590709464</v>
      </c>
      <c r="AD7" s="272">
        <v>1.83</v>
      </c>
    </row>
    <row r="8" spans="2:30" s="16" customFormat="1" ht="12.75" customHeight="1">
      <c r="C8" s="111"/>
      <c r="W8" s="24"/>
      <c r="X8" s="112" t="s">
        <v>106</v>
      </c>
      <c r="Y8" s="272">
        <v>1.9994435750304294</v>
      </c>
      <c r="Z8" s="272"/>
      <c r="AA8" s="272">
        <v>1.5206921649178926</v>
      </c>
      <c r="AB8" s="272">
        <v>1.607</v>
      </c>
      <c r="AC8" s="272">
        <v>1.359279835599928</v>
      </c>
      <c r="AD8" s="272">
        <v>1.95</v>
      </c>
    </row>
    <row r="9" spans="2:30" s="16" customFormat="1" ht="12.75" customHeight="1">
      <c r="W9" s="24"/>
      <c r="X9" s="112" t="s">
        <v>107</v>
      </c>
      <c r="Y9" s="272">
        <v>1.8848434652973336</v>
      </c>
      <c r="Z9" s="272"/>
      <c r="AA9" s="272">
        <v>1.5839498509163812</v>
      </c>
      <c r="AB9" s="272">
        <v>1.7010000000000001</v>
      </c>
      <c r="AC9" s="272">
        <v>1.5064262435833216</v>
      </c>
      <c r="AD9" s="272">
        <v>2.0699999999999998</v>
      </c>
    </row>
    <row r="10" spans="2:30" s="16" customFormat="1" ht="12.75" customHeight="1">
      <c r="W10" s="24"/>
      <c r="X10" s="112" t="s">
        <v>108</v>
      </c>
      <c r="Y10" s="272">
        <v>1.8820670897552128</v>
      </c>
      <c r="Z10" s="272"/>
      <c r="AA10" s="272">
        <v>1.5726976437982068</v>
      </c>
      <c r="AB10" s="272">
        <v>1.8180000000000001</v>
      </c>
      <c r="AC10" s="272">
        <v>1.6502333496284665</v>
      </c>
      <c r="AD10" s="272">
        <v>2.08</v>
      </c>
    </row>
    <row r="11" spans="2:30" s="16" customFormat="1" ht="12.75" customHeight="1">
      <c r="W11" s="24"/>
      <c r="X11" s="112" t="s">
        <v>109</v>
      </c>
      <c r="Y11" s="272">
        <v>1.8484313725490196</v>
      </c>
      <c r="Z11" s="272"/>
      <c r="AA11" s="272">
        <v>1.5398383827748674</v>
      </c>
      <c r="AB11" s="272">
        <v>1.762</v>
      </c>
      <c r="AC11" s="272">
        <v>1.5735837607124195</v>
      </c>
      <c r="AD11" s="272">
        <v>2.0099999999999998</v>
      </c>
    </row>
    <row r="12" spans="2:30" s="16" customFormat="1" ht="12.75" customHeight="1">
      <c r="W12" s="24"/>
      <c r="X12" s="112" t="s">
        <v>110</v>
      </c>
      <c r="Y12" s="272">
        <v>1.7669700910273083</v>
      </c>
      <c r="Z12" s="272"/>
      <c r="AA12" s="272">
        <v>1.5876148201943614</v>
      </c>
      <c r="AB12" s="272">
        <v>1.7110000000000001</v>
      </c>
      <c r="AC12" s="272">
        <v>1.5909334017453038</v>
      </c>
      <c r="AD12" s="272">
        <v>1.9</v>
      </c>
    </row>
    <row r="13" spans="2:30" s="16" customFormat="1" ht="12.75" customHeight="1">
      <c r="W13" s="24"/>
      <c r="X13" s="112" t="s">
        <v>111</v>
      </c>
      <c r="Y13" s="272">
        <v>1.6931933803248547</v>
      </c>
      <c r="Z13" s="272"/>
      <c r="AA13" s="272">
        <v>1.4960966837520908</v>
      </c>
      <c r="AB13" s="272">
        <v>1.66</v>
      </c>
      <c r="AC13" s="272">
        <v>1.5834189262199216</v>
      </c>
      <c r="AD13" s="272">
        <v>1.82</v>
      </c>
    </row>
    <row r="14" spans="2:30" s="16" customFormat="1" ht="12.75" customHeight="1">
      <c r="W14" s="23"/>
      <c r="X14" s="264" t="s">
        <v>112</v>
      </c>
      <c r="Y14" s="273">
        <v>1.5810949929808142</v>
      </c>
      <c r="Z14" s="273"/>
      <c r="AA14" s="273">
        <v>1.4858454368202851</v>
      </c>
      <c r="AB14" s="273">
        <v>1.623</v>
      </c>
      <c r="AC14" s="273">
        <v>1.4681578998982778</v>
      </c>
      <c r="AD14" s="273">
        <v>1.82</v>
      </c>
    </row>
    <row r="15" spans="2:30" s="16" customFormat="1" ht="12.75" customHeight="1">
      <c r="W15" s="541">
        <v>2017</v>
      </c>
      <c r="X15" s="541" t="s">
        <v>183</v>
      </c>
      <c r="Y15" s="563">
        <v>1.5309999999999999</v>
      </c>
      <c r="Z15" s="563"/>
      <c r="AA15" s="563">
        <v>1.5479535227029213</v>
      </c>
      <c r="AB15" s="563">
        <v>1.671</v>
      </c>
      <c r="AC15" s="563">
        <v>1.6147420329853699</v>
      </c>
      <c r="AD15" s="563">
        <v>1.94</v>
      </c>
    </row>
    <row r="16" spans="2:30" s="16" customFormat="1" ht="12.75" customHeight="1">
      <c r="W16" s="24"/>
      <c r="X16" s="24" t="s">
        <v>114</v>
      </c>
      <c r="Y16" s="272">
        <v>1.69</v>
      </c>
      <c r="Z16" s="272"/>
      <c r="AA16" s="272">
        <v>1.5671746412410927</v>
      </c>
      <c r="AB16" s="272">
        <v>1.6439999999999999</v>
      </c>
      <c r="AC16" s="272">
        <v>1.6928711387490496</v>
      </c>
      <c r="AD16" s="272">
        <v>2</v>
      </c>
    </row>
    <row r="17" spans="2:30" s="16" customFormat="1" ht="12.75" customHeight="1">
      <c r="W17" s="24"/>
      <c r="X17" s="24" t="s">
        <v>115</v>
      </c>
      <c r="Y17" s="272">
        <v>1.835</v>
      </c>
      <c r="Z17" s="272"/>
      <c r="AA17" s="272">
        <v>1.5373409838982295</v>
      </c>
      <c r="AB17" s="272">
        <v>1.653</v>
      </c>
      <c r="AC17" s="272">
        <v>1.5694910154423081</v>
      </c>
      <c r="AD17" s="272">
        <v>1.95</v>
      </c>
    </row>
    <row r="18" spans="2:30" s="16" customFormat="1" ht="12.75" customHeight="1">
      <c r="W18" s="24"/>
      <c r="X18" s="24" t="s">
        <v>184</v>
      </c>
      <c r="Y18" s="272">
        <v>1.9139999999999999</v>
      </c>
      <c r="Z18" s="272"/>
      <c r="AA18" s="272">
        <v>1.4643942574487774</v>
      </c>
      <c r="AB18" s="272">
        <v>1.6160000000000001</v>
      </c>
      <c r="AC18" s="272">
        <v>1.6852409449271304</v>
      </c>
      <c r="AD18" s="272">
        <v>1.97</v>
      </c>
    </row>
    <row r="19" spans="2:30" s="16" customFormat="1" ht="12.75" customHeight="1">
      <c r="W19" s="24"/>
      <c r="X19" s="24" t="s">
        <v>117</v>
      </c>
      <c r="Y19" s="272">
        <v>1.835</v>
      </c>
      <c r="Z19" s="272"/>
      <c r="AA19" s="272">
        <v>1.4214389437448189</v>
      </c>
      <c r="AB19" s="272">
        <v>1.5820000000000001</v>
      </c>
      <c r="AC19" s="272">
        <v>1.6549841799037375</v>
      </c>
      <c r="AD19" s="272">
        <v>1.92</v>
      </c>
    </row>
    <row r="20" spans="2:30" s="16" customFormat="1" ht="12.75" customHeight="1">
      <c r="W20" s="24"/>
      <c r="X20" s="24" t="s">
        <v>118</v>
      </c>
      <c r="Y20" s="272">
        <v>1.8360000000000001</v>
      </c>
      <c r="Z20" s="272"/>
      <c r="AA20" s="272">
        <v>1.3043566219237108</v>
      </c>
      <c r="AB20" s="272">
        <v>1.6519999999999999</v>
      </c>
      <c r="AC20" s="272">
        <v>1.5943741403801976</v>
      </c>
      <c r="AD20" s="272">
        <v>1.94</v>
      </c>
    </row>
    <row r="21" spans="2:30" s="16" customFormat="1" ht="12.75" customHeight="1">
      <c r="W21" s="24"/>
      <c r="X21" s="24" t="s">
        <v>119</v>
      </c>
      <c r="Y21" s="272">
        <v>1.7669999999999999</v>
      </c>
      <c r="Z21" s="272"/>
      <c r="AA21" s="272">
        <v>1.3000855996954255</v>
      </c>
      <c r="AB21" s="272">
        <v>1.7569999999999999</v>
      </c>
      <c r="AC21" s="272">
        <v>1.6463725656214823</v>
      </c>
      <c r="AD21" s="272">
        <v>2.02</v>
      </c>
    </row>
    <row r="22" spans="2:30" s="16" customFormat="1" ht="12.75" customHeight="1">
      <c r="W22" s="24"/>
      <c r="X22" s="24" t="s">
        <v>120</v>
      </c>
      <c r="Y22" s="272">
        <v>1.796</v>
      </c>
      <c r="Z22" s="272"/>
      <c r="AA22" s="272">
        <v>1.3977985707406126</v>
      </c>
      <c r="AB22" s="272">
        <v>1.7949999999999999</v>
      </c>
      <c r="AC22" s="272">
        <v>1.7011184301366971</v>
      </c>
      <c r="AD22" s="272">
        <v>2.09</v>
      </c>
    </row>
    <row r="23" spans="2:30" s="16" customFormat="1" ht="12.75" customHeight="1">
      <c r="W23" s="24"/>
      <c r="X23" s="263" t="s">
        <v>121</v>
      </c>
      <c r="Y23" s="272">
        <v>1.8069999999999999</v>
      </c>
      <c r="Z23" s="272"/>
      <c r="AA23" s="272">
        <v>1.519450392127333</v>
      </c>
      <c r="AB23" s="272">
        <v>1.764</v>
      </c>
      <c r="AC23" s="272">
        <v>1.6520828568413648</v>
      </c>
      <c r="AD23" s="272">
        <v>2.14</v>
      </c>
    </row>
    <row r="24" spans="2:30" s="16" customFormat="1" ht="12.75" customHeight="1">
      <c r="W24" s="24"/>
      <c r="X24" s="263" t="s">
        <v>122</v>
      </c>
      <c r="Y24" s="272">
        <v>1.7589999999999999</v>
      </c>
      <c r="Z24" s="272"/>
      <c r="AA24" s="272">
        <v>1.4597303919374238</v>
      </c>
      <c r="AB24" s="272">
        <v>1.752</v>
      </c>
      <c r="AC24" s="272">
        <v>1.7347472624611644</v>
      </c>
      <c r="AD24" s="272">
        <v>2.12</v>
      </c>
    </row>
    <row r="25" spans="2:30" s="16" customFormat="1" ht="12.75" customHeight="1">
      <c r="W25" s="24"/>
      <c r="X25" s="263" t="s">
        <v>123</v>
      </c>
      <c r="Y25" s="272">
        <v>1.7250000000000001</v>
      </c>
      <c r="Z25" s="272"/>
      <c r="AA25" s="272">
        <v>1.4279973384239579</v>
      </c>
      <c r="AB25" s="272">
        <v>1.736</v>
      </c>
      <c r="AC25" s="272">
        <v>1.6937456357947773</v>
      </c>
      <c r="AD25" s="272">
        <v>2.13</v>
      </c>
    </row>
    <row r="26" spans="2:30" s="16" customFormat="1" ht="12.75" customHeight="1">
      <c r="W26" s="23"/>
      <c r="X26" s="271" t="s">
        <v>124</v>
      </c>
      <c r="Y26" s="273">
        <v>1.647</v>
      </c>
      <c r="Z26" s="273"/>
      <c r="AA26" s="273">
        <v>1.4733065707954183</v>
      </c>
      <c r="AB26" s="273">
        <v>1.6519999999999999</v>
      </c>
      <c r="AC26" s="273">
        <v>1.7107818306709399</v>
      </c>
      <c r="AD26" s="273">
        <v>2.0499999999999998</v>
      </c>
    </row>
    <row r="27" spans="2:30" s="16" customFormat="1" ht="12.75" customHeight="1">
      <c r="W27" s="541">
        <v>2018</v>
      </c>
      <c r="X27" s="564" t="s">
        <v>125</v>
      </c>
      <c r="Y27" s="563">
        <v>1.53</v>
      </c>
      <c r="Z27" s="563"/>
      <c r="AA27" s="563">
        <v>1.5187742693426973</v>
      </c>
      <c r="AB27" s="563">
        <v>1.6619999999999999</v>
      </c>
      <c r="AC27" s="563">
        <v>1.805580853922609</v>
      </c>
      <c r="AD27" s="563">
        <v>2.06</v>
      </c>
    </row>
    <row r="28" spans="2:30" s="16" customFormat="1" ht="12.75" customHeight="1">
      <c r="B28" s="33"/>
      <c r="W28" s="24"/>
      <c r="X28" s="263" t="s">
        <v>126</v>
      </c>
      <c r="Y28" s="272">
        <v>1.6080000000000001</v>
      </c>
      <c r="Z28" s="272"/>
      <c r="AA28" s="272">
        <v>1.4979347695682723</v>
      </c>
      <c r="AB28" s="272">
        <v>1.7569999999999999</v>
      </c>
      <c r="AC28" s="272">
        <v>1.9227771000399481</v>
      </c>
      <c r="AD28" s="272">
        <v>2.02</v>
      </c>
    </row>
    <row r="29" spans="2:30" s="16" customFormat="1" ht="12.75" customHeight="1">
      <c r="W29" s="24"/>
      <c r="X29" s="263" t="s">
        <v>127</v>
      </c>
      <c r="Y29" s="272">
        <v>1.5309999999999999</v>
      </c>
      <c r="Z29" s="272"/>
      <c r="AA29" s="272">
        <v>1.4734462620498041</v>
      </c>
      <c r="AB29" s="272">
        <v>1.736</v>
      </c>
      <c r="AC29" s="272">
        <v>1.727106974699347</v>
      </c>
      <c r="AD29" s="272">
        <v>2.0099999999999998</v>
      </c>
    </row>
    <row r="30" spans="2:30" s="16" customFormat="1" ht="12.75" customHeight="1">
      <c r="W30" s="24"/>
      <c r="X30" s="263" t="s">
        <v>128</v>
      </c>
      <c r="Y30" s="272">
        <v>1.5349999999999999</v>
      </c>
      <c r="Z30" s="272"/>
      <c r="AA30" s="272">
        <v>1.391051100235615</v>
      </c>
      <c r="AB30" s="272">
        <v>1.742</v>
      </c>
      <c r="AC30" s="272">
        <v>1.5853137806263065</v>
      </c>
      <c r="AD30" s="272">
        <v>2.02</v>
      </c>
    </row>
    <row r="31" spans="2:30" s="16" customFormat="1" ht="12.75" customHeight="1">
      <c r="W31" s="24"/>
      <c r="X31" s="263" t="s">
        <v>129</v>
      </c>
      <c r="Y31" s="272">
        <v>1.423</v>
      </c>
      <c r="Z31" s="272"/>
      <c r="AA31" s="272">
        <v>1.2776076840762294</v>
      </c>
      <c r="AB31" s="272">
        <v>1.905</v>
      </c>
      <c r="AC31" s="272">
        <v>1.7290240416043308</v>
      </c>
      <c r="AD31" s="272">
        <v>1.94</v>
      </c>
    </row>
    <row r="32" spans="2:30" s="16" customFormat="1" ht="12.75" customHeight="1">
      <c r="W32" s="24"/>
      <c r="X32" s="263" t="s">
        <v>130</v>
      </c>
      <c r="Y32" s="272">
        <v>1.3859999999999999</v>
      </c>
      <c r="Z32" s="272"/>
      <c r="AA32" s="272">
        <v>1.2220783493150054</v>
      </c>
      <c r="AB32" s="272">
        <v>1.903</v>
      </c>
      <c r="AC32" s="272">
        <v>1.5963053666203311</v>
      </c>
      <c r="AD32" s="272">
        <v>1.91</v>
      </c>
    </row>
    <row r="33" spans="1:32" ht="12.75" customHeight="1">
      <c r="A33" s="16"/>
      <c r="W33" s="24"/>
      <c r="X33" s="263" t="s">
        <v>131</v>
      </c>
      <c r="Y33" s="272">
        <v>1.393</v>
      </c>
      <c r="Z33" s="272"/>
      <c r="AA33" s="272">
        <v>1.2291332275946341</v>
      </c>
      <c r="AB33" s="272">
        <v>1.9239999999999999</v>
      </c>
      <c r="AC33" s="272">
        <v>1.5935619588549037</v>
      </c>
      <c r="AD33" s="272">
        <v>1.91</v>
      </c>
      <c r="AF33" s="33"/>
    </row>
    <row r="34" spans="1:32" ht="12.75" customHeight="1">
      <c r="A34" s="16"/>
      <c r="W34" s="24"/>
      <c r="X34" s="263" t="s">
        <v>132</v>
      </c>
      <c r="Y34" s="272">
        <v>1.325</v>
      </c>
      <c r="Z34" s="272"/>
      <c r="AA34" s="272">
        <v>1.2207121287891864</v>
      </c>
      <c r="AB34" s="272">
        <v>2.0099999999999998</v>
      </c>
      <c r="AC34" s="272">
        <v>1.7135889863512888</v>
      </c>
      <c r="AD34" s="272">
        <v>1.89</v>
      </c>
    </row>
    <row r="35" spans="1:32" ht="12.75" customHeight="1">
      <c r="A35" s="16"/>
      <c r="W35" s="24"/>
      <c r="X35" s="263" t="s">
        <v>133</v>
      </c>
      <c r="Y35" s="272">
        <v>1.163</v>
      </c>
      <c r="Z35" s="272"/>
      <c r="AA35" s="272">
        <v>1.2110112526404153</v>
      </c>
      <c r="AB35" s="272">
        <v>1.9219999999999999</v>
      </c>
      <c r="AC35" s="272">
        <v>1.6945784505537742</v>
      </c>
      <c r="AD35" s="272">
        <v>1.85</v>
      </c>
    </row>
    <row r="36" spans="1:32" ht="12.75" customHeight="1">
      <c r="A36" s="16"/>
      <c r="W36" s="24"/>
      <c r="X36" s="263" t="s">
        <v>134</v>
      </c>
      <c r="Y36" s="272">
        <v>1.157</v>
      </c>
      <c r="Z36" s="272"/>
      <c r="AA36" s="272">
        <v>1.3259156235512288</v>
      </c>
      <c r="AB36" s="272">
        <v>1.8560000000000001</v>
      </c>
      <c r="AC36" s="272">
        <v>1.6574532786814624</v>
      </c>
      <c r="AD36" s="272">
        <v>1.85</v>
      </c>
    </row>
    <row r="37" spans="1:32" ht="12.75" customHeight="1">
      <c r="A37" s="16"/>
      <c r="W37" s="24"/>
      <c r="X37" s="263" t="s">
        <v>135</v>
      </c>
      <c r="Y37" s="272">
        <v>1.1479999999999999</v>
      </c>
      <c r="Z37" s="272"/>
      <c r="AA37" s="272">
        <v>1.3000376366918802</v>
      </c>
      <c r="AB37" s="272">
        <v>1.875</v>
      </c>
      <c r="AC37" s="272">
        <v>1.6968632769524423</v>
      </c>
      <c r="AD37" s="272">
        <v>1.81</v>
      </c>
    </row>
    <row r="38" spans="1:32" ht="12.75" customHeight="1">
      <c r="A38" s="16"/>
      <c r="D38" s="190"/>
      <c r="W38" s="23"/>
      <c r="X38" s="271" t="s">
        <v>136</v>
      </c>
      <c r="Y38" s="273">
        <v>1.121</v>
      </c>
      <c r="Z38" s="273"/>
      <c r="AA38" s="273">
        <v>1.2797231626823486</v>
      </c>
      <c r="AB38" s="273">
        <v>1.7929999999999999</v>
      </c>
      <c r="AC38" s="273">
        <v>1.7118009252406845</v>
      </c>
      <c r="AD38" s="273">
        <v>1.75</v>
      </c>
    </row>
    <row r="39" spans="1:32" ht="12.75" customHeight="1">
      <c r="A39" s="16"/>
      <c r="W39" s="541">
        <v>2019</v>
      </c>
      <c r="X39" s="564" t="s">
        <v>137</v>
      </c>
      <c r="Y39" s="563">
        <v>1.3440000000000001</v>
      </c>
      <c r="Z39" s="563"/>
      <c r="AA39" s="563">
        <v>1.3484456430627938</v>
      </c>
      <c r="AB39" s="563">
        <v>1.796</v>
      </c>
      <c r="AC39" s="563">
        <v>1.5942084184718439</v>
      </c>
      <c r="AD39" s="563">
        <v>1.7</v>
      </c>
    </row>
    <row r="40" spans="1:32" ht="12.75" customHeight="1">
      <c r="A40" s="16"/>
      <c r="W40" s="24"/>
      <c r="X40" s="263" t="s">
        <v>138</v>
      </c>
      <c r="Y40" s="272">
        <v>1.5189999999999999</v>
      </c>
      <c r="Z40" s="272"/>
      <c r="AA40" s="272">
        <v>1.3642619758971435</v>
      </c>
      <c r="AB40" s="272">
        <v>1.87</v>
      </c>
      <c r="AC40" s="272">
        <v>1.5623205130405733</v>
      </c>
      <c r="AD40" s="272">
        <v>1.7</v>
      </c>
    </row>
    <row r="41" spans="1:32" ht="12.75" customHeight="1">
      <c r="A41" s="16"/>
      <c r="W41" s="24"/>
      <c r="X41" s="263" t="s">
        <v>139</v>
      </c>
      <c r="Y41" s="272">
        <v>1.42</v>
      </c>
      <c r="Z41" s="272"/>
      <c r="AA41" s="272">
        <v>1.3278118738744438</v>
      </c>
      <c r="AB41" s="272">
        <v>1.863</v>
      </c>
      <c r="AC41" s="272">
        <v>1.5586840719177553</v>
      </c>
      <c r="AD41" s="272">
        <v>1.65</v>
      </c>
    </row>
    <row r="42" spans="1:32" ht="12.75" customHeight="1">
      <c r="A42" s="16"/>
      <c r="W42" s="24"/>
      <c r="X42" s="263" t="s">
        <v>140</v>
      </c>
      <c r="Y42" s="272">
        <v>1.377</v>
      </c>
      <c r="Z42" s="272"/>
      <c r="AA42" s="272">
        <v>1.3268952931336022</v>
      </c>
      <c r="AB42" s="272">
        <v>1.81</v>
      </c>
      <c r="AC42" s="272">
        <v>1.4747986477695116</v>
      </c>
      <c r="AD42" s="272">
        <v>1.69</v>
      </c>
    </row>
    <row r="43" spans="1:32" ht="12.75" customHeight="1">
      <c r="A43" s="16"/>
      <c r="W43" s="24"/>
      <c r="X43" s="263" t="s">
        <v>141</v>
      </c>
      <c r="Y43" s="272">
        <v>1.31</v>
      </c>
      <c r="Z43" s="272"/>
      <c r="AA43" s="272">
        <v>1.2854861361331007</v>
      </c>
      <c r="AB43" s="272">
        <v>1.946</v>
      </c>
      <c r="AC43" s="272">
        <v>1.4704295710859212</v>
      </c>
      <c r="AD43" s="272">
        <v>1.65</v>
      </c>
    </row>
    <row r="44" spans="1:32" ht="12.75" customHeight="1">
      <c r="A44" s="16"/>
      <c r="W44" s="24"/>
      <c r="X44" s="263" t="s">
        <v>142</v>
      </c>
      <c r="Y44" s="272">
        <v>1.353</v>
      </c>
      <c r="Z44" s="272"/>
      <c r="AA44" s="272">
        <v>1.3106569545739915</v>
      </c>
      <c r="AB44" s="272">
        <v>2.109</v>
      </c>
      <c r="AC44" s="272">
        <v>1.4740781892726154</v>
      </c>
      <c r="AD44" s="272">
        <v>1.7</v>
      </c>
    </row>
    <row r="45" spans="1:32" ht="12.75" customHeight="1">
      <c r="A45" s="16"/>
      <c r="W45" s="24"/>
      <c r="X45" s="263" t="s">
        <v>143</v>
      </c>
      <c r="Y45" s="272">
        <v>1.391</v>
      </c>
      <c r="Z45" s="272"/>
      <c r="AA45" s="272">
        <v>1.3545872089693876</v>
      </c>
      <c r="AB45" s="272">
        <v>2.21</v>
      </c>
      <c r="AC45" s="272">
        <v>1.4981231184869603</v>
      </c>
      <c r="AD45" s="272">
        <v>1.79</v>
      </c>
    </row>
    <row r="46" spans="1:32" ht="12.75" customHeight="1">
      <c r="A46" s="16"/>
      <c r="W46" s="24"/>
      <c r="X46" s="263" t="s">
        <v>144</v>
      </c>
      <c r="Y46" s="272">
        <v>1.21</v>
      </c>
      <c r="Z46" s="272"/>
      <c r="AA46" s="272">
        <v>1.2746929354421925</v>
      </c>
      <c r="AB46" s="272">
        <v>2.2370000000000001</v>
      </c>
      <c r="AC46" s="272">
        <v>1.4040560171426508</v>
      </c>
      <c r="AD46" s="272">
        <v>1.76</v>
      </c>
    </row>
    <row r="47" spans="1:32" ht="12.75" customHeight="1">
      <c r="A47" s="16"/>
      <c r="W47" s="24"/>
      <c r="X47" s="263" t="s">
        <v>145</v>
      </c>
      <c r="Y47" s="272">
        <v>1.137</v>
      </c>
      <c r="Z47" s="272"/>
      <c r="AA47" s="272">
        <v>1.274910943720843</v>
      </c>
      <c r="AB47" s="272">
        <v>2.2559999999999998</v>
      </c>
      <c r="AC47" s="272">
        <v>1.4597407815047967</v>
      </c>
      <c r="AD47" s="272">
        <v>1.81</v>
      </c>
    </row>
    <row r="48" spans="1:32" ht="12.75" customHeight="1">
      <c r="A48" s="16"/>
      <c r="W48" s="24"/>
      <c r="X48" s="24" t="s">
        <v>146</v>
      </c>
      <c r="Y48" s="272">
        <v>1.1339999999999999</v>
      </c>
      <c r="Z48" s="272"/>
      <c r="AA48" s="272">
        <v>1.325177391729875</v>
      </c>
      <c r="AB48" s="272">
        <v>2.3029999999999999</v>
      </c>
      <c r="AC48" s="272">
        <v>1.4471885265255329</v>
      </c>
      <c r="AD48" s="272">
        <v>1.83</v>
      </c>
    </row>
    <row r="49" spans="23:30" ht="12.75" customHeight="1">
      <c r="W49" s="24"/>
      <c r="X49" s="263" t="s">
        <v>147</v>
      </c>
      <c r="Y49" s="272">
        <v>1.2050000000000001</v>
      </c>
      <c r="Z49" s="272"/>
      <c r="AA49" s="272">
        <v>1.5549619848103902</v>
      </c>
      <c r="AB49" s="272">
        <v>2.3490000000000002</v>
      </c>
      <c r="AC49" s="272">
        <v>1.4133471946109806</v>
      </c>
      <c r="AD49" s="272">
        <v>1.65</v>
      </c>
    </row>
    <row r="50" spans="23:30" ht="12.75" customHeight="1">
      <c r="W50" s="23"/>
      <c r="X50" s="271" t="s">
        <v>148</v>
      </c>
      <c r="Y50" s="273">
        <v>1.321</v>
      </c>
      <c r="Z50" s="273"/>
      <c r="AA50" s="273">
        <v>1.6698068243002624</v>
      </c>
      <c r="AB50" s="273">
        <v>2.2789999999999999</v>
      </c>
      <c r="AC50" s="273">
        <v>1.4445831349686722</v>
      </c>
      <c r="AD50" s="273">
        <v>1.64</v>
      </c>
    </row>
    <row r="51" spans="23:30" ht="12.75" customHeight="1">
      <c r="W51" s="541">
        <v>2020</v>
      </c>
      <c r="X51" s="565" t="s">
        <v>149</v>
      </c>
      <c r="Y51" s="563">
        <v>1.32</v>
      </c>
      <c r="Z51" s="563"/>
      <c r="AA51" s="563">
        <v>1.5467497442166676</v>
      </c>
      <c r="AB51" s="563">
        <v>2.1190000000000002</v>
      </c>
      <c r="AC51" s="563">
        <v>1.4483348028475578</v>
      </c>
      <c r="AD51" s="563">
        <v>1.53</v>
      </c>
    </row>
    <row r="52" spans="23:30" ht="12.75" customHeight="1">
      <c r="W52" s="24"/>
      <c r="X52" s="321" t="s">
        <v>150</v>
      </c>
      <c r="Y52" s="272">
        <v>1.38</v>
      </c>
      <c r="Z52" s="272"/>
      <c r="AA52" s="272">
        <v>1.5336463296615952</v>
      </c>
      <c r="AB52" s="272">
        <v>2.1190000000000002</v>
      </c>
      <c r="AC52" s="272">
        <v>1.4354174103665323</v>
      </c>
      <c r="AD52" s="272">
        <v>1.48</v>
      </c>
    </row>
    <row r="53" spans="23:30" ht="12.75" customHeight="1">
      <c r="W53" s="24"/>
      <c r="X53" s="321" t="s">
        <v>151</v>
      </c>
      <c r="Y53" s="272">
        <v>1.4159999999999999</v>
      </c>
      <c r="Z53" s="272"/>
      <c r="AA53" s="272">
        <v>1.345</v>
      </c>
      <c r="AB53" s="272">
        <v>1.9930000000000001</v>
      </c>
      <c r="AC53" s="272">
        <v>1.2649999999999999</v>
      </c>
      <c r="AD53" s="272">
        <v>1.41</v>
      </c>
    </row>
    <row r="54" spans="23:30" ht="12.75" customHeight="1">
      <c r="W54" s="24"/>
      <c r="X54" s="321" t="s">
        <v>152</v>
      </c>
      <c r="Y54" s="272">
        <v>1.282</v>
      </c>
      <c r="Z54" s="272"/>
      <c r="AA54" s="272">
        <v>1.2110000000000001</v>
      </c>
      <c r="AB54" s="272">
        <v>1.74</v>
      </c>
      <c r="AC54" s="272">
        <v>1.1479999999999999</v>
      </c>
      <c r="AD54">
        <v>1.37</v>
      </c>
    </row>
    <row r="55" spans="23:30" ht="12.75" customHeight="1">
      <c r="W55" s="24"/>
      <c r="X55" s="321" t="s">
        <v>153</v>
      </c>
      <c r="Y55" s="272">
        <v>1.23</v>
      </c>
      <c r="Z55" s="272"/>
      <c r="AA55" s="272">
        <v>1.1299999999999999</v>
      </c>
      <c r="AB55" s="272">
        <v>1.85</v>
      </c>
      <c r="AC55" s="272">
        <v>1.1000000000000001</v>
      </c>
      <c r="AD55" s="272">
        <v>1.43</v>
      </c>
    </row>
    <row r="56" spans="23:30" ht="12.75" customHeight="1">
      <c r="W56" s="24"/>
      <c r="X56" s="321" t="s">
        <v>154</v>
      </c>
      <c r="Y56" s="272">
        <v>1.22</v>
      </c>
      <c r="Z56" s="272"/>
      <c r="AA56" s="272">
        <v>1.3</v>
      </c>
      <c r="AB56" s="272">
        <v>1.89</v>
      </c>
      <c r="AC56" s="272">
        <v>1.1499999999999999</v>
      </c>
      <c r="AD56" s="272">
        <v>1.6</v>
      </c>
    </row>
    <row r="57" spans="23:30" ht="12.75" customHeight="1">
      <c r="W57" s="24"/>
      <c r="X57" s="321" t="s">
        <v>155</v>
      </c>
      <c r="Y57" s="272">
        <v>1.23</v>
      </c>
      <c r="Z57" s="272"/>
      <c r="AA57" s="272">
        <v>1.36</v>
      </c>
      <c r="AB57" s="272">
        <v>1.92</v>
      </c>
      <c r="AC57" s="272">
        <v>1.22</v>
      </c>
      <c r="AD57" s="272">
        <v>1.73</v>
      </c>
    </row>
    <row r="58" spans="23:30" ht="12.75" customHeight="1">
      <c r="W58" s="24"/>
      <c r="X58" s="321" t="s">
        <v>156</v>
      </c>
      <c r="Y58" s="272">
        <v>1.26</v>
      </c>
      <c r="Z58" s="272"/>
      <c r="AA58" s="272">
        <v>1.37</v>
      </c>
      <c r="AB58" s="272">
        <v>2.0299999999999998</v>
      </c>
      <c r="AC58" s="272">
        <v>1.3</v>
      </c>
      <c r="AD58" s="272">
        <v>1.98</v>
      </c>
    </row>
    <row r="59" spans="23:30" ht="12.75" customHeight="1">
      <c r="W59" s="24"/>
      <c r="X59" s="321" t="s">
        <v>157</v>
      </c>
      <c r="Y59" s="272">
        <v>1.25</v>
      </c>
      <c r="Z59" s="272"/>
      <c r="AA59" s="272">
        <v>1.5</v>
      </c>
      <c r="AB59" s="272">
        <v>1.93</v>
      </c>
      <c r="AC59" s="272">
        <v>1.32</v>
      </c>
      <c r="AD59" s="272">
        <v>2.31</v>
      </c>
    </row>
    <row r="60" spans="23:30" ht="12.75" customHeight="1">
      <c r="W60" s="24"/>
      <c r="X60" s="321" t="s">
        <v>158</v>
      </c>
      <c r="Y60" s="272">
        <v>1.27</v>
      </c>
      <c r="Z60" s="272"/>
      <c r="AA60" s="272">
        <v>1.53</v>
      </c>
      <c r="AB60" s="272">
        <v>1.86</v>
      </c>
      <c r="AC60" s="272">
        <v>1.45</v>
      </c>
      <c r="AD60" s="272">
        <v>2.29</v>
      </c>
    </row>
    <row r="61" spans="23:30">
      <c r="W61" s="24"/>
      <c r="X61" s="321" t="s">
        <v>159</v>
      </c>
      <c r="Y61" s="272">
        <v>1.37</v>
      </c>
      <c r="Z61" s="272"/>
      <c r="AA61" s="272">
        <v>1.71</v>
      </c>
      <c r="AB61" s="272">
        <v>1.84</v>
      </c>
      <c r="AC61" s="272">
        <v>1.55</v>
      </c>
      <c r="AD61" s="272">
        <v>2.2999999999999998</v>
      </c>
    </row>
    <row r="62" spans="23:30">
      <c r="W62" s="23"/>
      <c r="X62" s="322" t="s">
        <v>160</v>
      </c>
      <c r="Y62" s="273">
        <v>1.63</v>
      </c>
      <c r="Z62" s="273"/>
      <c r="AA62" s="273">
        <v>1.69</v>
      </c>
      <c r="AB62" s="273">
        <v>1.71</v>
      </c>
      <c r="AC62" s="273">
        <v>1.51</v>
      </c>
      <c r="AD62" s="273">
        <v>2.2799999999999998</v>
      </c>
    </row>
    <row r="63" spans="23:30">
      <c r="W63" s="541">
        <v>2021</v>
      </c>
      <c r="X63" s="565" t="s">
        <v>161</v>
      </c>
      <c r="Y63" s="16">
        <v>1.61</v>
      </c>
      <c r="AA63" s="16">
        <v>1.75</v>
      </c>
      <c r="AB63" s="16">
        <v>1.76</v>
      </c>
      <c r="AC63" s="16">
        <v>1.62</v>
      </c>
      <c r="AD63" s="16">
        <v>2.2000000000000002</v>
      </c>
    </row>
    <row r="64" spans="23:30">
      <c r="W64" s="24"/>
      <c r="X64" s="321" t="s">
        <v>162</v>
      </c>
      <c r="Y64" s="16">
        <v>1.69</v>
      </c>
      <c r="AA64" s="16">
        <v>1.82</v>
      </c>
      <c r="AB64" s="16">
        <v>1.92</v>
      </c>
      <c r="AC64" s="16">
        <v>1.63</v>
      </c>
      <c r="AD64" s="16">
        <v>2.1800000000000002</v>
      </c>
    </row>
    <row r="65" spans="23:30">
      <c r="W65" s="24"/>
      <c r="X65" s="321" t="s">
        <v>163</v>
      </c>
      <c r="Y65" s="16">
        <v>1.7</v>
      </c>
      <c r="AA65" s="16">
        <v>1.78</v>
      </c>
      <c r="AB65" s="16">
        <v>1.95</v>
      </c>
      <c r="AC65" s="16">
        <v>1.72</v>
      </c>
      <c r="AD65" s="16">
        <v>2.23</v>
      </c>
    </row>
    <row r="66" spans="23:30">
      <c r="W66" s="24"/>
      <c r="X66" s="321" t="s">
        <v>164</v>
      </c>
      <c r="Y66" s="16">
        <v>1.77</v>
      </c>
      <c r="AA66" s="16">
        <v>1.85</v>
      </c>
      <c r="AB66" s="16">
        <v>1.94</v>
      </c>
      <c r="AC66" s="16">
        <v>1.61</v>
      </c>
      <c r="AD66" s="16">
        <v>2.41</v>
      </c>
    </row>
    <row r="67" spans="23:30">
      <c r="X67" s="321" t="s">
        <v>165</v>
      </c>
      <c r="Y67" s="16">
        <v>1.8</v>
      </c>
      <c r="AA67" s="16">
        <v>1.89</v>
      </c>
      <c r="AB67" s="16">
        <v>2.1</v>
      </c>
      <c r="AC67" s="16">
        <v>1.62</v>
      </c>
      <c r="AD67" s="16">
        <v>2.61</v>
      </c>
    </row>
    <row r="68" spans="23:30">
      <c r="X68" s="321" t="s">
        <v>166</v>
      </c>
      <c r="Y68" s="16">
        <v>1.76</v>
      </c>
      <c r="AA68" s="16">
        <v>2.0499999999999998</v>
      </c>
      <c r="AB68" s="16">
        <v>2.1800000000000002</v>
      </c>
      <c r="AC68" s="16">
        <v>1.73</v>
      </c>
      <c r="AD68" s="16">
        <v>2.71</v>
      </c>
    </row>
    <row r="69" spans="23:30">
      <c r="X69" s="321" t="s">
        <v>167</v>
      </c>
      <c r="Y69" s="104">
        <v>1.64</v>
      </c>
      <c r="Z69" s="104"/>
      <c r="AA69" s="104">
        <v>2</v>
      </c>
      <c r="AB69" s="104">
        <v>2.29</v>
      </c>
      <c r="AC69" s="104">
        <v>1.65</v>
      </c>
      <c r="AD69" s="104">
        <v>2.78</v>
      </c>
    </row>
    <row r="70" spans="23:30">
      <c r="X70" s="321" t="s">
        <v>168</v>
      </c>
      <c r="Y70" s="104">
        <v>1.6524594972067037</v>
      </c>
      <c r="Z70" s="104"/>
      <c r="AA70" s="104">
        <v>1.9647249644705023</v>
      </c>
      <c r="AB70" s="104">
        <v>2.44</v>
      </c>
      <c r="AC70" s="104">
        <v>1.9852269079089875</v>
      </c>
      <c r="AD70" s="104">
        <v>2.98</v>
      </c>
    </row>
    <row r="71" spans="23:30">
      <c r="X71" s="321" t="s">
        <v>169</v>
      </c>
      <c r="Y71" s="104">
        <v>1.6969315610238385</v>
      </c>
      <c r="Z71" s="104"/>
      <c r="AA71" s="104">
        <v>1.8817390990633467</v>
      </c>
      <c r="AB71" s="104">
        <v>2.4580000000000002</v>
      </c>
      <c r="AC71" s="104">
        <v>1.9262806617747092</v>
      </c>
      <c r="AD71" s="104">
        <v>3</v>
      </c>
    </row>
    <row r="72" spans="23:30">
      <c r="X72" s="321" t="s">
        <v>170</v>
      </c>
      <c r="Y72" s="104">
        <v>1.7190000000000001</v>
      </c>
      <c r="Z72" s="104"/>
      <c r="AA72" s="104">
        <v>1.6194877643170917</v>
      </c>
      <c r="AB72" s="104">
        <v>2.5680000000000001</v>
      </c>
      <c r="AC72" s="104">
        <v>2.0146575934565263</v>
      </c>
      <c r="AD72" s="104">
        <v>2.73</v>
      </c>
    </row>
    <row r="73" spans="23:30">
      <c r="X73" s="321" t="s">
        <v>209</v>
      </c>
      <c r="Y73" s="16">
        <v>2</v>
      </c>
      <c r="AA73" s="16">
        <v>1.72</v>
      </c>
      <c r="AB73" s="16">
        <v>2.4500000000000002</v>
      </c>
      <c r="AC73" s="16">
        <v>1.95</v>
      </c>
      <c r="AD73" s="16">
        <v>2.58</v>
      </c>
    </row>
    <row r="74" spans="23:30">
      <c r="X74" s="321" t="s">
        <v>210</v>
      </c>
      <c r="Y74" s="16">
        <v>2.12</v>
      </c>
      <c r="AA74" s="16">
        <v>1.83</v>
      </c>
      <c r="AB74" s="16">
        <v>2.34</v>
      </c>
      <c r="AC74" s="16">
        <v>2.0099999999999998</v>
      </c>
      <c r="AD74" s="16">
        <v>2.3199999999999998</v>
      </c>
    </row>
    <row r="75" spans="23:30">
      <c r="X75" s="321" t="s">
        <v>376</v>
      </c>
      <c r="Y75" s="16">
        <v>2.02</v>
      </c>
      <c r="AA75" s="16">
        <v>1.99</v>
      </c>
      <c r="AB75" s="16">
        <v>2.41</v>
      </c>
      <c r="AC75" s="16">
        <v>1.9</v>
      </c>
      <c r="AD75" s="16">
        <v>2.4300000000000002</v>
      </c>
    </row>
    <row r="146" spans="24:30">
      <c r="X146" s="191"/>
      <c r="Y146" s="104"/>
      <c r="Z146" s="104"/>
      <c r="AA146" s="104"/>
      <c r="AB146" s="104"/>
      <c r="AC146" s="104"/>
      <c r="AD146" s="104"/>
    </row>
    <row r="147" spans="24:30">
      <c r="Y147" s="130" t="s">
        <v>312</v>
      </c>
      <c r="Z147" s="130"/>
      <c r="AA147" s="130" t="s">
        <v>352</v>
      </c>
      <c r="AB147" s="130" t="s">
        <v>277</v>
      </c>
      <c r="AC147" s="130" t="s">
        <v>270</v>
      </c>
      <c r="AD147" s="130" t="s">
        <v>351</v>
      </c>
    </row>
    <row r="149" spans="24:30">
      <c r="Y149" s="105"/>
      <c r="Z149" s="105"/>
      <c r="AA149" s="105"/>
      <c r="AB149" s="105"/>
      <c r="AC149" s="105"/>
      <c r="AD149" s="105"/>
    </row>
  </sheetData>
  <mergeCells count="1">
    <mergeCell ref="W1:AD1"/>
  </mergeCells>
  <phoneticPr fontId="106" type="noConversion"/>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K46"/>
  <sheetViews>
    <sheetView tabSelected="1" workbookViewId="0">
      <selection activeCell="G7" sqref="G7"/>
    </sheetView>
  </sheetViews>
  <sheetFormatPr baseColWidth="10" defaultColWidth="11.44140625" defaultRowHeight="13.2"/>
  <cols>
    <col min="1" max="1" width="11.6640625" style="277" customWidth="1"/>
    <col min="2" max="2" width="19.6640625" style="277" customWidth="1"/>
    <col min="3" max="3" width="10.44140625" style="277" bestFit="1" customWidth="1"/>
    <col min="4" max="4" width="14.44140625" style="277" bestFit="1" customWidth="1"/>
    <col min="5" max="5" width="22.109375" style="277" bestFit="1" customWidth="1"/>
    <col min="6" max="6" width="10.44140625" style="277" bestFit="1" customWidth="1"/>
    <col min="7" max="7" width="14.44140625" style="277" bestFit="1" customWidth="1"/>
    <col min="8" max="8" width="22.109375" style="277" bestFit="1" customWidth="1"/>
    <col min="9" max="9" width="10.44140625" style="277" bestFit="1" customWidth="1"/>
    <col min="10" max="10" width="14.44140625" style="277" bestFit="1" customWidth="1"/>
    <col min="11" max="11" width="22.109375" style="277" bestFit="1" customWidth="1"/>
    <col min="12" max="16384" width="11.44140625" style="277"/>
  </cols>
  <sheetData>
    <row r="1" spans="1:11">
      <c r="A1" s="1022" t="s">
        <v>509</v>
      </c>
      <c r="B1" s="1023"/>
      <c r="C1" s="1023"/>
      <c r="D1" s="1023"/>
      <c r="E1" s="1023"/>
      <c r="F1" s="1023"/>
      <c r="G1" s="1023"/>
      <c r="H1" s="1023"/>
      <c r="I1" s="1023"/>
      <c r="J1" s="1023"/>
      <c r="K1" s="1024"/>
    </row>
    <row r="2" spans="1:11">
      <c r="A2" s="1037" t="s">
        <v>354</v>
      </c>
      <c r="B2" s="1038"/>
      <c r="C2" s="1038"/>
      <c r="D2" s="1038"/>
      <c r="E2" s="1038"/>
      <c r="F2" s="1038"/>
      <c r="G2" s="1038"/>
      <c r="H2" s="1038"/>
      <c r="I2" s="1038"/>
      <c r="J2" s="1038"/>
      <c r="K2" s="1039"/>
    </row>
    <row r="3" spans="1:11">
      <c r="A3" s="1040" t="s">
        <v>355</v>
      </c>
      <c r="B3" s="1041"/>
      <c r="C3" s="1041"/>
      <c r="D3" s="1041"/>
      <c r="E3" s="1041"/>
      <c r="F3" s="1041"/>
      <c r="G3" s="1041"/>
      <c r="H3" s="1041"/>
      <c r="I3" s="1041"/>
      <c r="J3" s="1041"/>
      <c r="K3" s="1042"/>
    </row>
    <row r="4" spans="1:11">
      <c r="A4" s="1043" t="s">
        <v>71</v>
      </c>
      <c r="B4" s="1046" t="s">
        <v>72</v>
      </c>
      <c r="C4" s="1049" t="s">
        <v>356</v>
      </c>
      <c r="D4" s="1050"/>
      <c r="E4" s="1051"/>
      <c r="F4" s="1049" t="s">
        <v>357</v>
      </c>
      <c r="G4" s="1050"/>
      <c r="H4" s="1051"/>
      <c r="I4" s="1049" t="s">
        <v>358</v>
      </c>
      <c r="J4" s="1050"/>
      <c r="K4" s="1055"/>
    </row>
    <row r="5" spans="1:11">
      <c r="A5" s="1044"/>
      <c r="B5" s="1047"/>
      <c r="C5" s="1052"/>
      <c r="D5" s="1053"/>
      <c r="E5" s="1054"/>
      <c r="F5" s="1052"/>
      <c r="G5" s="1053"/>
      <c r="H5" s="1054"/>
      <c r="I5" s="1052"/>
      <c r="J5" s="1053"/>
      <c r="K5" s="1056"/>
    </row>
    <row r="6" spans="1:11">
      <c r="A6" s="1045"/>
      <c r="B6" s="1048"/>
      <c r="C6" s="434" t="s">
        <v>359</v>
      </c>
      <c r="D6" s="435" t="s">
        <v>360</v>
      </c>
      <c r="E6" s="436" t="s">
        <v>361</v>
      </c>
      <c r="F6" s="434" t="s">
        <v>359</v>
      </c>
      <c r="G6" s="435" t="s">
        <v>360</v>
      </c>
      <c r="H6" s="436" t="s">
        <v>361</v>
      </c>
      <c r="I6" s="434" t="s">
        <v>359</v>
      </c>
      <c r="J6" s="435" t="s">
        <v>360</v>
      </c>
      <c r="K6" s="437" t="s">
        <v>361</v>
      </c>
    </row>
    <row r="7" spans="1:11">
      <c r="A7" s="372">
        <v>2018</v>
      </c>
      <c r="B7" s="281"/>
      <c r="C7" s="448">
        <v>5585.4249999999965</v>
      </c>
      <c r="D7" s="449">
        <v>4769.1272999999992</v>
      </c>
      <c r="E7" s="450">
        <f>100-(D7/C7)*100</f>
        <v>14.614782223375983</v>
      </c>
      <c r="F7" s="438">
        <v>8693.3718333333327</v>
      </c>
      <c r="G7" s="439">
        <v>8118.7982666666658</v>
      </c>
      <c r="H7" s="450">
        <f>100-(G7/F7)*100</f>
        <v>6.6093292416592249</v>
      </c>
      <c r="I7" s="279">
        <v>6508.3970833333333</v>
      </c>
      <c r="J7" s="449">
        <v>5752.5157166666659</v>
      </c>
      <c r="K7" s="388">
        <f>100-(J7/I7)*100</f>
        <v>11.613940529263715</v>
      </c>
    </row>
    <row r="8" spans="1:11">
      <c r="A8" s="372">
        <v>2019</v>
      </c>
      <c r="B8" s="282"/>
      <c r="C8" s="287">
        <v>5695.3273500000014</v>
      </c>
      <c r="D8" s="286">
        <v>4928.8745333333345</v>
      </c>
      <c r="E8" s="386">
        <f t="shared" ref="E8:E41" si="0">100-(D8/C8)*100</f>
        <v>13.457572665540752</v>
      </c>
      <c r="F8" s="291">
        <v>8746.1964499999995</v>
      </c>
      <c r="G8" s="290">
        <v>8268.9250833333299</v>
      </c>
      <c r="H8" s="386">
        <f t="shared" ref="H8:H27" si="1">100-(G8/F8)*100</f>
        <v>5.456901973276274</v>
      </c>
      <c r="I8" s="290">
        <v>6520.7762833333336</v>
      </c>
      <c r="J8" s="633">
        <v>5803.4087666666655</v>
      </c>
      <c r="K8" s="389">
        <f t="shared" ref="K8:K41" si="2">100-(J8/I8)*100</f>
        <v>11.0012594436066</v>
      </c>
    </row>
    <row r="9" spans="1:11">
      <c r="A9" s="372">
        <v>2020</v>
      </c>
      <c r="B9" s="282"/>
      <c r="C9" s="287">
        <f>AVERAGE(C11:C22)</f>
        <v>6493.4334499999995</v>
      </c>
      <c r="D9" s="286">
        <f>AVERAGE(D11:D22)</f>
        <v>5531.3293833333337</v>
      </c>
      <c r="E9" s="386">
        <f t="shared" si="0"/>
        <v>14.816569293809664</v>
      </c>
      <c r="F9" s="291">
        <f>AVERAGE(F11:F22)</f>
        <v>9761.4717500000006</v>
      </c>
      <c r="G9" s="290">
        <f>AVERAGE(G11:G22)</f>
        <v>8792.6406333333325</v>
      </c>
      <c r="H9" s="386">
        <f t="shared" si="1"/>
        <v>9.9250516876890771</v>
      </c>
      <c r="I9" s="290">
        <f>AVERAGE(I11:I22)</f>
        <v>7476.0924166666664</v>
      </c>
      <c r="J9" s="290">
        <f>AVERAGE(J11:J22)</f>
        <v>6365.0539833333341</v>
      </c>
      <c r="K9" s="389">
        <f t="shared" si="2"/>
        <v>14.861218553912764</v>
      </c>
    </row>
    <row r="10" spans="1:11">
      <c r="A10" s="373"/>
      <c r="B10" s="283"/>
      <c r="C10" s="295"/>
      <c r="D10" s="634"/>
      <c r="E10" s="280"/>
      <c r="F10" s="292"/>
      <c r="G10" s="293"/>
      <c r="H10" s="280"/>
      <c r="I10" s="634"/>
      <c r="J10" s="634"/>
      <c r="K10" s="391"/>
    </row>
    <row r="11" spans="1:11">
      <c r="A11" s="373">
        <v>2020</v>
      </c>
      <c r="B11" s="283" t="s">
        <v>83</v>
      </c>
      <c r="C11" s="295">
        <v>6139.9340000000002</v>
      </c>
      <c r="D11" s="634">
        <v>5383.6724000000004</v>
      </c>
      <c r="E11" s="280">
        <f t="shared" si="0"/>
        <v>12.317096568139007</v>
      </c>
      <c r="F11" s="292">
        <v>9520.8832000000002</v>
      </c>
      <c r="G11" s="293">
        <v>8816.4506000000001</v>
      </c>
      <c r="H11" s="280">
        <f t="shared" si="1"/>
        <v>7.3988156897040795</v>
      </c>
      <c r="I11" s="634">
        <v>7096.7066000000004</v>
      </c>
      <c r="J11" s="634">
        <v>6171.1621999999998</v>
      </c>
      <c r="K11" s="391">
        <f t="shared" si="2"/>
        <v>13.041886218038101</v>
      </c>
    </row>
    <row r="12" spans="1:11">
      <c r="A12" s="373"/>
      <c r="B12" s="283" t="s">
        <v>84</v>
      </c>
      <c r="C12" s="295">
        <v>6211.6194000000005</v>
      </c>
      <c r="D12" s="634">
        <v>5556.2636000000002</v>
      </c>
      <c r="E12" s="280">
        <f t="shared" si="0"/>
        <v>10.550482214026189</v>
      </c>
      <c r="F12" s="292">
        <v>9509.8940000000002</v>
      </c>
      <c r="G12" s="293">
        <v>9177.7331999999988</v>
      </c>
      <c r="H12" s="280">
        <f t="shared" si="1"/>
        <v>3.4927918229162316</v>
      </c>
      <c r="I12" s="634">
        <v>7210.7199999999993</v>
      </c>
      <c r="J12" s="634">
        <v>6076.0280000000002</v>
      </c>
      <c r="K12" s="391">
        <f t="shared" si="2"/>
        <v>15.736181685046702</v>
      </c>
    </row>
    <row r="13" spans="1:11">
      <c r="A13" s="373"/>
      <c r="B13" s="283" t="s">
        <v>85</v>
      </c>
      <c r="C13" s="295">
        <v>6207.7748000000001</v>
      </c>
      <c r="D13" s="635">
        <v>5646.0944</v>
      </c>
      <c r="E13" s="280">
        <f t="shared" si="0"/>
        <v>9.0480150794129912</v>
      </c>
      <c r="F13" s="292">
        <v>9547.7510000000002</v>
      </c>
      <c r="G13" s="293">
        <v>8987.5996000000014</v>
      </c>
      <c r="H13" s="280">
        <f t="shared" si="1"/>
        <v>5.8668413116345306</v>
      </c>
      <c r="I13" s="634">
        <v>7158.4647999999997</v>
      </c>
      <c r="J13" s="634">
        <v>6316.7352000000001</v>
      </c>
      <c r="K13" s="391">
        <f t="shared" si="2"/>
        <v>11.758521184598123</v>
      </c>
    </row>
    <row r="14" spans="1:11">
      <c r="A14" s="373"/>
      <c r="B14" s="283" t="s">
        <v>86</v>
      </c>
      <c r="C14" s="295">
        <v>6250.5419999999995</v>
      </c>
      <c r="D14" s="634">
        <v>5326.076</v>
      </c>
      <c r="E14" s="280">
        <f t="shared" si="0"/>
        <v>14.79017339616307</v>
      </c>
      <c r="F14" s="292">
        <v>9324.7998000000007</v>
      </c>
      <c r="G14" s="293">
        <v>8066.1883999999991</v>
      </c>
      <c r="H14" s="280">
        <f t="shared" si="1"/>
        <v>13.497462969660774</v>
      </c>
      <c r="I14" s="634">
        <v>7197.4123999999993</v>
      </c>
      <c r="J14" s="634">
        <v>6210.6164000000008</v>
      </c>
      <c r="K14" s="391">
        <f t="shared" si="2"/>
        <v>13.710427375260565</v>
      </c>
    </row>
    <row r="15" spans="1:11">
      <c r="A15" s="373"/>
      <c r="B15" s="283" t="s">
        <v>87</v>
      </c>
      <c r="C15" s="295">
        <v>6214.1079999999984</v>
      </c>
      <c r="D15" s="634">
        <v>5658.496799999999</v>
      </c>
      <c r="E15" s="280">
        <f t="shared" si="0"/>
        <v>8.9411255806947594</v>
      </c>
      <c r="F15" s="292">
        <v>9129.7415999999994</v>
      </c>
      <c r="G15" s="293">
        <v>8614.7459999999992</v>
      </c>
      <c r="H15" s="280">
        <f t="shared" si="1"/>
        <v>5.6408562538067883</v>
      </c>
      <c r="I15" s="634">
        <v>7257.0013999999992</v>
      </c>
      <c r="J15" s="634">
        <v>6441.15</v>
      </c>
      <c r="K15" s="391">
        <f t="shared" si="2"/>
        <v>11.242265986058641</v>
      </c>
    </row>
    <row r="16" spans="1:11">
      <c r="A16" s="373"/>
      <c r="B16" s="283" t="s">
        <v>88</v>
      </c>
      <c r="C16" s="295">
        <v>6187.4760000000006</v>
      </c>
      <c r="D16" s="634">
        <v>5661.9875999999995</v>
      </c>
      <c r="E16" s="280">
        <f t="shared" si="0"/>
        <v>8.4927747598536314</v>
      </c>
      <c r="F16" s="292">
        <v>9108.5888000000014</v>
      </c>
      <c r="G16" s="293">
        <v>8817.84</v>
      </c>
      <c r="H16" s="280">
        <f t="shared" si="1"/>
        <v>3.1920290440600496</v>
      </c>
      <c r="I16" s="634">
        <v>7251.8559999999998</v>
      </c>
      <c r="J16" s="634">
        <v>6419.261199999999</v>
      </c>
      <c r="K16" s="391">
        <f t="shared" si="2"/>
        <v>11.481127038374737</v>
      </c>
    </row>
    <row r="17" spans="1:11">
      <c r="A17" s="373"/>
      <c r="B17" s="283" t="s">
        <v>89</v>
      </c>
      <c r="C17" s="295">
        <v>6348.4916000000003</v>
      </c>
      <c r="D17" s="634">
        <v>5629.6862000000001</v>
      </c>
      <c r="E17" s="280">
        <f t="shared" si="0"/>
        <v>11.322459653250547</v>
      </c>
      <c r="F17" s="292">
        <v>9249.7061999999987</v>
      </c>
      <c r="G17" s="293">
        <v>8717.6049999999996</v>
      </c>
      <c r="H17" s="280">
        <f t="shared" si="1"/>
        <v>5.7526281213126396</v>
      </c>
      <c r="I17" s="634">
        <v>7262.8513999999996</v>
      </c>
      <c r="J17" s="634">
        <v>6458.2316000000001</v>
      </c>
      <c r="K17" s="391">
        <f t="shared" si="2"/>
        <v>11.078566195089707</v>
      </c>
    </row>
    <row r="18" spans="1:11">
      <c r="A18" s="373"/>
      <c r="B18" s="283" t="s">
        <v>90</v>
      </c>
      <c r="C18" s="295">
        <v>6444.6523999999999</v>
      </c>
      <c r="D18" s="634">
        <v>5618.2139999999999</v>
      </c>
      <c r="E18" s="280">
        <f t="shared" si="0"/>
        <v>12.823630332646033</v>
      </c>
      <c r="F18" s="292">
        <v>9534.9629999999997</v>
      </c>
      <c r="G18" s="293">
        <v>8948.4275999999991</v>
      </c>
      <c r="H18" s="280">
        <f t="shared" si="1"/>
        <v>6.1514176824807834</v>
      </c>
      <c r="I18" s="634">
        <v>7491.6617999999999</v>
      </c>
      <c r="J18" s="634">
        <v>6275.3559999999998</v>
      </c>
      <c r="K18" s="391">
        <f t="shared" si="2"/>
        <v>16.235460602345924</v>
      </c>
    </row>
    <row r="19" spans="1:11">
      <c r="A19" s="373"/>
      <c r="B19" s="283" t="s">
        <v>91</v>
      </c>
      <c r="C19" s="295">
        <v>6952.6397999999999</v>
      </c>
      <c r="D19" s="634">
        <v>5612.9616000000005</v>
      </c>
      <c r="E19" s="280">
        <f t="shared" si="0"/>
        <v>19.26862657260051</v>
      </c>
      <c r="F19" s="292">
        <v>10560.913400000001</v>
      </c>
      <c r="G19" s="293">
        <v>8860.521200000001</v>
      </c>
      <c r="H19" s="280">
        <f t="shared" si="1"/>
        <v>16.100806204887547</v>
      </c>
      <c r="I19" s="634">
        <v>7826.7668000000003</v>
      </c>
      <c r="J19" s="634">
        <v>6527.4228000000003</v>
      </c>
      <c r="K19" s="391">
        <f t="shared" si="2"/>
        <v>16.601286753554476</v>
      </c>
    </row>
    <row r="20" spans="1:11">
      <c r="A20" s="373"/>
      <c r="B20" s="283" t="s">
        <v>92</v>
      </c>
      <c r="C20" s="295">
        <v>6965.5437999999995</v>
      </c>
      <c r="D20" s="634">
        <v>5554.5810000000001</v>
      </c>
      <c r="E20" s="280">
        <f t="shared" si="0"/>
        <v>20.256319398924745</v>
      </c>
      <c r="F20" s="292">
        <v>10870.764800000001</v>
      </c>
      <c r="G20" s="293">
        <v>8781.6660000000011</v>
      </c>
      <c r="H20" s="280">
        <f t="shared" si="1"/>
        <v>19.217588076231763</v>
      </c>
      <c r="I20" s="634">
        <v>7936.3396000000012</v>
      </c>
      <c r="J20" s="634">
        <v>6517.0714000000007</v>
      </c>
      <c r="K20" s="391">
        <f t="shared" si="2"/>
        <v>17.883158628947783</v>
      </c>
    </row>
    <row r="21" spans="1:11">
      <c r="A21" s="373"/>
      <c r="B21" s="283" t="s">
        <v>93</v>
      </c>
      <c r="C21" s="295">
        <v>7023.3081999999995</v>
      </c>
      <c r="D21" s="634">
        <v>5532.2543999999998</v>
      </c>
      <c r="E21" s="280">
        <f t="shared" si="0"/>
        <v>21.230077871280088</v>
      </c>
      <c r="F21" s="292">
        <v>10409.197600000001</v>
      </c>
      <c r="G21" s="293">
        <v>9016.0004000000008</v>
      </c>
      <c r="H21" s="280">
        <f t="shared" si="1"/>
        <v>13.384290062857488</v>
      </c>
      <c r="I21" s="634">
        <v>8030.8436000000002</v>
      </c>
      <c r="J21" s="634">
        <v>6574.5814</v>
      </c>
      <c r="K21" s="391">
        <f t="shared" si="2"/>
        <v>18.133365217073845</v>
      </c>
    </row>
    <row r="22" spans="1:11">
      <c r="A22" s="373"/>
      <c r="B22" s="283" t="s">
        <v>94</v>
      </c>
      <c r="C22" s="295">
        <v>6975.1113999999998</v>
      </c>
      <c r="D22" s="634">
        <v>5195.6645999999992</v>
      </c>
      <c r="E22" s="280">
        <f t="shared" si="0"/>
        <v>25.51137462836796</v>
      </c>
      <c r="F22" s="292">
        <v>10370.4576</v>
      </c>
      <c r="G22" s="293">
        <v>8706.9096000000009</v>
      </c>
      <c r="H22" s="280">
        <f t="shared" si="1"/>
        <v>16.041220784702872</v>
      </c>
      <c r="I22" s="634">
        <v>7992.4846000000007</v>
      </c>
      <c r="J22" s="634">
        <v>6393.0316000000003</v>
      </c>
      <c r="K22" s="391">
        <f t="shared" si="2"/>
        <v>20.011962237625085</v>
      </c>
    </row>
    <row r="23" spans="1:11">
      <c r="A23" s="373"/>
      <c r="B23" s="283"/>
      <c r="C23" s="295"/>
      <c r="D23" s="634"/>
      <c r="E23" s="280"/>
      <c r="F23" s="292"/>
      <c r="G23" s="293"/>
      <c r="H23" s="280"/>
      <c r="I23" s="634"/>
      <c r="J23" s="634"/>
      <c r="K23" s="391"/>
    </row>
    <row r="24" spans="1:11">
      <c r="A24" s="373">
        <v>2021</v>
      </c>
      <c r="B24" s="283" t="s">
        <v>83</v>
      </c>
      <c r="C24" s="295">
        <v>6915.8167999999987</v>
      </c>
      <c r="D24" s="634">
        <v>5711.2866000000004</v>
      </c>
      <c r="E24" s="280">
        <f t="shared" si="0"/>
        <v>17.417034528734163</v>
      </c>
      <c r="F24" s="292">
        <v>10652.276600000001</v>
      </c>
      <c r="G24" s="293">
        <v>9162.030999999999</v>
      </c>
      <c r="H24" s="280">
        <f t="shared" si="1"/>
        <v>13.989925871808495</v>
      </c>
      <c r="I24" s="634">
        <v>8000.4106000000002</v>
      </c>
      <c r="J24" s="634">
        <v>6349.5371999999998</v>
      </c>
      <c r="K24" s="391">
        <f t="shared" si="2"/>
        <v>20.634858415891813</v>
      </c>
    </row>
    <row r="25" spans="1:11">
      <c r="A25" s="373"/>
      <c r="B25" s="283" t="s">
        <v>84</v>
      </c>
      <c r="C25" s="295">
        <v>6871.8068000000003</v>
      </c>
      <c r="D25" s="634">
        <v>5854.0450000000001</v>
      </c>
      <c r="E25" s="280">
        <f t="shared" si="0"/>
        <v>14.810687052493961</v>
      </c>
      <c r="F25" s="292">
        <v>10694.1976</v>
      </c>
      <c r="G25" s="293">
        <v>9188.7691999999988</v>
      </c>
      <c r="H25" s="280">
        <f t="shared" si="1"/>
        <v>14.077058011346281</v>
      </c>
      <c r="I25" s="634">
        <v>8068.9108000000006</v>
      </c>
      <c r="J25" s="634">
        <v>6487.1126000000004</v>
      </c>
      <c r="K25" s="391">
        <f t="shared" si="2"/>
        <v>19.603614901778315</v>
      </c>
    </row>
    <row r="26" spans="1:11">
      <c r="A26" s="373"/>
      <c r="B26" s="283" t="s">
        <v>85</v>
      </c>
      <c r="C26" s="295">
        <v>7140.5627999999997</v>
      </c>
      <c r="D26" s="634">
        <v>5805.4977999999992</v>
      </c>
      <c r="E26" s="280">
        <f t="shared" si="0"/>
        <v>18.696915598865687</v>
      </c>
      <c r="F26" s="292">
        <v>10981.151399999999</v>
      </c>
      <c r="G26" s="293">
        <v>8870.0937999999987</v>
      </c>
      <c r="H26" s="280">
        <f t="shared" si="1"/>
        <v>19.224373866660287</v>
      </c>
      <c r="I26" s="634">
        <v>8081.1721999999991</v>
      </c>
      <c r="J26" s="634">
        <v>6617.746799999999</v>
      </c>
      <c r="K26" s="391">
        <f t="shared" si="2"/>
        <v>18.109073334682819</v>
      </c>
    </row>
    <row r="27" spans="1:11">
      <c r="A27" s="373"/>
      <c r="B27" s="283" t="s">
        <v>86</v>
      </c>
      <c r="C27" s="295">
        <v>6916.4285999999993</v>
      </c>
      <c r="D27" s="634">
        <v>5751.2578000000003</v>
      </c>
      <c r="E27" s="280">
        <f t="shared" si="0"/>
        <v>16.846422733258592</v>
      </c>
      <c r="F27" s="292">
        <v>10607.353200000001</v>
      </c>
      <c r="G27" s="293">
        <v>9012.7811999999994</v>
      </c>
      <c r="H27" s="280">
        <f t="shared" si="1"/>
        <v>15.032703917128003</v>
      </c>
      <c r="I27" s="634">
        <v>7902.4350000000004</v>
      </c>
      <c r="J27" s="634">
        <v>6504.6777999999995</v>
      </c>
      <c r="K27" s="391">
        <f t="shared" si="2"/>
        <v>17.687677279218377</v>
      </c>
    </row>
    <row r="28" spans="1:11">
      <c r="A28" s="373"/>
      <c r="B28" s="283" t="s">
        <v>87</v>
      </c>
      <c r="C28" s="295">
        <v>7017.8503999999984</v>
      </c>
      <c r="D28" s="634">
        <v>5669.3104000000003</v>
      </c>
      <c r="E28" s="280">
        <f t="shared" si="0"/>
        <v>19.215855612995085</v>
      </c>
      <c r="F28" s="292">
        <v>10729.6476</v>
      </c>
      <c r="G28" s="293">
        <v>8923.266599999999</v>
      </c>
      <c r="H28" s="280">
        <f>100-(G28/F28)*100</f>
        <v>16.835417782034156</v>
      </c>
      <c r="I28" s="634">
        <v>7962.277399999999</v>
      </c>
      <c r="J28" s="634">
        <v>6422.7751999999991</v>
      </c>
      <c r="K28" s="391">
        <f t="shared" si="2"/>
        <v>19.33494806397978</v>
      </c>
    </row>
    <row r="29" spans="1:11">
      <c r="A29" s="373"/>
      <c r="B29" s="283" t="s">
        <v>88</v>
      </c>
      <c r="C29" s="295">
        <v>7200.7225999999991</v>
      </c>
      <c r="D29" s="634">
        <v>5590.7327999999998</v>
      </c>
      <c r="E29" s="280">
        <f t="shared" si="0"/>
        <v>22.358725497910442</v>
      </c>
      <c r="F29" s="292">
        <v>10873.691199999997</v>
      </c>
      <c r="G29" s="293">
        <v>9046.7003999999997</v>
      </c>
      <c r="H29" s="280">
        <f>100-(G29/F29)*100</f>
        <v>16.801937505821371</v>
      </c>
      <c r="I29" s="634">
        <v>8073.7751999999991</v>
      </c>
      <c r="J29" s="634">
        <v>6532.9103999999998</v>
      </c>
      <c r="K29" s="391">
        <f t="shared" si="2"/>
        <v>19.084811774298601</v>
      </c>
    </row>
    <row r="30" spans="1:11">
      <c r="A30" s="373"/>
      <c r="B30" s="283" t="s">
        <v>89</v>
      </c>
      <c r="C30" s="295">
        <v>7306.7</v>
      </c>
      <c r="D30" s="634">
        <v>5848.7356</v>
      </c>
      <c r="E30" s="280">
        <f t="shared" si="0"/>
        <v>19.95380130565097</v>
      </c>
      <c r="F30" s="292">
        <v>11239.7438</v>
      </c>
      <c r="G30" s="293">
        <v>9327.000399999999</v>
      </c>
      <c r="H30" s="280">
        <f t="shared" ref="H30:H39" si="3">100-(G30/F30)*100</f>
        <v>17.017677929633962</v>
      </c>
      <c r="I30" s="634">
        <v>8287.1576000000005</v>
      </c>
      <c r="J30" s="634">
        <v>6712.5099999999993</v>
      </c>
      <c r="K30" s="391">
        <f t="shared" si="2"/>
        <v>19.001057732991598</v>
      </c>
    </row>
    <row r="31" spans="1:11">
      <c r="A31" s="373"/>
      <c r="B31" s="283" t="s">
        <v>90</v>
      </c>
      <c r="C31" s="295">
        <v>7855.5623999999998</v>
      </c>
      <c r="D31" s="634">
        <v>6235.496799999999</v>
      </c>
      <c r="E31" s="280">
        <f t="shared" si="0"/>
        <v>20.623165058175857</v>
      </c>
      <c r="F31" s="292">
        <v>12155.552800000001</v>
      </c>
      <c r="G31" s="293">
        <v>9675.4748</v>
      </c>
      <c r="H31" s="280">
        <f t="shared" si="3"/>
        <v>20.402840091320257</v>
      </c>
      <c r="I31" s="634">
        <v>8712.8690000000006</v>
      </c>
      <c r="J31" s="634">
        <v>6790.7165999999997</v>
      </c>
      <c r="K31" s="391">
        <f t="shared" si="2"/>
        <v>22.06107310921351</v>
      </c>
    </row>
    <row r="32" spans="1:11">
      <c r="A32" s="373"/>
      <c r="B32" s="283" t="s">
        <v>91</v>
      </c>
      <c r="C32" s="295">
        <v>8511.7783999999992</v>
      </c>
      <c r="D32" s="634">
        <v>6549.7527999999993</v>
      </c>
      <c r="E32" s="280">
        <f t="shared" si="0"/>
        <v>23.050712880401107</v>
      </c>
      <c r="F32" s="292">
        <v>13628.1016</v>
      </c>
      <c r="G32" s="293">
        <v>10233.4172</v>
      </c>
      <c r="H32" s="280">
        <f t="shared" si="3"/>
        <v>24.909444467305704</v>
      </c>
      <c r="I32" s="634">
        <v>9326.4043999999994</v>
      </c>
      <c r="J32" s="634">
        <v>7445.9712</v>
      </c>
      <c r="K32" s="391">
        <f t="shared" si="2"/>
        <v>20.162466898819005</v>
      </c>
    </row>
    <row r="33" spans="1:11">
      <c r="A33" s="373"/>
      <c r="B33" s="283" t="s">
        <v>92</v>
      </c>
      <c r="C33" s="295">
        <v>8492.7596000000012</v>
      </c>
      <c r="D33" s="634">
        <v>6593.7584000000006</v>
      </c>
      <c r="E33" s="280">
        <f t="shared" si="0"/>
        <v>22.360237301430274</v>
      </c>
      <c r="F33" s="292">
        <v>14033.964400000001</v>
      </c>
      <c r="G33" s="293">
        <v>10821.281800000001</v>
      </c>
      <c r="H33" s="280">
        <f t="shared" si="3"/>
        <v>22.892195736224039</v>
      </c>
      <c r="I33" s="634">
        <v>9270.7587999999996</v>
      </c>
      <c r="J33" s="634">
        <v>7367.1580000000004</v>
      </c>
      <c r="K33" s="391">
        <f t="shared" si="2"/>
        <v>20.533387191564074</v>
      </c>
    </row>
    <row r="34" spans="1:11">
      <c r="A34" s="373"/>
      <c r="B34" s="283" t="s">
        <v>93</v>
      </c>
      <c r="C34" s="295">
        <v>8142.4935999999998</v>
      </c>
      <c r="D34" s="634">
        <v>6832.0907999999999</v>
      </c>
      <c r="E34" s="280">
        <f t="shared" si="0"/>
        <v>16.093384463943579</v>
      </c>
      <c r="F34" s="292">
        <v>13597.978800000001</v>
      </c>
      <c r="G34" s="293">
        <v>11473.2402</v>
      </c>
      <c r="H34" s="280">
        <f t="shared" si="3"/>
        <v>15.625400151381328</v>
      </c>
      <c r="I34" s="634">
        <v>9200.0948000000008</v>
      </c>
      <c r="J34" s="634">
        <v>7598.7345999999989</v>
      </c>
      <c r="K34" s="391">
        <f t="shared" si="2"/>
        <v>17.405909773886265</v>
      </c>
    </row>
    <row r="35" spans="1:11">
      <c r="A35" s="373"/>
      <c r="B35" s="283" t="s">
        <v>94</v>
      </c>
      <c r="C35" s="295">
        <v>8131.6192000000001</v>
      </c>
      <c r="D35" s="634">
        <v>6552.9273999999987</v>
      </c>
      <c r="E35" s="280">
        <f t="shared" si="0"/>
        <v>19.414236711920807</v>
      </c>
      <c r="F35" s="292">
        <v>13706.001799999998</v>
      </c>
      <c r="G35" s="293">
        <v>11405.635200000001</v>
      </c>
      <c r="H35" s="280">
        <f t="shared" si="3"/>
        <v>16.783644373955937</v>
      </c>
      <c r="I35" s="634">
        <v>9345.2551999999978</v>
      </c>
      <c r="J35" s="634">
        <v>7769.2937999999995</v>
      </c>
      <c r="K35" s="391">
        <f t="shared" si="2"/>
        <v>16.863759911018789</v>
      </c>
    </row>
    <row r="36" spans="1:11">
      <c r="A36" s="373"/>
      <c r="B36" s="283"/>
      <c r="C36" s="295"/>
      <c r="D36" s="634"/>
      <c r="E36" s="280"/>
      <c r="F36" s="292"/>
      <c r="G36" s="293"/>
      <c r="H36" s="280"/>
      <c r="I36" s="634"/>
      <c r="J36" s="634"/>
      <c r="K36" s="391"/>
    </row>
    <row r="37" spans="1:11">
      <c r="A37" s="373">
        <v>2022</v>
      </c>
      <c r="B37" s="283" t="s">
        <v>83</v>
      </c>
      <c r="C37" s="295">
        <v>8051.7263999999996</v>
      </c>
      <c r="D37" s="634">
        <v>7146.6895999999997</v>
      </c>
      <c r="E37" s="280">
        <f t="shared" si="0"/>
        <v>11.24028258088849</v>
      </c>
      <c r="F37" s="292">
        <v>13943.5764</v>
      </c>
      <c r="G37" s="293">
        <v>11844.554400000001</v>
      </c>
      <c r="H37" s="280">
        <f t="shared" si="3"/>
        <v>15.053684505217745</v>
      </c>
      <c r="I37" s="634">
        <v>9261.9102000000021</v>
      </c>
      <c r="J37" s="634">
        <v>7275.2964000000011</v>
      </c>
      <c r="K37" s="391">
        <f t="shared" si="2"/>
        <v>21.449288074505418</v>
      </c>
    </row>
    <row r="38" spans="1:11">
      <c r="A38" s="373"/>
      <c r="B38" s="283" t="s">
        <v>84</v>
      </c>
      <c r="C38" s="295">
        <v>8211.9791999999998</v>
      </c>
      <c r="D38" s="634">
        <v>7204.8244000000004</v>
      </c>
      <c r="E38" s="280">
        <f t="shared" si="0"/>
        <v>12.264458731215484</v>
      </c>
      <c r="F38" s="292">
        <v>13471.579600000001</v>
      </c>
      <c r="G38" s="293">
        <v>12337.004800000001</v>
      </c>
      <c r="H38" s="280">
        <v>8.4219878714148706</v>
      </c>
      <c r="I38" s="634">
        <v>9216.9323999999997</v>
      </c>
      <c r="J38" s="634">
        <v>8166.0138000000006</v>
      </c>
      <c r="K38" s="391">
        <v>11.402043048509285</v>
      </c>
    </row>
    <row r="39" spans="1:11">
      <c r="A39" s="373"/>
      <c r="B39" s="284" t="s">
        <v>85</v>
      </c>
      <c r="C39" s="295">
        <v>8085.4388000000008</v>
      </c>
      <c r="D39" s="634">
        <v>7668.6556</v>
      </c>
      <c r="E39" s="280">
        <f t="shared" si="0"/>
        <v>5.1547381695598347</v>
      </c>
      <c r="F39" s="292">
        <v>13885.233199999999</v>
      </c>
      <c r="G39" s="293">
        <v>12136.817200000001</v>
      </c>
      <c r="H39" s="280">
        <f t="shared" si="3"/>
        <v>12.59190951146573</v>
      </c>
      <c r="I39" s="634">
        <v>9272.9652000000006</v>
      </c>
      <c r="J39" s="634">
        <v>8450.8317999999999</v>
      </c>
      <c r="K39" s="391">
        <f t="shared" si="2"/>
        <v>8.8659170208036642</v>
      </c>
    </row>
    <row r="40" spans="1:11">
      <c r="A40" s="440" t="s">
        <v>409</v>
      </c>
      <c r="B40" s="441"/>
      <c r="C40" s="442">
        <f>AVERAGE(C24:C26)</f>
        <v>6976.0621333333329</v>
      </c>
      <c r="D40" s="443">
        <f>AVERAGE(D24:D26)</f>
        <v>5790.2764666666671</v>
      </c>
      <c r="E40" s="444">
        <f>100-(D40/C40)*100</f>
        <v>16.997922954279488</v>
      </c>
      <c r="F40" s="442">
        <f>AVERAGE(F24:F26)</f>
        <v>10775.8752</v>
      </c>
      <c r="G40" s="443">
        <f>AVERAGE(G24:G26)</f>
        <v>9073.6313333333328</v>
      </c>
      <c r="H40" s="444">
        <f>100-(G40/F40)*100</f>
        <v>15.796803833313405</v>
      </c>
      <c r="I40" s="443">
        <f>AVERAGE(I24:I26)</f>
        <v>8050.1645333333336</v>
      </c>
      <c r="J40" s="443">
        <f>AVERAGE(J24:J26)</f>
        <v>6484.798866666667</v>
      </c>
      <c r="K40" s="445">
        <f>100-(J40/I40)*100</f>
        <v>19.44513879418183</v>
      </c>
    </row>
    <row r="41" spans="1:11">
      <c r="A41" s="374" t="s">
        <v>410</v>
      </c>
      <c r="B41" s="636"/>
      <c r="C41" s="274">
        <f>AVERAGE(C37:C39)</f>
        <v>8116.3814666666667</v>
      </c>
      <c r="D41" s="633">
        <f>AVERAGE(D37:D39)</f>
        <v>7340.0565333333334</v>
      </c>
      <c r="E41" s="275">
        <f t="shared" si="0"/>
        <v>9.5649143219997512</v>
      </c>
      <c r="F41" s="274">
        <f>AVERAGE(F37:F39)</f>
        <v>13766.796400000001</v>
      </c>
      <c r="G41" s="633">
        <f>AVERAGE(G37:G39)</f>
        <v>12106.12546666667</v>
      </c>
      <c r="H41" s="275">
        <f>100-(G41/F41)*100</f>
        <v>12.0628713106655</v>
      </c>
      <c r="I41" s="633">
        <f>AVERAGE(I37:I39)</f>
        <v>9250.6026000000002</v>
      </c>
      <c r="J41" s="633">
        <f>AVERAGE(J37:J39)</f>
        <v>7964.047333333333</v>
      </c>
      <c r="K41" s="392">
        <f t="shared" si="2"/>
        <v>13.907799548827953</v>
      </c>
    </row>
    <row r="42" spans="1:11">
      <c r="A42" s="374" t="s">
        <v>362</v>
      </c>
      <c r="B42" s="636"/>
      <c r="C42" s="454">
        <f>(C41-C40)/C40*100</f>
        <v>16.346175127721537</v>
      </c>
      <c r="D42" s="637">
        <f>(D41-D40)/D40*100</f>
        <v>26.765217094354739</v>
      </c>
      <c r="E42" s="275"/>
      <c r="F42" s="454">
        <f>(F41-F40)/F40*100</f>
        <v>27.755714913996037</v>
      </c>
      <c r="G42" s="637">
        <f>(G41-G40)/G40*100</f>
        <v>33.420953771760807</v>
      </c>
      <c r="H42" s="275"/>
      <c r="I42" s="637">
        <f>(I41-I40)/I40*100</f>
        <v>14.91196933548389</v>
      </c>
      <c r="J42" s="637">
        <f>(J41-J40)/J40*100</f>
        <v>22.81101537736718</v>
      </c>
      <c r="K42" s="392"/>
    </row>
    <row r="43" spans="1:11">
      <c r="A43" s="374" t="s">
        <v>95</v>
      </c>
      <c r="B43" s="636"/>
      <c r="C43" s="454">
        <f>(C39-C38)/C38*100</f>
        <v>-1.5409245069690258</v>
      </c>
      <c r="D43" s="637">
        <f>(D39-D38)/D38*100</f>
        <v>6.4377863255071084</v>
      </c>
      <c r="E43" s="275"/>
      <c r="F43" s="454">
        <f>(F39-F38)/F38*100</f>
        <v>3.0705649395412977</v>
      </c>
      <c r="G43" s="637">
        <f>(G39-G38)/G38*100</f>
        <v>-1.6226596588500903</v>
      </c>
      <c r="H43" s="275"/>
      <c r="I43" s="637">
        <f>(I39-I38)/I38*100</f>
        <v>0.60793328591626494</v>
      </c>
      <c r="J43" s="637">
        <f>(J39-J38)/J38*100</f>
        <v>3.4878461753272969</v>
      </c>
      <c r="K43" s="392"/>
    </row>
    <row r="44" spans="1:11" ht="13.8" thickBot="1">
      <c r="A44" s="401" t="s">
        <v>411</v>
      </c>
      <c r="B44" s="402"/>
      <c r="C44" s="403">
        <f>((C39-C26)/C26)*100</f>
        <v>13.232514389482034</v>
      </c>
      <c r="D44" s="404">
        <f>((D39-D26)/D26)*100</f>
        <v>32.092989510735862</v>
      </c>
      <c r="E44" s="405"/>
      <c r="F44" s="403">
        <f>((F39-F26)/F26)*100</f>
        <v>26.446059199220223</v>
      </c>
      <c r="G44" s="404">
        <f>((G39-G26)/G26)*100</f>
        <v>36.828510201323951</v>
      </c>
      <c r="H44" s="405"/>
      <c r="I44" s="404">
        <f>((I39-I26)/I26)*100</f>
        <v>14.747773843997553</v>
      </c>
      <c r="J44" s="404">
        <f>((J39-J26)/J26)*100</f>
        <v>27.699533623740351</v>
      </c>
      <c r="K44" s="451"/>
    </row>
    <row r="45" spans="1:11">
      <c r="A45" s="1032" t="s">
        <v>363</v>
      </c>
      <c r="B45" s="1033"/>
      <c r="C45" s="1033"/>
      <c r="D45" s="1033"/>
      <c r="E45" s="1033"/>
      <c r="F45" s="1033"/>
      <c r="G45" s="1033"/>
      <c r="H45" s="1033"/>
      <c r="I45" s="1033"/>
      <c r="J45" s="1033"/>
      <c r="K45" s="1034"/>
    </row>
    <row r="46" spans="1:11" ht="13.8" thickBot="1">
      <c r="A46" s="1017" t="s">
        <v>364</v>
      </c>
      <c r="B46" s="1035"/>
      <c r="C46" s="1035"/>
      <c r="D46" s="1035"/>
      <c r="E46" s="1035"/>
      <c r="F46" s="1035"/>
      <c r="G46" s="1035"/>
      <c r="H46" s="1035"/>
      <c r="I46" s="1035"/>
      <c r="J46" s="1035"/>
      <c r="K46" s="1036"/>
    </row>
  </sheetData>
  <mergeCells count="10">
    <mergeCell ref="A45:K45"/>
    <mergeCell ref="A46:K46"/>
    <mergeCell ref="A1:K1"/>
    <mergeCell ref="A2:K2"/>
    <mergeCell ref="A3:K3"/>
    <mergeCell ref="A4:A6"/>
    <mergeCell ref="B4:B6"/>
    <mergeCell ref="C4:E5"/>
    <mergeCell ref="F4:H5"/>
    <mergeCell ref="I4:K5"/>
  </mergeCells>
  <pageMargins left="0.70866141732283472" right="0.70866141732283472" top="0.70866141732283472" bottom="0.74803149606299213" header="0" footer="0.31496062992125984"/>
  <pageSetup paperSize="126" scale="9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K46"/>
  <sheetViews>
    <sheetView tabSelected="1" workbookViewId="0">
      <pane ySplit="6" topLeftCell="A7" activePane="bottomLeft" state="frozen"/>
      <selection activeCell="G7" sqref="G7"/>
      <selection pane="bottomLeft" activeCell="G7" sqref="G7"/>
    </sheetView>
  </sheetViews>
  <sheetFormatPr baseColWidth="10" defaultColWidth="11.44140625" defaultRowHeight="13.2"/>
  <cols>
    <col min="1" max="1" width="13.44140625" style="277" customWidth="1"/>
    <col min="2" max="2" width="17.5546875" style="277" customWidth="1"/>
    <col min="3" max="3" width="10.109375" style="277" customWidth="1"/>
    <col min="4" max="4" width="10.5546875" style="277" customWidth="1"/>
    <col min="5" max="5" width="21.6640625" style="277" bestFit="1" customWidth="1"/>
    <col min="6" max="6" width="9.6640625" style="277" customWidth="1"/>
    <col min="7" max="7" width="10.6640625" style="277" customWidth="1"/>
    <col min="8" max="8" width="21.6640625" style="277" bestFit="1" customWidth="1"/>
    <col min="9" max="9" width="9.33203125" style="277" customWidth="1"/>
    <col min="10" max="10" width="10.6640625" style="277" customWidth="1"/>
    <col min="11" max="11" width="21.6640625" style="277" bestFit="1" customWidth="1"/>
    <col min="12" max="16384" width="11.44140625" style="277"/>
  </cols>
  <sheetData>
    <row r="1" spans="1:11">
      <c r="A1" s="1022" t="s">
        <v>510</v>
      </c>
      <c r="B1" s="1023"/>
      <c r="C1" s="1023"/>
      <c r="D1" s="1023"/>
      <c r="E1" s="1023"/>
      <c r="F1" s="1023"/>
      <c r="G1" s="1023"/>
      <c r="H1" s="1023"/>
      <c r="I1" s="1023"/>
      <c r="J1" s="1023"/>
      <c r="K1" s="1024"/>
    </row>
    <row r="2" spans="1:11">
      <c r="A2" s="1037" t="s">
        <v>366</v>
      </c>
      <c r="B2" s="1038"/>
      <c r="C2" s="1038"/>
      <c r="D2" s="1038"/>
      <c r="E2" s="1038"/>
      <c r="F2" s="1038"/>
      <c r="G2" s="1038"/>
      <c r="H2" s="1038"/>
      <c r="I2" s="1038"/>
      <c r="J2" s="1038"/>
      <c r="K2" s="1039"/>
    </row>
    <row r="3" spans="1:11">
      <c r="A3" s="1040" t="s">
        <v>355</v>
      </c>
      <c r="B3" s="1041"/>
      <c r="C3" s="1041"/>
      <c r="D3" s="1041"/>
      <c r="E3" s="1041"/>
      <c r="F3" s="1041"/>
      <c r="G3" s="1041"/>
      <c r="H3" s="1041"/>
      <c r="I3" s="1041"/>
      <c r="J3" s="1041"/>
      <c r="K3" s="1042"/>
    </row>
    <row r="4" spans="1:11">
      <c r="A4" s="1043" t="s">
        <v>71</v>
      </c>
      <c r="B4" s="1046" t="s">
        <v>72</v>
      </c>
      <c r="C4" s="1049" t="s">
        <v>356</v>
      </c>
      <c r="D4" s="1050"/>
      <c r="E4" s="1051"/>
      <c r="F4" s="1049" t="s">
        <v>357</v>
      </c>
      <c r="G4" s="1050"/>
      <c r="H4" s="1051"/>
      <c r="I4" s="1049" t="s">
        <v>358</v>
      </c>
      <c r="J4" s="1050"/>
      <c r="K4" s="1055"/>
    </row>
    <row r="5" spans="1:11">
      <c r="A5" s="1044"/>
      <c r="B5" s="1047"/>
      <c r="C5" s="1052"/>
      <c r="D5" s="1053"/>
      <c r="E5" s="1054"/>
      <c r="F5" s="1052"/>
      <c r="G5" s="1053"/>
      <c r="H5" s="1054"/>
      <c r="I5" s="1052"/>
      <c r="J5" s="1053"/>
      <c r="K5" s="1056"/>
    </row>
    <row r="6" spans="1:11">
      <c r="A6" s="1045"/>
      <c r="B6" s="1048"/>
      <c r="C6" s="434" t="s">
        <v>367</v>
      </c>
      <c r="D6" s="435" t="s">
        <v>368</v>
      </c>
      <c r="E6" s="436" t="s">
        <v>369</v>
      </c>
      <c r="F6" s="434" t="s">
        <v>367</v>
      </c>
      <c r="G6" s="435" t="s">
        <v>368</v>
      </c>
      <c r="H6" s="436" t="s">
        <v>369</v>
      </c>
      <c r="I6" s="434" t="s">
        <v>367</v>
      </c>
      <c r="J6" s="435" t="s">
        <v>368</v>
      </c>
      <c r="K6" s="437" t="s">
        <v>369</v>
      </c>
    </row>
    <row r="7" spans="1:11">
      <c r="A7" s="393">
        <v>2018</v>
      </c>
      <c r="B7" s="296"/>
      <c r="C7" s="446">
        <v>5398.5367499999993</v>
      </c>
      <c r="D7" s="304">
        <v>4972.0275833333335</v>
      </c>
      <c r="E7" s="306">
        <f>100-(D7/C7)*100</f>
        <v>7.9004587060867237</v>
      </c>
      <c r="F7" s="305">
        <v>8835.1852083333342</v>
      </c>
      <c r="G7" s="304">
        <v>7924.5376250000008</v>
      </c>
      <c r="H7" s="306">
        <f>(G7/F7-1)*100</f>
        <v>-10.30705708890417</v>
      </c>
      <c r="I7" s="305">
        <v>6242.4886666666653</v>
      </c>
      <c r="J7" s="452">
        <v>5958.5479999999989</v>
      </c>
      <c r="K7" s="394">
        <f>(J7/I7-1)*100</f>
        <v>-4.5485171352066534</v>
      </c>
    </row>
    <row r="8" spans="1:11">
      <c r="A8" s="393">
        <v>2019</v>
      </c>
      <c r="B8" s="297"/>
      <c r="C8" s="291">
        <v>5378.2700416666667</v>
      </c>
      <c r="D8" s="303">
        <v>5062.8452083333332</v>
      </c>
      <c r="E8" s="306">
        <f>100-(D8/C8)*100</f>
        <v>5.8648009655459106</v>
      </c>
      <c r="F8" s="307">
        <v>8790.5874583333334</v>
      </c>
      <c r="G8" s="308">
        <v>8057.6348750000006</v>
      </c>
      <c r="H8" s="306">
        <f>(G8/F8-1)*100</f>
        <v>-8.3379249317234834</v>
      </c>
      <c r="I8" s="307">
        <v>6229.298749999999</v>
      </c>
      <c r="J8" s="308">
        <v>5969.0193749999999</v>
      </c>
      <c r="K8" s="395">
        <f>(J8/I8-1)*100</f>
        <v>-4.1783093963826845</v>
      </c>
    </row>
    <row r="9" spans="1:11">
      <c r="A9" s="393">
        <v>2020</v>
      </c>
      <c r="B9" s="298"/>
      <c r="C9" s="291">
        <f>AVERAGE(C11:C22)</f>
        <v>6119.8932083333339</v>
      </c>
      <c r="D9" s="308">
        <f>AVERAGE(D11:D22)</f>
        <v>5774.1388750000006</v>
      </c>
      <c r="E9" s="306">
        <f>100-(D9/C9)*100</f>
        <v>5.6496791947697176</v>
      </c>
      <c r="F9" s="307">
        <f>AVERAGE(F11:F22)</f>
        <v>9388.6635416666668</v>
      </c>
      <c r="G9" s="308">
        <f>AVERAGE(G11:G22)</f>
        <v>8951.6909166666665</v>
      </c>
      <c r="H9" s="306">
        <f>(G9/F9-1)*100</f>
        <v>-4.6542580108524074</v>
      </c>
      <c r="I9" s="307">
        <f>AVERAGE(I11:I22)</f>
        <v>6872.4970833333318</v>
      </c>
      <c r="J9" s="308">
        <f>AVERAGE(J11:J22)</f>
        <v>6620.847791666667</v>
      </c>
      <c r="K9" s="395">
        <f>(J9/I9-1)*100</f>
        <v>-3.6616864091066126</v>
      </c>
    </row>
    <row r="10" spans="1:11">
      <c r="A10" s="396"/>
      <c r="B10" s="298"/>
      <c r="C10" s="294"/>
      <c r="D10" s="301"/>
      <c r="E10" s="309"/>
      <c r="F10" s="294"/>
      <c r="G10" s="301"/>
      <c r="H10" s="306"/>
      <c r="I10" s="294"/>
      <c r="J10" s="301"/>
      <c r="K10" s="397"/>
    </row>
    <row r="11" spans="1:11">
      <c r="A11" s="398">
        <v>2020</v>
      </c>
      <c r="B11" s="299" t="s">
        <v>83</v>
      </c>
      <c r="C11" s="292">
        <v>5767.3035</v>
      </c>
      <c r="D11" s="302">
        <v>5632.7795000000006</v>
      </c>
      <c r="E11" s="309">
        <f t="shared" ref="E11:E41" si="0">100-(D11/C11)*100</f>
        <v>2.3325285378166711</v>
      </c>
      <c r="F11" s="294">
        <v>9209.2334999999985</v>
      </c>
      <c r="G11" s="301">
        <v>8795.1909999999989</v>
      </c>
      <c r="H11" s="309">
        <f t="shared" ref="H11:H39" si="1">100-(G11/F11)*100</f>
        <v>4.4959496357650153</v>
      </c>
      <c r="I11" s="294">
        <v>6659.8904999999995</v>
      </c>
      <c r="J11" s="301">
        <v>6407.9380000000001</v>
      </c>
      <c r="K11" s="397">
        <f t="shared" ref="K11:K39" si="2">100-(J11/I11)*100</f>
        <v>3.7831327707264677</v>
      </c>
    </row>
    <row r="12" spans="1:11">
      <c r="A12" s="398"/>
      <c r="B12" s="299" t="s">
        <v>84</v>
      </c>
      <c r="C12" s="292">
        <v>5812.4030000000002</v>
      </c>
      <c r="D12" s="302">
        <v>5783.1849999999995</v>
      </c>
      <c r="E12" s="309">
        <f t="shared" si="0"/>
        <v>0.50268365768857848</v>
      </c>
      <c r="F12" s="294">
        <v>9331.9629999999997</v>
      </c>
      <c r="G12" s="301">
        <v>9115.7200000000012</v>
      </c>
      <c r="H12" s="309">
        <f t="shared" si="1"/>
        <v>2.3172295046604745</v>
      </c>
      <c r="I12" s="294">
        <v>6641.9804999999997</v>
      </c>
      <c r="J12" s="301">
        <v>6420.9215000000004</v>
      </c>
      <c r="K12" s="397">
        <f t="shared" si="2"/>
        <v>3.3282091087138781</v>
      </c>
    </row>
    <row r="13" spans="1:11">
      <c r="A13" s="398"/>
      <c r="B13" s="299" t="s">
        <v>85</v>
      </c>
      <c r="C13" s="292">
        <v>5917.2224999999999</v>
      </c>
      <c r="D13" s="338">
        <v>5859.4475000000002</v>
      </c>
      <c r="E13" s="309">
        <f t="shared" si="0"/>
        <v>0.97638714785526304</v>
      </c>
      <c r="F13" s="294">
        <v>9228.3695000000007</v>
      </c>
      <c r="G13" s="301">
        <v>9039.5990000000002</v>
      </c>
      <c r="H13" s="309">
        <f t="shared" si="1"/>
        <v>2.0455455321766323</v>
      </c>
      <c r="I13" s="294">
        <v>6576.3940000000002</v>
      </c>
      <c r="J13" s="301">
        <v>6604.5725000000002</v>
      </c>
      <c r="K13" s="397">
        <f t="shared" si="2"/>
        <v>-0.428479498034946</v>
      </c>
    </row>
    <row r="14" spans="1:11">
      <c r="A14" s="398"/>
      <c r="B14" s="299" t="s">
        <v>86</v>
      </c>
      <c r="C14" s="292">
        <v>6019.7449999999999</v>
      </c>
      <c r="D14" s="302">
        <v>5673.8094999999994</v>
      </c>
      <c r="E14" s="289">
        <f t="shared" si="0"/>
        <v>5.7466802995808024</v>
      </c>
      <c r="F14" s="285">
        <v>8941.4014999999999</v>
      </c>
      <c r="G14" s="376">
        <v>8654.3814999999995</v>
      </c>
      <c r="H14" s="289">
        <f t="shared" si="1"/>
        <v>3.210011316458619</v>
      </c>
      <c r="I14" s="285">
        <v>6639.8879999999999</v>
      </c>
      <c r="J14" s="376">
        <v>6588.4760000000006</v>
      </c>
      <c r="K14" s="390">
        <f t="shared" si="2"/>
        <v>0.77429016874982892</v>
      </c>
    </row>
    <row r="15" spans="1:11">
      <c r="A15" s="398"/>
      <c r="B15" s="299" t="s">
        <v>87</v>
      </c>
      <c r="C15" s="292">
        <v>6009.2819999999992</v>
      </c>
      <c r="D15" s="302">
        <v>5837.97</v>
      </c>
      <c r="E15" s="289">
        <f t="shared" si="0"/>
        <v>2.8507898281358592</v>
      </c>
      <c r="F15" s="285">
        <v>8982.7695000000003</v>
      </c>
      <c r="G15" s="376">
        <v>8803.4964999999993</v>
      </c>
      <c r="H15" s="289">
        <f t="shared" si="1"/>
        <v>1.9957430723342213</v>
      </c>
      <c r="I15" s="285">
        <v>6755.5324999999993</v>
      </c>
      <c r="J15" s="376">
        <v>6630.9944999999998</v>
      </c>
      <c r="K15" s="390">
        <f t="shared" si="2"/>
        <v>1.8434964231169033</v>
      </c>
    </row>
    <row r="16" spans="1:11">
      <c r="A16" s="398"/>
      <c r="B16" s="299" t="s">
        <v>88</v>
      </c>
      <c r="C16" s="292">
        <v>6022.6615000000002</v>
      </c>
      <c r="D16" s="302">
        <v>5814.4229999999998</v>
      </c>
      <c r="E16" s="289">
        <f t="shared" si="0"/>
        <v>3.4575826650725787</v>
      </c>
      <c r="F16" s="285">
        <v>9117.5349999999999</v>
      </c>
      <c r="G16" s="376">
        <v>8759.6185000000005</v>
      </c>
      <c r="H16" s="289">
        <f t="shared" si="1"/>
        <v>3.9255840531459398</v>
      </c>
      <c r="I16" s="285">
        <v>6716.4534999999996</v>
      </c>
      <c r="J16" s="376">
        <v>6623.2574999999997</v>
      </c>
      <c r="K16" s="390">
        <f t="shared" si="2"/>
        <v>1.3875775362697027</v>
      </c>
    </row>
    <row r="17" spans="1:11">
      <c r="A17" s="398"/>
      <c r="B17" s="299" t="s">
        <v>89</v>
      </c>
      <c r="C17" s="292">
        <v>6238.3189999999995</v>
      </c>
      <c r="D17" s="634">
        <v>5708.5275000000001</v>
      </c>
      <c r="E17" s="289">
        <f t="shared" si="0"/>
        <v>8.4925362104759188</v>
      </c>
      <c r="F17" s="295">
        <v>8830.4369999999999</v>
      </c>
      <c r="G17" s="293">
        <v>9035.34</v>
      </c>
      <c r="H17" s="289">
        <f t="shared" si="1"/>
        <v>-2.3204174380044833</v>
      </c>
      <c r="I17" s="295">
        <v>6869.8490000000002</v>
      </c>
      <c r="J17" s="293">
        <v>6612.1750000000002</v>
      </c>
      <c r="K17" s="390">
        <f t="shared" si="2"/>
        <v>3.750795687066784</v>
      </c>
    </row>
    <row r="18" spans="1:11">
      <c r="A18" s="398"/>
      <c r="B18" s="299" t="s">
        <v>90</v>
      </c>
      <c r="C18" s="292">
        <v>6151.9495000000006</v>
      </c>
      <c r="D18" s="634">
        <v>5780.8464999999997</v>
      </c>
      <c r="E18" s="289">
        <f t="shared" si="0"/>
        <v>6.0322829373030515</v>
      </c>
      <c r="F18" s="295">
        <v>9418.7394999999997</v>
      </c>
      <c r="G18" s="293">
        <v>8958.2695000000003</v>
      </c>
      <c r="H18" s="289">
        <f t="shared" si="1"/>
        <v>4.8888707453900793</v>
      </c>
      <c r="I18" s="295">
        <v>6942.2109999999993</v>
      </c>
      <c r="J18" s="293">
        <v>6564.3635000000004</v>
      </c>
      <c r="K18" s="390">
        <f t="shared" si="2"/>
        <v>5.4427544769238381</v>
      </c>
    </row>
    <row r="19" spans="1:11">
      <c r="A19" s="398"/>
      <c r="B19" s="299" t="s">
        <v>91</v>
      </c>
      <c r="C19" s="292">
        <v>6391.9714999999997</v>
      </c>
      <c r="D19" s="634">
        <v>5947.9174999999996</v>
      </c>
      <c r="E19" s="288">
        <f t="shared" si="0"/>
        <v>6.9470585092564932</v>
      </c>
      <c r="F19" s="295">
        <v>9912.7734999999993</v>
      </c>
      <c r="G19" s="293">
        <v>8573.8459999999995</v>
      </c>
      <c r="H19" s="288">
        <f t="shared" si="1"/>
        <v>13.507092641630507</v>
      </c>
      <c r="I19" s="295">
        <v>7066.3760000000002</v>
      </c>
      <c r="J19" s="293">
        <v>6852.6275000000005</v>
      </c>
      <c r="K19" s="447">
        <f t="shared" si="2"/>
        <v>3.0248673436001638</v>
      </c>
    </row>
    <row r="20" spans="1:11">
      <c r="A20" s="398"/>
      <c r="B20" s="299" t="s">
        <v>92</v>
      </c>
      <c r="C20" s="292">
        <v>6528.4960000000001</v>
      </c>
      <c r="D20" s="634">
        <v>5809.0095000000001</v>
      </c>
      <c r="E20" s="288">
        <f t="shared" si="0"/>
        <v>11.020708291771953</v>
      </c>
      <c r="F20" s="295">
        <v>10127.448</v>
      </c>
      <c r="G20" s="293">
        <v>9102.6345000000001</v>
      </c>
      <c r="H20" s="288">
        <f t="shared" si="1"/>
        <v>10.119168224808462</v>
      </c>
      <c r="I20" s="295">
        <v>7269.1080000000002</v>
      </c>
      <c r="J20" s="293">
        <v>6669.8065000000006</v>
      </c>
      <c r="K20" s="447">
        <f t="shared" si="2"/>
        <v>8.2444984996783575</v>
      </c>
    </row>
    <row r="21" spans="1:11">
      <c r="A21" s="398"/>
      <c r="B21" s="299" t="s">
        <v>93</v>
      </c>
      <c r="C21" s="292">
        <v>6295.7174999999997</v>
      </c>
      <c r="D21" s="634">
        <v>5785.6605</v>
      </c>
      <c r="E21" s="288">
        <f t="shared" si="0"/>
        <v>8.1016500502127116</v>
      </c>
      <c r="F21" s="295">
        <v>9772.8940000000002</v>
      </c>
      <c r="G21" s="293">
        <v>9210.0869999999995</v>
      </c>
      <c r="H21" s="288">
        <f t="shared" si="1"/>
        <v>5.7588571000565452</v>
      </c>
      <c r="I21" s="295">
        <v>7344.4354999999996</v>
      </c>
      <c r="J21" s="293">
        <v>6750.5744999999997</v>
      </c>
      <c r="K21" s="447">
        <f t="shared" si="2"/>
        <v>8.0858631000299397</v>
      </c>
    </row>
    <row r="22" spans="1:11">
      <c r="A22" s="398"/>
      <c r="B22" s="299" t="s">
        <v>94</v>
      </c>
      <c r="C22" s="292">
        <v>6283.6475</v>
      </c>
      <c r="D22" s="634">
        <v>5656.0905000000002</v>
      </c>
      <c r="E22" s="288">
        <f t="shared" si="0"/>
        <v>9.9871452050739578</v>
      </c>
      <c r="F22" s="295">
        <v>9790.3984999999993</v>
      </c>
      <c r="G22" s="293">
        <v>9372.1075000000001</v>
      </c>
      <c r="H22" s="288">
        <f t="shared" si="1"/>
        <v>4.2724614324942962</v>
      </c>
      <c r="I22" s="295">
        <v>6987.8464999999997</v>
      </c>
      <c r="J22" s="293">
        <v>6724.4665000000005</v>
      </c>
      <c r="K22" s="447">
        <f t="shared" si="2"/>
        <v>3.7691154206091824</v>
      </c>
    </row>
    <row r="23" spans="1:11">
      <c r="A23" s="398"/>
      <c r="B23" s="299"/>
      <c r="C23" s="292"/>
      <c r="D23" s="634"/>
      <c r="E23" s="288"/>
      <c r="F23" s="295"/>
      <c r="G23" s="293"/>
      <c r="H23" s="288"/>
      <c r="I23" s="295"/>
      <c r="J23" s="293"/>
      <c r="K23" s="447"/>
    </row>
    <row r="24" spans="1:11">
      <c r="A24" s="398">
        <v>2021</v>
      </c>
      <c r="B24" s="299" t="s">
        <v>83</v>
      </c>
      <c r="C24" s="292">
        <v>6419.7445000000007</v>
      </c>
      <c r="D24" s="634">
        <v>5978.0405000000001</v>
      </c>
      <c r="E24" s="288">
        <f>100-(D24/C24)*100</f>
        <v>6.8803984333021475</v>
      </c>
      <c r="F24" s="295">
        <v>9644.6080000000002</v>
      </c>
      <c r="G24" s="293">
        <v>9376.1450000000004</v>
      </c>
      <c r="H24" s="288">
        <f t="shared" si="1"/>
        <v>2.7835553295685997</v>
      </c>
      <c r="I24" s="295">
        <v>6926.0910000000003</v>
      </c>
      <c r="J24" s="293">
        <v>6782.8720000000003</v>
      </c>
      <c r="K24" s="447">
        <f t="shared" si="2"/>
        <v>2.0678186295848633</v>
      </c>
    </row>
    <row r="25" spans="1:11">
      <c r="A25" s="398"/>
      <c r="B25" s="299" t="s">
        <v>84</v>
      </c>
      <c r="C25" s="292">
        <v>6679.2085000000006</v>
      </c>
      <c r="D25" s="634">
        <v>6178.9884999999995</v>
      </c>
      <c r="E25" s="288">
        <f t="shared" ref="E25:E39" si="3">100-(D25/C25)*100</f>
        <v>7.4892107350743942</v>
      </c>
      <c r="F25" s="295">
        <v>10009.4995</v>
      </c>
      <c r="G25" s="293">
        <v>9381.7934999999998</v>
      </c>
      <c r="H25" s="288">
        <f t="shared" si="1"/>
        <v>6.2711027659275089</v>
      </c>
      <c r="I25" s="295">
        <v>7274.2</v>
      </c>
      <c r="J25" s="293">
        <v>6927.2685000000001</v>
      </c>
      <c r="K25" s="447">
        <f t="shared" si="2"/>
        <v>4.7693423331775335</v>
      </c>
    </row>
    <row r="26" spans="1:11">
      <c r="A26" s="398"/>
      <c r="B26" s="299" t="s">
        <v>85</v>
      </c>
      <c r="C26" s="292">
        <v>6710.9760000000006</v>
      </c>
      <c r="D26" s="634">
        <v>6104.5035000000007</v>
      </c>
      <c r="E26" s="288">
        <f t="shared" si="3"/>
        <v>9.0370238248505075</v>
      </c>
      <c r="F26" s="295">
        <v>9844.6409999999996</v>
      </c>
      <c r="G26" s="293">
        <v>9333.98</v>
      </c>
      <c r="H26" s="288">
        <f t="shared" si="1"/>
        <v>5.1871977860848375</v>
      </c>
      <c r="I26" s="295">
        <v>7326.9184999999998</v>
      </c>
      <c r="J26" s="293">
        <v>6909.3254999999999</v>
      </c>
      <c r="K26" s="447">
        <f t="shared" si="2"/>
        <v>5.6994355812747131</v>
      </c>
    </row>
    <row r="27" spans="1:11">
      <c r="A27" s="398"/>
      <c r="B27" s="299" t="s">
        <v>86</v>
      </c>
      <c r="C27" s="292">
        <v>6777.9904999999999</v>
      </c>
      <c r="D27" s="634">
        <v>6050.6625000000004</v>
      </c>
      <c r="E27" s="288">
        <f t="shared" si="3"/>
        <v>10.730732065794427</v>
      </c>
      <c r="F27" s="295">
        <v>10144.530999999999</v>
      </c>
      <c r="G27" s="293">
        <v>9055.6945000000014</v>
      </c>
      <c r="H27" s="288">
        <f t="shared" si="1"/>
        <v>10.733236460118249</v>
      </c>
      <c r="I27" s="295">
        <v>7361.5950000000003</v>
      </c>
      <c r="J27" s="293">
        <v>6934.6049999999996</v>
      </c>
      <c r="K27" s="447">
        <f t="shared" si="2"/>
        <v>5.8002375843821881</v>
      </c>
    </row>
    <row r="28" spans="1:11">
      <c r="A28" s="398"/>
      <c r="B28" s="299" t="s">
        <v>87</v>
      </c>
      <c r="C28" s="292">
        <v>6827.5745000000006</v>
      </c>
      <c r="D28" s="634">
        <v>5909.2579999999998</v>
      </c>
      <c r="E28" s="288">
        <f t="shared" si="3"/>
        <v>13.450113213704228</v>
      </c>
      <c r="F28" s="295">
        <v>9891.5339999999997</v>
      </c>
      <c r="G28" s="293">
        <v>9043.2659999999996</v>
      </c>
      <c r="H28" s="288">
        <f t="shared" si="1"/>
        <v>8.5756971567807341</v>
      </c>
      <c r="I28" s="295">
        <v>7280.2995000000001</v>
      </c>
      <c r="J28" s="293">
        <v>6859.1215000000002</v>
      </c>
      <c r="K28" s="447">
        <f t="shared" si="2"/>
        <v>5.7851740852144786</v>
      </c>
    </row>
    <row r="29" spans="1:11">
      <c r="A29" s="398"/>
      <c r="B29" s="299" t="s">
        <v>88</v>
      </c>
      <c r="C29" s="292">
        <v>6719.5689999999995</v>
      </c>
      <c r="D29" s="634">
        <v>5922.2649999999994</v>
      </c>
      <c r="E29" s="288">
        <f t="shared" si="3"/>
        <v>11.865403867420667</v>
      </c>
      <c r="F29" s="295">
        <v>10060.8995</v>
      </c>
      <c r="G29" s="293">
        <v>9442.3240000000005</v>
      </c>
      <c r="H29" s="288">
        <f t="shared" si="1"/>
        <v>6.1483120868069392</v>
      </c>
      <c r="I29" s="295">
        <v>7371.6785</v>
      </c>
      <c r="J29" s="293">
        <v>6946.5174999999999</v>
      </c>
      <c r="K29" s="447">
        <f t="shared" si="2"/>
        <v>5.76749243744149</v>
      </c>
    </row>
    <row r="30" spans="1:11">
      <c r="A30" s="398"/>
      <c r="B30" s="299" t="s">
        <v>89</v>
      </c>
      <c r="C30" s="292">
        <v>6828.6639999999998</v>
      </c>
      <c r="D30" s="634">
        <v>6186.4974999999995</v>
      </c>
      <c r="E30" s="288">
        <f t="shared" si="3"/>
        <v>9.4039844397088501</v>
      </c>
      <c r="F30" s="295">
        <v>10326.0725</v>
      </c>
      <c r="G30" s="293">
        <v>9681.4575000000004</v>
      </c>
      <c r="H30" s="288">
        <f t="shared" si="1"/>
        <v>6.2425961080555936</v>
      </c>
      <c r="I30" s="295">
        <v>7630.8055000000004</v>
      </c>
      <c r="J30" s="293">
        <v>7151.5344999999998</v>
      </c>
      <c r="K30" s="447">
        <f t="shared" si="2"/>
        <v>6.2807393007199579</v>
      </c>
    </row>
    <row r="31" spans="1:11">
      <c r="A31" s="398"/>
      <c r="B31" s="299" t="s">
        <v>90</v>
      </c>
      <c r="C31" s="292">
        <v>7239.4305000000004</v>
      </c>
      <c r="D31" s="634">
        <v>6861.3814999999995</v>
      </c>
      <c r="E31" s="288">
        <f t="shared" si="3"/>
        <v>5.2220820408456348</v>
      </c>
      <c r="F31" s="295">
        <v>11049.243</v>
      </c>
      <c r="G31" s="293">
        <v>10538.415999999999</v>
      </c>
      <c r="H31" s="288">
        <f t="shared" si="1"/>
        <v>4.6231854978662454</v>
      </c>
      <c r="I31" s="295">
        <v>7989.298499999999</v>
      </c>
      <c r="J31" s="293">
        <v>7555.7955000000002</v>
      </c>
      <c r="K31" s="447">
        <f t="shared" si="2"/>
        <v>5.426045853712921</v>
      </c>
    </row>
    <row r="32" spans="1:11">
      <c r="A32" s="398"/>
      <c r="B32" s="299" t="s">
        <v>91</v>
      </c>
      <c r="C32" s="292">
        <v>7529.4089999999997</v>
      </c>
      <c r="D32" s="634">
        <v>7199.2004999999999</v>
      </c>
      <c r="E32" s="288">
        <f t="shared" si="3"/>
        <v>4.3855832509563442</v>
      </c>
      <c r="F32" s="295">
        <v>11307.779500000001</v>
      </c>
      <c r="G32" s="293">
        <v>10587.104500000001</v>
      </c>
      <c r="H32" s="288">
        <f t="shared" si="1"/>
        <v>6.3732671830044012</v>
      </c>
      <c r="I32" s="295">
        <v>8493.5570000000007</v>
      </c>
      <c r="J32" s="293">
        <v>7945.549</v>
      </c>
      <c r="K32" s="447">
        <f t="shared" si="2"/>
        <v>6.4520435902178548</v>
      </c>
    </row>
    <row r="33" spans="1:11">
      <c r="A33" s="398"/>
      <c r="B33" s="299" t="s">
        <v>92</v>
      </c>
      <c r="C33" s="292">
        <v>7108.2605000000003</v>
      </c>
      <c r="D33" s="634">
        <v>7447.655999999999</v>
      </c>
      <c r="E33" s="288">
        <f t="shared" si="3"/>
        <v>-4.7746632245680729</v>
      </c>
      <c r="F33" s="295">
        <v>11910.760999999999</v>
      </c>
      <c r="G33" s="293">
        <v>11456.576999999999</v>
      </c>
      <c r="H33" s="288">
        <f t="shared" si="1"/>
        <v>3.8132240248964706</v>
      </c>
      <c r="I33" s="295">
        <v>8285.6149999999998</v>
      </c>
      <c r="J33" s="293">
        <v>8030.6244999999999</v>
      </c>
      <c r="K33" s="447">
        <f t="shared" si="2"/>
        <v>3.0775084287648014</v>
      </c>
    </row>
    <row r="34" spans="1:11">
      <c r="A34" s="398"/>
      <c r="B34" s="299" t="s">
        <v>93</v>
      </c>
      <c r="C34" s="292">
        <v>7538.4825000000001</v>
      </c>
      <c r="D34" s="634">
        <v>7418.4214999999995</v>
      </c>
      <c r="E34" s="288">
        <f t="shared" si="3"/>
        <v>1.5926414898489156</v>
      </c>
      <c r="F34" s="295">
        <v>12536.121500000001</v>
      </c>
      <c r="G34" s="293">
        <v>11815.51</v>
      </c>
      <c r="H34" s="288">
        <f t="shared" si="1"/>
        <v>5.7482810772055899</v>
      </c>
      <c r="I34" s="295">
        <v>8496.0264999999999</v>
      </c>
      <c r="J34" s="293">
        <v>8117.4174999999996</v>
      </c>
      <c r="K34" s="447">
        <f t="shared" si="2"/>
        <v>4.4563067217363397</v>
      </c>
    </row>
    <row r="35" spans="1:11">
      <c r="A35" s="398"/>
      <c r="B35" s="299" t="s">
        <v>94</v>
      </c>
      <c r="C35" s="292">
        <v>7720.2119999999995</v>
      </c>
      <c r="D35" s="634">
        <v>7115.1255000000001</v>
      </c>
      <c r="E35" s="288">
        <f t="shared" si="3"/>
        <v>7.8376927991096466</v>
      </c>
      <c r="F35" s="295">
        <v>12781.933000000001</v>
      </c>
      <c r="G35" s="293">
        <v>11943.065500000001</v>
      </c>
      <c r="H35" s="288">
        <f t="shared" si="1"/>
        <v>6.5629157968516978</v>
      </c>
      <c r="I35" s="295">
        <v>8720.7544999999991</v>
      </c>
      <c r="J35" s="293">
        <v>8281.6299999999992</v>
      </c>
      <c r="K35" s="447">
        <f t="shared" si="2"/>
        <v>5.0353957332476114</v>
      </c>
    </row>
    <row r="36" spans="1:11">
      <c r="A36" s="398"/>
      <c r="B36" s="299"/>
      <c r="C36" s="292"/>
      <c r="D36" s="634"/>
      <c r="E36" s="288"/>
      <c r="F36" s="295"/>
      <c r="G36" s="293"/>
      <c r="H36" s="288"/>
      <c r="I36" s="295"/>
      <c r="J36" s="293"/>
      <c r="K36" s="447"/>
    </row>
    <row r="37" spans="1:11">
      <c r="A37" s="398">
        <v>2022</v>
      </c>
      <c r="B37" s="299" t="s">
        <v>83</v>
      </c>
      <c r="C37" s="292">
        <v>7793.1154999999999</v>
      </c>
      <c r="D37" s="634">
        <v>7348.1615000000002</v>
      </c>
      <c r="E37" s="288">
        <f t="shared" si="3"/>
        <v>5.7095778960288754</v>
      </c>
      <c r="F37" s="295">
        <v>12766.175500000001</v>
      </c>
      <c r="G37" s="293">
        <v>12322.145500000001</v>
      </c>
      <c r="H37" s="288">
        <f t="shared" si="1"/>
        <v>3.4781755898624596</v>
      </c>
      <c r="I37" s="295">
        <v>8557.5735000000004</v>
      </c>
      <c r="J37" s="293">
        <v>7757.2444999999998</v>
      </c>
      <c r="K37" s="447">
        <f t="shared" si="2"/>
        <v>9.352288940317024</v>
      </c>
    </row>
    <row r="38" spans="1:11">
      <c r="A38" s="398"/>
      <c r="B38" s="299" t="s">
        <v>84</v>
      </c>
      <c r="C38" s="292">
        <v>7786.1610000000001</v>
      </c>
      <c r="D38" s="634">
        <v>7341.1104999999998</v>
      </c>
      <c r="E38" s="288">
        <f t="shared" si="3"/>
        <v>5.7159169968358015</v>
      </c>
      <c r="F38" s="295">
        <v>13028.728500000001</v>
      </c>
      <c r="G38" s="293">
        <v>11987.0435</v>
      </c>
      <c r="H38" s="288">
        <f t="shared" si="1"/>
        <v>7.9952928637664087</v>
      </c>
      <c r="I38" s="295">
        <v>8969.15</v>
      </c>
      <c r="J38" s="293">
        <v>8264.4614999999994</v>
      </c>
      <c r="K38" s="447">
        <f t="shared" si="2"/>
        <v>7.8568035990032428</v>
      </c>
    </row>
    <row r="39" spans="1:11">
      <c r="A39" s="399"/>
      <c r="B39" s="300" t="s">
        <v>85</v>
      </c>
      <c r="C39" s="295">
        <v>8179.8985000000002</v>
      </c>
      <c r="D39" s="634">
        <v>7665.4364999999998</v>
      </c>
      <c r="E39" s="288">
        <f t="shared" si="3"/>
        <v>6.2893445438228923</v>
      </c>
      <c r="F39" s="295">
        <v>13117.613499999999</v>
      </c>
      <c r="G39" s="293">
        <v>12369.02</v>
      </c>
      <c r="H39" s="288">
        <f t="shared" si="1"/>
        <v>5.706781191563536</v>
      </c>
      <c r="I39" s="295">
        <v>8974.6529999999984</v>
      </c>
      <c r="J39" s="293">
        <v>8687.7180000000008</v>
      </c>
      <c r="K39" s="447">
        <f t="shared" si="2"/>
        <v>3.1971709658300824</v>
      </c>
    </row>
    <row r="40" spans="1:11">
      <c r="A40" s="1059" t="s">
        <v>409</v>
      </c>
      <c r="B40" s="1060"/>
      <c r="C40" s="443">
        <f>AVERAGE(C24:C26)</f>
        <v>6603.3096666666679</v>
      </c>
      <c r="D40" s="443">
        <f>AVERAGE(D24:D26)</f>
        <v>6087.1775000000007</v>
      </c>
      <c r="E40" s="444">
        <f t="shared" si="0"/>
        <v>7.8162647629882969</v>
      </c>
      <c r="F40" s="443">
        <f>AVERAGE(F24:F26)</f>
        <v>9832.916166666666</v>
      </c>
      <c r="G40" s="443">
        <f>AVERAGE(G24:G26)</f>
        <v>9363.9728333333333</v>
      </c>
      <c r="H40" s="444">
        <f>100-(G40/F40)*100</f>
        <v>4.7691175779880979</v>
      </c>
      <c r="I40" s="443">
        <f>AVERAGE(I24:I26)</f>
        <v>7175.7365</v>
      </c>
      <c r="J40" s="443">
        <f>AVERAGE(J24:J26)</f>
        <v>6873.1553333333331</v>
      </c>
      <c r="K40" s="445">
        <f>100-(J40/I40)*100</f>
        <v>4.2167262784338106</v>
      </c>
    </row>
    <row r="41" spans="1:11">
      <c r="A41" s="1061" t="s">
        <v>410</v>
      </c>
      <c r="B41" s="1062"/>
      <c r="C41" s="633">
        <f>AVERAGE(C37:C39)</f>
        <v>7919.7249999999995</v>
      </c>
      <c r="D41" s="633">
        <f>AVERAGE(D37:D39)</f>
        <v>7451.5695000000005</v>
      </c>
      <c r="E41" s="275">
        <f t="shared" si="0"/>
        <v>5.9112595449968097</v>
      </c>
      <c r="F41" s="633">
        <f>AVERAGE(F37:F39)</f>
        <v>12970.839166666667</v>
      </c>
      <c r="G41" s="633">
        <f>AVERAGE(G37:G39)</f>
        <v>12226.069666666668</v>
      </c>
      <c r="H41" s="275">
        <f>100-(G41/F41)*100</f>
        <v>5.7418759914467046</v>
      </c>
      <c r="I41" s="633">
        <f>AVERAGE(I37:I39)</f>
        <v>8833.7921666666662</v>
      </c>
      <c r="J41" s="633">
        <f>AVERAGE(J37:J39)</f>
        <v>8236.474666666667</v>
      </c>
      <c r="K41" s="392">
        <f>100-(J41/I41)*100</f>
        <v>6.7617336782487314</v>
      </c>
    </row>
    <row r="42" spans="1:11">
      <c r="A42" s="677" t="s">
        <v>362</v>
      </c>
      <c r="B42" s="678"/>
      <c r="C42" s="637">
        <f>(C41-C40)/C40*100</f>
        <v>19.935689825036697</v>
      </c>
      <c r="D42" s="637">
        <f>(D41-D40)/D40*100</f>
        <v>22.414197713143729</v>
      </c>
      <c r="E42" s="275"/>
      <c r="F42" s="637">
        <f>(F41-F40)/F40*100</f>
        <v>31.912435200428934</v>
      </c>
      <c r="G42" s="637">
        <f>(G41-G40)/G40*100</f>
        <v>30.564984374420725</v>
      </c>
      <c r="H42" s="275"/>
      <c r="I42" s="637">
        <f>(I41-I40)/I40*100</f>
        <v>23.106417949804403</v>
      </c>
      <c r="J42" s="637">
        <f>(J41-J40)/J40*100</f>
        <v>19.835421538074758</v>
      </c>
      <c r="K42" s="392"/>
    </row>
    <row r="43" spans="1:11">
      <c r="A43" s="400" t="s">
        <v>370</v>
      </c>
      <c r="B43" s="455"/>
      <c r="C43" s="637">
        <f>(C39-C38)/C38*100</f>
        <v>5.0568887542911094</v>
      </c>
      <c r="D43" s="637">
        <f>(D39-D38)/D38*100</f>
        <v>4.417941944886949</v>
      </c>
      <c r="E43" s="275"/>
      <c r="F43" s="637">
        <f>(F39-F38)/F38*100</f>
        <v>0.68222313482085672</v>
      </c>
      <c r="G43" s="637">
        <f>(G39-G38)/G38*100</f>
        <v>3.1865780749022949</v>
      </c>
      <c r="H43" s="275"/>
      <c r="I43" s="637">
        <f>(I39-I38)/I38*100</f>
        <v>6.1354754909872092E-2</v>
      </c>
      <c r="J43" s="637">
        <f>(J39-J38)/J38*100</f>
        <v>5.1214044617426238</v>
      </c>
      <c r="K43" s="392"/>
    </row>
    <row r="44" spans="1:11" ht="13.8" thickBot="1">
      <c r="A44" s="406" t="s">
        <v>412</v>
      </c>
      <c r="B44" s="456"/>
      <c r="C44" s="404">
        <f>((C39-C26)/C26)*100</f>
        <v>21.888358712652224</v>
      </c>
      <c r="D44" s="404">
        <f>((D39-D26)/D26)*100</f>
        <v>25.570187649167519</v>
      </c>
      <c r="E44" s="407"/>
      <c r="F44" s="404">
        <f>((F39-F26)/F26*100)</f>
        <v>33.246235185213969</v>
      </c>
      <c r="G44" s="404">
        <f>((G39-G26)/G26*100)</f>
        <v>32.516032817726206</v>
      </c>
      <c r="H44" s="407"/>
      <c r="I44" s="404">
        <f>((I39-I26)/I26)*100</f>
        <v>22.488778877504899</v>
      </c>
      <c r="J44" s="404">
        <f>((J39-J26)/J26)*100</f>
        <v>25.739017506122714</v>
      </c>
      <c r="K44" s="408"/>
    </row>
    <row r="45" spans="1:11">
      <c r="A45" s="1057" t="s">
        <v>363</v>
      </c>
      <c r="B45" s="1033"/>
      <c r="C45" s="1033"/>
      <c r="D45" s="1033"/>
      <c r="E45" s="1033"/>
      <c r="F45" s="1033"/>
      <c r="G45" s="1033"/>
      <c r="H45" s="1033"/>
      <c r="I45" s="1033"/>
      <c r="J45" s="1033"/>
      <c r="K45" s="1034"/>
    </row>
    <row r="46" spans="1:11" ht="13.8" thickBot="1">
      <c r="A46" s="1058" t="s">
        <v>364</v>
      </c>
      <c r="B46" s="1035"/>
      <c r="C46" s="1035"/>
      <c r="D46" s="1035"/>
      <c r="E46" s="1035"/>
      <c r="F46" s="1035"/>
      <c r="G46" s="1035"/>
      <c r="H46" s="1035"/>
      <c r="I46" s="1035"/>
      <c r="J46" s="1035"/>
      <c r="K46" s="1036"/>
    </row>
  </sheetData>
  <mergeCells count="12">
    <mergeCell ref="A45:K45"/>
    <mergeCell ref="A46:K46"/>
    <mergeCell ref="A1:K1"/>
    <mergeCell ref="A2:K2"/>
    <mergeCell ref="A3:K3"/>
    <mergeCell ref="A4:A6"/>
    <mergeCell ref="B4:B6"/>
    <mergeCell ref="C4:E5"/>
    <mergeCell ref="F4:H5"/>
    <mergeCell ref="I4:K5"/>
    <mergeCell ref="A40:B40"/>
    <mergeCell ref="A41:B41"/>
  </mergeCells>
  <pageMargins left="0.70866141732283472" right="0.70866141732283472" top="0.70866141732283472" bottom="0.74803149606299213" header="0" footer="0.31496062992125984"/>
  <pageSetup paperSize="126"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4140625" defaultRowHeight="13.2"/>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50"/>
  </sheetPr>
  <dimension ref="A1:P44"/>
  <sheetViews>
    <sheetView tabSelected="1" view="pageBreakPreview" topLeftCell="A13" zoomScale="90" zoomScaleNormal="100" zoomScaleSheetLayoutView="90" workbookViewId="0">
      <selection activeCell="G7" sqref="G7"/>
    </sheetView>
  </sheetViews>
  <sheetFormatPr baseColWidth="10" defaultColWidth="11.44140625" defaultRowHeight="13.2"/>
  <cols>
    <col min="1" max="1" width="30.44140625" customWidth="1"/>
    <col min="2" max="3" width="15.33203125" customWidth="1"/>
    <col min="4" max="4" width="12.109375" customWidth="1"/>
    <col min="5" max="5" width="13.6640625" customWidth="1"/>
    <col min="6" max="6" width="1.44140625" customWidth="1"/>
    <col min="7" max="7" width="13.44140625" style="164" hidden="1" customWidth="1"/>
    <col min="8" max="12" width="11.44140625" hidden="1" customWidth="1"/>
  </cols>
  <sheetData>
    <row r="1" spans="1:14" ht="15.75" customHeight="1" thickBot="1">
      <c r="A1" s="760" t="s">
        <v>35</v>
      </c>
      <c r="B1" s="761"/>
      <c r="C1" s="761"/>
      <c r="D1" s="761"/>
      <c r="E1" s="762"/>
    </row>
    <row r="2" spans="1:14" ht="15.75" customHeight="1">
      <c r="A2" s="760" t="s">
        <v>36</v>
      </c>
      <c r="B2" s="761"/>
      <c r="C2" s="761"/>
      <c r="D2" s="761"/>
      <c r="E2" s="762"/>
    </row>
    <row r="3" spans="1:14" ht="16.5" customHeight="1" thickBot="1">
      <c r="A3" s="768" t="s">
        <v>388</v>
      </c>
      <c r="B3" s="769"/>
      <c r="C3" s="769"/>
      <c r="D3" s="769"/>
      <c r="E3" s="770"/>
    </row>
    <row r="4" spans="1:14" ht="12.75" customHeight="1">
      <c r="A4" s="763" t="s">
        <v>37</v>
      </c>
      <c r="B4" s="767" t="s">
        <v>38</v>
      </c>
      <c r="C4" s="767"/>
      <c r="D4" s="771" t="s">
        <v>39</v>
      </c>
      <c r="E4" s="765" t="s">
        <v>40</v>
      </c>
    </row>
    <row r="5" spans="1:14" ht="24" customHeight="1" thickBot="1">
      <c r="A5" s="764"/>
      <c r="B5" s="644" t="s">
        <v>500</v>
      </c>
      <c r="C5" s="644" t="s">
        <v>501</v>
      </c>
      <c r="D5" s="772"/>
      <c r="E5" s="766"/>
    </row>
    <row r="6" spans="1:14" ht="12.75" customHeight="1">
      <c r="A6" s="645" t="s">
        <v>41</v>
      </c>
      <c r="B6" s="646">
        <v>34697.608</v>
      </c>
      <c r="C6" s="646">
        <v>29507.749</v>
      </c>
      <c r="D6" s="647">
        <f>((C6-B6)/B6)*100</f>
        <v>-14.95739706322119</v>
      </c>
      <c r="E6" s="201" t="str">
        <f>IF(D6&lt;-10, "Baja fuerte", IF(D6&lt;0, "Baja", IF( D6&lt;10, "Alza", "Alza fuerte")))</f>
        <v>Baja fuerte</v>
      </c>
      <c r="F6" s="41"/>
      <c r="G6" s="160"/>
      <c r="M6" s="6"/>
      <c r="N6" s="6"/>
    </row>
    <row r="7" spans="1:14" ht="12.75" customHeight="1">
      <c r="A7" s="202" t="s">
        <v>42</v>
      </c>
      <c r="B7" s="648">
        <v>8083.3780000000006</v>
      </c>
      <c r="C7" s="648">
        <v>6627.7070000000003</v>
      </c>
      <c r="D7" s="647">
        <f>(C7/B7-1)*100</f>
        <v>-18.008201521690559</v>
      </c>
      <c r="E7" s="201" t="str">
        <f t="shared" ref="E7:E12" si="0">IF(D7&lt;-10, "Baja fuerte", IF(D7&lt;0, "Baja", IF( D7&lt;10, "Alza", "Alza fuerte")))</f>
        <v>Baja fuerte</v>
      </c>
      <c r="F7" s="41"/>
      <c r="G7" s="160"/>
    </row>
    <row r="8" spans="1:14" ht="12.75" customHeight="1">
      <c r="A8" s="202" t="s">
        <v>43</v>
      </c>
      <c r="B8" s="648">
        <v>17944.597999999998</v>
      </c>
      <c r="C8" s="648">
        <v>15549.82</v>
      </c>
      <c r="D8" s="647">
        <f>((C8-B8)/B8)*100</f>
        <v>-13.345397874056575</v>
      </c>
      <c r="E8" s="201" t="str">
        <f t="shared" si="0"/>
        <v>Baja fuerte</v>
      </c>
      <c r="F8" s="166"/>
      <c r="G8" s="166"/>
      <c r="N8" s="6"/>
    </row>
    <row r="9" spans="1:14" ht="12.75" customHeight="1">
      <c r="A9" s="203" t="s">
        <v>44</v>
      </c>
      <c r="B9" s="648">
        <v>90212.837999999989</v>
      </c>
      <c r="C9" s="648">
        <v>90477</v>
      </c>
      <c r="D9" s="649">
        <f>((C9-B9)/B9)*100</f>
        <v>0.29282085106336109</v>
      </c>
      <c r="E9" s="201" t="str">
        <f t="shared" si="0"/>
        <v>Alza</v>
      </c>
      <c r="F9" s="166"/>
      <c r="G9" s="166"/>
    </row>
    <row r="10" spans="1:14" ht="12.75" customHeight="1">
      <c r="A10" s="203" t="s">
        <v>45</v>
      </c>
      <c r="B10" s="648">
        <v>114444.837</v>
      </c>
      <c r="C10" s="648">
        <v>125006.442</v>
      </c>
      <c r="D10" s="649">
        <f>((C10-B10)/B10)*100</f>
        <v>9.2285552383634375</v>
      </c>
      <c r="E10" s="201" t="str">
        <f t="shared" si="0"/>
        <v>Alza</v>
      </c>
      <c r="F10" s="41"/>
      <c r="G10" s="41"/>
      <c r="H10" s="41"/>
    </row>
    <row r="11" spans="1:14" ht="12.75" customHeight="1">
      <c r="A11" s="203" t="s">
        <v>46</v>
      </c>
      <c r="B11" s="648">
        <v>102267.732</v>
      </c>
      <c r="C11" s="648">
        <v>111695.21</v>
      </c>
      <c r="D11" s="649">
        <f>((C11-B11)/B11)*100</f>
        <v>9.2184287415311044</v>
      </c>
      <c r="E11" s="201" t="str">
        <f t="shared" si="0"/>
        <v>Alza</v>
      </c>
      <c r="F11" s="1"/>
      <c r="H11" s="164"/>
    </row>
    <row r="12" spans="1:14" ht="12.75" customHeight="1" thickBot="1">
      <c r="A12" s="204" t="s">
        <v>47</v>
      </c>
      <c r="B12" s="650">
        <v>11181.999</v>
      </c>
      <c r="C12" s="650">
        <v>12245.352999999999</v>
      </c>
      <c r="D12" s="651">
        <f>((C12-B12)/B12)*100</f>
        <v>9.5095161428649675</v>
      </c>
      <c r="E12" s="652" t="str">
        <f t="shared" si="0"/>
        <v>Alza</v>
      </c>
      <c r="H12" s="164"/>
      <c r="I12" s="165"/>
    </row>
    <row r="13" spans="1:14" s="1" customFormat="1">
      <c r="A13" s="387" t="s">
        <v>48</v>
      </c>
      <c r="B13" s="734" t="s">
        <v>49</v>
      </c>
      <c r="C13" s="735"/>
      <c r="D13" s="736" t="s">
        <v>39</v>
      </c>
      <c r="E13" s="740" t="s">
        <v>40</v>
      </c>
      <c r="G13" s="165"/>
      <c r="H13" s="164"/>
    </row>
    <row r="14" spans="1:14" s="1" customFormat="1" ht="27" customHeight="1" thickBot="1">
      <c r="A14" s="497" t="s">
        <v>502</v>
      </c>
      <c r="B14" s="494" t="s">
        <v>503</v>
      </c>
      <c r="C14" s="494" t="s">
        <v>504</v>
      </c>
      <c r="D14" s="737"/>
      <c r="E14" s="741"/>
      <c r="F14"/>
      <c r="G14" s="200"/>
      <c r="H14"/>
      <c r="I14"/>
      <c r="J14"/>
      <c r="K14"/>
    </row>
    <row r="15" spans="1:14" s="328" customFormat="1" ht="12.75" customHeight="1">
      <c r="A15" s="334" t="s">
        <v>50</v>
      </c>
      <c r="B15" s="335">
        <v>1753</v>
      </c>
      <c r="C15" s="335">
        <v>2007</v>
      </c>
      <c r="D15" s="225">
        <f>((C15-B15)/B15)*100</f>
        <v>14.489446662863662</v>
      </c>
      <c r="E15" s="226" t="str">
        <f>IF(D15&lt;-10, "Baja fuerte", IF(D15&lt;0, "Baja", IF( D15&lt;10, "Alza", "Alza fuerte")))</f>
        <v>Alza fuerte</v>
      </c>
      <c r="F15" s="326"/>
      <c r="G15" s="325"/>
      <c r="H15" s="327"/>
    </row>
    <row r="16" spans="1:14" s="329" customFormat="1" ht="12.75" customHeight="1">
      <c r="A16" s="334" t="s">
        <v>51</v>
      </c>
      <c r="B16" s="335">
        <v>1462</v>
      </c>
      <c r="C16" s="335">
        <v>1867</v>
      </c>
      <c r="D16" s="225">
        <f>((C16-B16)/B16)*100</f>
        <v>27.701778385772911</v>
      </c>
      <c r="E16" s="226" t="str">
        <f>IF(D16&lt;-10, "Baja fuerte", IF(D16&lt;0, "Baja", IF( D16&lt;10, "Alza", "Alza fuerte")))</f>
        <v>Alza fuerte</v>
      </c>
      <c r="F16" s="2"/>
      <c r="G16" s="200"/>
      <c r="H16" s="41"/>
      <c r="I16" s="2"/>
      <c r="J16" s="2"/>
      <c r="K16" s="2"/>
    </row>
    <row r="17" spans="1:16" s="329" customFormat="1" ht="12.75" customHeight="1">
      <c r="A17" s="334" t="s">
        <v>52</v>
      </c>
      <c r="B17" s="335">
        <v>1016</v>
      </c>
      <c r="C17" s="335">
        <v>1342</v>
      </c>
      <c r="D17" s="336">
        <f>((C17-B17)/B17)*100</f>
        <v>32.086614173228348</v>
      </c>
      <c r="E17" s="226" t="str">
        <f>IF(D17&lt;-10, "Baja fuerte", IF(D17&lt;0, "Baja", IF( D17&lt;10, "Alza", "Alza fuerte")))</f>
        <v>Alza fuerte</v>
      </c>
      <c r="F17" s="2"/>
      <c r="G17" s="200"/>
      <c r="H17" s="2"/>
      <c r="I17" s="2"/>
      <c r="J17" s="2"/>
      <c r="K17" s="2"/>
    </row>
    <row r="18" spans="1:16" s="329" customFormat="1" ht="12.75" customHeight="1" thickBot="1">
      <c r="A18" s="334" t="s">
        <v>53</v>
      </c>
      <c r="B18" s="335">
        <v>1498</v>
      </c>
      <c r="C18" s="335">
        <v>1963</v>
      </c>
      <c r="D18" s="225">
        <f>((C18-B18)/B18)*100</f>
        <v>31.041388518024032</v>
      </c>
      <c r="E18" s="226" t="str">
        <f>IF(D18&lt;-10, "Baja fuerte", IF(D18&lt;0, "Baja", IF( D18&lt;10, "Alza", "Alza fuerte")))</f>
        <v>Alza fuerte</v>
      </c>
      <c r="F18" s="2"/>
      <c r="G18" s="2"/>
      <c r="H18" s="330"/>
      <c r="I18" s="41"/>
      <c r="J18" s="2"/>
      <c r="K18" s="2"/>
      <c r="O18" s="200"/>
      <c r="P18" s="200"/>
    </row>
    <row r="19" spans="1:16" ht="12.75" customHeight="1">
      <c r="A19" s="758" t="s">
        <v>391</v>
      </c>
      <c r="B19" s="756" t="s">
        <v>49</v>
      </c>
      <c r="C19" s="757"/>
      <c r="D19" s="754" t="s">
        <v>39</v>
      </c>
      <c r="E19" s="744" t="s">
        <v>40</v>
      </c>
      <c r="F19" s="493"/>
      <c r="G19"/>
      <c r="J19" s="164"/>
    </row>
    <row r="20" spans="1:16" ht="14.25" customHeight="1" thickBot="1">
      <c r="A20" s="759"/>
      <c r="B20" s="494" t="s">
        <v>505</v>
      </c>
      <c r="C20" s="494" t="s">
        <v>506</v>
      </c>
      <c r="D20" s="755"/>
      <c r="E20" s="745"/>
      <c r="F20" s="493"/>
      <c r="G20"/>
      <c r="J20" s="164"/>
    </row>
    <row r="21" spans="1:16" ht="12.75" customHeight="1">
      <c r="A21" s="205" t="s">
        <v>54</v>
      </c>
      <c r="B21" s="656"/>
      <c r="C21" s="656"/>
      <c r="D21" s="656"/>
      <c r="E21" s="657"/>
      <c r="H21" s="164"/>
      <c r="I21" s="164"/>
      <c r="J21" s="164"/>
    </row>
    <row r="22" spans="1:16" ht="35.25" customHeight="1">
      <c r="A22" s="658" t="s">
        <v>55</v>
      </c>
      <c r="B22" s="659">
        <v>275.34666666666669</v>
      </c>
      <c r="C22" s="659">
        <v>322.69</v>
      </c>
      <c r="D22" s="225">
        <f>((C22-B22)/B22)*100</f>
        <v>17.194082611011559</v>
      </c>
      <c r="E22" s="226" t="str">
        <f>IF(D22&lt;-10, "Baja fuerte", IF(D22&lt;0, "Baja", IF( D22&lt;10, "Alza", "Alza fuerte")))</f>
        <v>Alza fuerte</v>
      </c>
      <c r="H22" s="164"/>
      <c r="I22" s="160"/>
      <c r="J22" s="164"/>
    </row>
    <row r="23" spans="1:16" ht="24" customHeight="1">
      <c r="A23" s="660" t="s">
        <v>56</v>
      </c>
      <c r="B23" s="661"/>
      <c r="C23" s="661"/>
      <c r="D23" s="225"/>
      <c r="E23" s="662"/>
      <c r="G23" s="160"/>
      <c r="H23" s="164"/>
      <c r="I23" s="164"/>
      <c r="J23" s="164"/>
    </row>
    <row r="24" spans="1:16" ht="26.25" customHeight="1" thickBot="1">
      <c r="A24" s="663" t="s">
        <v>57</v>
      </c>
      <c r="B24" s="659">
        <v>562.7266666666668</v>
      </c>
      <c r="C24" s="659">
        <v>585.67666666666662</v>
      </c>
      <c r="D24" s="225">
        <f>((C24-B24)/B24)*100</f>
        <v>4.0783565733511491</v>
      </c>
      <c r="E24" s="226" t="str">
        <f>IF(D24&lt;-10, "Baja fuerte", IF(D24&lt;0, "Baja", IF( D24&lt;10, "Alza", "Alza fuerte")))</f>
        <v>Alza</v>
      </c>
      <c r="G24" s="160"/>
      <c r="H24" s="164"/>
      <c r="I24" s="160"/>
      <c r="J24" s="164"/>
    </row>
    <row r="25" spans="1:16" ht="12.75" customHeight="1">
      <c r="A25" s="608" t="s">
        <v>58</v>
      </c>
      <c r="B25" s="738" t="s">
        <v>38</v>
      </c>
      <c r="C25" s="739"/>
      <c r="D25" s="752" t="s">
        <v>39</v>
      </c>
      <c r="E25" s="742" t="s">
        <v>40</v>
      </c>
      <c r="F25" s="124"/>
      <c r="G25" s="160"/>
      <c r="H25" s="164"/>
      <c r="I25" s="164"/>
      <c r="J25" s="164"/>
    </row>
    <row r="26" spans="1:16" ht="15" customHeight="1" thickBot="1">
      <c r="A26" s="609" t="s">
        <v>59</v>
      </c>
      <c r="B26" s="610" t="s">
        <v>389</v>
      </c>
      <c r="C26" s="610" t="s">
        <v>390</v>
      </c>
      <c r="D26" s="753"/>
      <c r="E26" s="743"/>
      <c r="G26" s="160"/>
    </row>
    <row r="27" spans="1:16" ht="12.75" customHeight="1">
      <c r="A27" s="205" t="s">
        <v>60</v>
      </c>
      <c r="B27" s="495"/>
      <c r="C27" s="495"/>
      <c r="D27" s="495"/>
      <c r="E27" s="210"/>
      <c r="G27" s="160"/>
    </row>
    <row r="28" spans="1:16" ht="12.75" customHeight="1">
      <c r="A28" s="203" t="s">
        <v>61</v>
      </c>
      <c r="B28" s="214">
        <v>34071</v>
      </c>
      <c r="C28" s="214">
        <v>34284</v>
      </c>
      <c r="D28" s="211">
        <f>((C28-B28)/B28)*100</f>
        <v>0.62516509641630713</v>
      </c>
      <c r="E28" s="201" t="str">
        <f t="shared" ref="E28:E36" si="1">IF(D28&lt;-10, "Baja fuerte", IF(D28&lt;0, "Baja", IF( D28&lt;10, "Alza", "Alza fuerte")))</f>
        <v>Alza</v>
      </c>
      <c r="G28" s="160"/>
      <c r="N28" s="6"/>
    </row>
    <row r="29" spans="1:16" ht="12.75" customHeight="1">
      <c r="A29" s="203" t="s">
        <v>62</v>
      </c>
      <c r="B29" s="221">
        <v>36950</v>
      </c>
      <c r="C29" s="221">
        <v>20249</v>
      </c>
      <c r="D29" s="211">
        <f t="shared" ref="D29:D35" si="2">((C29-B29)/B29)*100</f>
        <v>-45.198917456021654</v>
      </c>
      <c r="E29" s="201" t="str">
        <f t="shared" si="1"/>
        <v>Baja fuerte</v>
      </c>
      <c r="F29" s="6"/>
      <c r="O29" s="6"/>
    </row>
    <row r="30" spans="1:16" ht="12.75" customHeight="1">
      <c r="A30" s="203" t="s">
        <v>63</v>
      </c>
      <c r="B30" s="221">
        <v>26883</v>
      </c>
      <c r="C30" s="221">
        <v>24998</v>
      </c>
      <c r="D30" s="211">
        <f>((C30-B30)/B30)*100</f>
        <v>-7.0118662351672061</v>
      </c>
      <c r="E30" s="201" t="str">
        <f t="shared" si="1"/>
        <v>Baja</v>
      </c>
      <c r="F30" s="6"/>
      <c r="G30" s="160"/>
      <c r="I30" s="123"/>
    </row>
    <row r="31" spans="1:16" ht="12.75" customHeight="1">
      <c r="A31" s="203" t="s">
        <v>64</v>
      </c>
      <c r="B31" s="214">
        <f>'Pág.28-C17 '!E29</f>
        <v>342.22700000000003</v>
      </c>
      <c r="C31" s="214">
        <f>'Pág.28-C17 '!F29</f>
        <v>710.83299999999997</v>
      </c>
      <c r="D31" s="211">
        <f>((C31-B31)/B31)*100</f>
        <v>107.70804173837828</v>
      </c>
      <c r="E31" s="201" t="str">
        <f t="shared" si="1"/>
        <v>Alza fuerte</v>
      </c>
      <c r="G31" s="160"/>
    </row>
    <row r="32" spans="1:16" ht="12.75" customHeight="1">
      <c r="A32" s="206" t="s">
        <v>65</v>
      </c>
      <c r="B32" s="214"/>
      <c r="C32" s="214"/>
      <c r="D32" s="211"/>
      <c r="E32" s="212"/>
      <c r="G32" s="160"/>
    </row>
    <row r="33" spans="1:13" ht="12.75" customHeight="1">
      <c r="A33" s="202" t="s">
        <v>66</v>
      </c>
      <c r="B33" s="214">
        <f>'Pág.18-C7'!C18</f>
        <v>4167</v>
      </c>
      <c r="C33" s="214">
        <f>'Pág.18-C7'!D18</f>
        <v>5250</v>
      </c>
      <c r="D33" s="211">
        <f>((C33-B33)/B33)*100</f>
        <v>25.989920806335494</v>
      </c>
      <c r="E33" s="201" t="str">
        <f t="shared" si="1"/>
        <v>Alza fuerte</v>
      </c>
      <c r="G33" s="160"/>
    </row>
    <row r="34" spans="1:13" ht="12.75" customHeight="1">
      <c r="A34" s="203" t="s">
        <v>62</v>
      </c>
      <c r="B34" s="214">
        <v>68621</v>
      </c>
      <c r="C34" s="214">
        <v>52823</v>
      </c>
      <c r="D34" s="211">
        <f t="shared" si="2"/>
        <v>-23.022106935194767</v>
      </c>
      <c r="E34" s="201" t="str">
        <f t="shared" si="1"/>
        <v>Baja fuerte</v>
      </c>
      <c r="G34" s="160"/>
    </row>
    <row r="35" spans="1:13" ht="12.75" customHeight="1">
      <c r="A35" s="203" t="s">
        <v>63</v>
      </c>
      <c r="B35" s="222">
        <v>32874</v>
      </c>
      <c r="C35" s="221">
        <v>39256</v>
      </c>
      <c r="D35" s="211">
        <f t="shared" si="2"/>
        <v>19.413518281924922</v>
      </c>
      <c r="E35" s="201" t="str">
        <f t="shared" si="1"/>
        <v>Alza fuerte</v>
      </c>
      <c r="G35" s="160"/>
    </row>
    <row r="36" spans="1:13" ht="12.75" customHeight="1" thickBot="1">
      <c r="A36" s="204" t="s">
        <v>64</v>
      </c>
      <c r="B36" s="214">
        <f>'Pág.22-C11 '!E22</f>
        <v>266.37399999999997</v>
      </c>
      <c r="C36" s="214">
        <f>'Pág.22-C11 '!F22</f>
        <v>170.72399999999999</v>
      </c>
      <c r="D36" s="211">
        <f>((C36-B36)/B36)*100</f>
        <v>-35.908159204727184</v>
      </c>
      <c r="E36" s="201" t="str">
        <f t="shared" si="1"/>
        <v>Baja fuerte</v>
      </c>
      <c r="G36" s="160"/>
    </row>
    <row r="37" spans="1:13" ht="12.75" customHeight="1">
      <c r="A37" s="749" t="s">
        <v>67</v>
      </c>
      <c r="B37" s="750"/>
      <c r="C37" s="750"/>
      <c r="D37" s="750"/>
      <c r="E37" s="751"/>
    </row>
    <row r="38" spans="1:13" ht="12.75" customHeight="1" thickBot="1">
      <c r="A38" s="746" t="s">
        <v>68</v>
      </c>
      <c r="B38" s="747"/>
      <c r="C38" s="747"/>
      <c r="D38" s="747"/>
      <c r="E38" s="748"/>
      <c r="M38" s="6"/>
    </row>
    <row r="39" spans="1:13" ht="12.75" customHeight="1">
      <c r="B39" s="139"/>
      <c r="C39" s="139"/>
      <c r="D39" s="6"/>
      <c r="E39" s="6"/>
      <c r="F39" s="6"/>
      <c r="H39" s="6"/>
      <c r="I39" s="6"/>
      <c r="J39" s="6"/>
    </row>
    <row r="40" spans="1:13">
      <c r="B40" s="6"/>
      <c r="C40" s="6"/>
      <c r="D40" s="6"/>
      <c r="E40" s="6"/>
      <c r="F40" s="6"/>
      <c r="H40" s="6"/>
      <c r="I40" s="6"/>
      <c r="J40" s="6"/>
    </row>
    <row r="41" spans="1:13">
      <c r="B41" s="6"/>
      <c r="C41" s="6"/>
      <c r="D41" s="6"/>
      <c r="E41" s="6"/>
      <c r="F41" s="6"/>
      <c r="H41" s="6"/>
      <c r="I41" s="6"/>
      <c r="J41" s="6"/>
    </row>
    <row r="42" spans="1:13">
      <c r="B42" s="6"/>
      <c r="C42" s="6"/>
      <c r="D42" s="6"/>
      <c r="E42" s="6"/>
      <c r="F42" s="6"/>
      <c r="H42" s="6"/>
      <c r="I42" s="6"/>
    </row>
    <row r="43" spans="1:13">
      <c r="B43" s="6"/>
      <c r="C43" s="6"/>
      <c r="D43" s="6"/>
      <c r="F43" s="6"/>
      <c r="H43" s="6"/>
    </row>
    <row r="44" spans="1:13">
      <c r="B44" s="6"/>
      <c r="C44" s="6"/>
      <c r="D44" s="6"/>
      <c r="F44" s="6"/>
      <c r="H44" s="6"/>
    </row>
  </sheetData>
  <mergeCells count="19">
    <mergeCell ref="A1:E1"/>
    <mergeCell ref="A2:E2"/>
    <mergeCell ref="A4:A5"/>
    <mergeCell ref="E4:E5"/>
    <mergeCell ref="B4:C4"/>
    <mergeCell ref="A3:E3"/>
    <mergeCell ref="D4:D5"/>
    <mergeCell ref="A38:E38"/>
    <mergeCell ref="A37:E37"/>
    <mergeCell ref="D25:D26"/>
    <mergeCell ref="D19:D20"/>
    <mergeCell ref="B19:C19"/>
    <mergeCell ref="A19:A20"/>
    <mergeCell ref="B13:C13"/>
    <mergeCell ref="D13:D14"/>
    <mergeCell ref="B25:C25"/>
    <mergeCell ref="E13:E14"/>
    <mergeCell ref="E25:E26"/>
    <mergeCell ref="E19:E20"/>
  </mergeCells>
  <printOptions horizontalCentered="1" verticalCentered="1"/>
  <pageMargins left="0.70866141732283472" right="0.70866141732283472" top="0.70866141732283472" bottom="0.74803149606299213" header="0"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B050"/>
  </sheetPr>
  <dimension ref="A1:GE137"/>
  <sheetViews>
    <sheetView tabSelected="1" view="pageBreakPreview" topLeftCell="A37" zoomScale="80" zoomScaleNormal="75" zoomScaleSheetLayoutView="80" zoomScalePageLayoutView="75" workbookViewId="0">
      <selection activeCell="G7" sqref="G7"/>
    </sheetView>
  </sheetViews>
  <sheetFormatPr baseColWidth="10" defaultColWidth="11.44140625" defaultRowHeight="14.25" customHeight="1"/>
  <cols>
    <col min="1" max="1" width="10.6640625" style="40" customWidth="1"/>
    <col min="2" max="2" width="33.44140625" style="39" customWidth="1"/>
    <col min="3" max="3" width="12.5546875" style="40" customWidth="1"/>
    <col min="4" max="10" width="10.109375" style="40" customWidth="1"/>
    <col min="11" max="11" width="10.6640625" style="40" customWidth="1"/>
    <col min="12" max="12" width="13.88671875" style="79" hidden="1" customWidth="1"/>
    <col min="13" max="13" width="12" style="79" hidden="1" customWidth="1"/>
    <col min="14" max="14" width="13" style="79" bestFit="1" customWidth="1"/>
    <col min="15" max="19" width="11.44140625" style="79"/>
    <col min="20" max="187" width="11.44140625" style="20"/>
    <col min="188" max="16384" width="11.44140625" style="16"/>
  </cols>
  <sheetData>
    <row r="1" spans="1:187" s="61" customFormat="1" ht="12.75" customHeight="1" thickBot="1">
      <c r="A1" s="780" t="s">
        <v>69</v>
      </c>
      <c r="B1" s="781"/>
      <c r="C1" s="781"/>
      <c r="D1" s="781"/>
      <c r="E1" s="781"/>
      <c r="F1" s="781"/>
      <c r="G1" s="781"/>
      <c r="H1" s="781"/>
      <c r="I1" s="781"/>
      <c r="J1" s="781"/>
      <c r="K1" s="782"/>
      <c r="L1" s="88"/>
      <c r="M1" s="88"/>
      <c r="N1" s="88"/>
      <c r="O1" s="88"/>
      <c r="P1" s="88"/>
      <c r="Q1" s="88"/>
      <c r="R1" s="88"/>
      <c r="S1" s="88"/>
      <c r="T1" s="62"/>
      <c r="U1" s="40"/>
      <c r="V1" s="4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row>
    <row r="2" spans="1:187" s="61" customFormat="1" ht="12.75" customHeight="1">
      <c r="A2" s="784" t="s">
        <v>70</v>
      </c>
      <c r="B2" s="785"/>
      <c r="C2" s="785"/>
      <c r="D2" s="785"/>
      <c r="E2" s="785"/>
      <c r="F2" s="785"/>
      <c r="G2" s="785"/>
      <c r="H2" s="785"/>
      <c r="I2" s="785"/>
      <c r="J2" s="785"/>
      <c r="K2" s="786"/>
      <c r="L2" s="88"/>
      <c r="M2" s="88"/>
      <c r="N2" s="88"/>
      <c r="O2" s="88"/>
      <c r="P2" s="88"/>
      <c r="Q2" s="88"/>
      <c r="R2" s="88"/>
      <c r="S2" s="88"/>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row>
    <row r="3" spans="1:187" ht="12.75" customHeight="1" thickBot="1">
      <c r="A3" s="777" t="s">
        <v>380</v>
      </c>
      <c r="B3" s="778"/>
      <c r="C3" s="778"/>
      <c r="D3" s="778"/>
      <c r="E3" s="778"/>
      <c r="F3" s="778"/>
      <c r="G3" s="778"/>
      <c r="H3" s="778"/>
      <c r="I3" s="778"/>
      <c r="J3" s="778"/>
      <c r="K3" s="779"/>
    </row>
    <row r="4" spans="1:187" ht="39.75" customHeight="1" thickBot="1">
      <c r="A4" s="573" t="s">
        <v>71</v>
      </c>
      <c r="B4" s="231" t="s">
        <v>72</v>
      </c>
      <c r="C4" s="231" t="s">
        <v>73</v>
      </c>
      <c r="D4" s="231" t="s">
        <v>74</v>
      </c>
      <c r="E4" s="231" t="s">
        <v>75</v>
      </c>
      <c r="F4" s="231" t="s">
        <v>76</v>
      </c>
      <c r="G4" s="231" t="s">
        <v>77</v>
      </c>
      <c r="H4" s="231" t="s">
        <v>78</v>
      </c>
      <c r="I4" s="231" t="s">
        <v>79</v>
      </c>
      <c r="J4" s="231" t="s">
        <v>80</v>
      </c>
      <c r="K4" s="574" t="s">
        <v>81</v>
      </c>
      <c r="L4" s="99"/>
      <c r="M4" s="100"/>
      <c r="N4" s="100"/>
      <c r="O4" s="100"/>
      <c r="P4" s="99"/>
      <c r="Q4" s="100"/>
      <c r="R4" s="99"/>
      <c r="S4" s="100"/>
      <c r="U4" s="783"/>
      <c r="V4" s="783"/>
      <c r="W4" s="783"/>
      <c r="X4" s="783"/>
      <c r="Y4" s="783"/>
      <c r="Z4" s="783"/>
      <c r="AA4" s="783"/>
    </row>
    <row r="5" spans="1:187" ht="12.75" customHeight="1">
      <c r="A5" s="676">
        <v>2017</v>
      </c>
      <c r="B5" s="604"/>
      <c r="C5" s="611">
        <v>759030</v>
      </c>
      <c r="D5" s="611">
        <v>390958</v>
      </c>
      <c r="E5" s="611">
        <v>167963</v>
      </c>
      <c r="F5" s="611">
        <v>150551</v>
      </c>
      <c r="G5" s="611">
        <v>17412</v>
      </c>
      <c r="H5" s="611">
        <v>15843</v>
      </c>
      <c r="I5" s="611">
        <v>22615</v>
      </c>
      <c r="J5" s="611">
        <v>149320</v>
      </c>
      <c r="K5" s="575">
        <v>12331</v>
      </c>
      <c r="L5" s="59"/>
      <c r="M5" s="58"/>
      <c r="N5" s="102"/>
      <c r="U5" s="82"/>
      <c r="V5" s="82"/>
      <c r="W5" s="82"/>
      <c r="X5" s="82"/>
      <c r="Y5" s="82"/>
      <c r="Z5" s="82"/>
      <c r="AA5" s="82"/>
    </row>
    <row r="6" spans="1:187" ht="12.75" customHeight="1">
      <c r="A6" s="676">
        <v>2018</v>
      </c>
      <c r="B6" s="604"/>
      <c r="C6" s="611">
        <v>760802</v>
      </c>
      <c r="D6" s="611">
        <v>407569</v>
      </c>
      <c r="E6" s="611">
        <v>159723</v>
      </c>
      <c r="F6" s="611">
        <v>143359</v>
      </c>
      <c r="G6" s="611">
        <v>16364</v>
      </c>
      <c r="H6" s="611">
        <v>10149</v>
      </c>
      <c r="I6" s="611">
        <v>24165</v>
      </c>
      <c r="J6" s="611">
        <v>143265</v>
      </c>
      <c r="K6" s="575">
        <v>15931</v>
      </c>
      <c r="L6" s="59"/>
      <c r="M6" s="58"/>
      <c r="N6" s="102"/>
      <c r="U6" s="82"/>
      <c r="V6" s="82"/>
      <c r="W6" s="82"/>
      <c r="X6" s="82"/>
      <c r="Y6" s="82"/>
      <c r="Z6" s="82"/>
      <c r="AA6" s="82"/>
    </row>
    <row r="7" spans="1:187" ht="12.75" customHeight="1">
      <c r="A7" s="676">
        <v>2019</v>
      </c>
      <c r="B7" s="603"/>
      <c r="C7" s="611">
        <v>817670</v>
      </c>
      <c r="D7" s="611">
        <v>421557</v>
      </c>
      <c r="E7" s="611">
        <v>188456</v>
      </c>
      <c r="F7" s="611">
        <v>169027</v>
      </c>
      <c r="G7" s="611">
        <v>19429</v>
      </c>
      <c r="H7" s="611">
        <v>9717</v>
      </c>
      <c r="I7" s="611">
        <v>24347</v>
      </c>
      <c r="J7" s="611">
        <v>159902</v>
      </c>
      <c r="K7" s="575">
        <v>13691</v>
      </c>
      <c r="L7" s="59"/>
      <c r="M7" s="58"/>
      <c r="N7" s="102"/>
      <c r="U7" s="82"/>
      <c r="V7" s="82"/>
      <c r="W7" s="82"/>
      <c r="X7" s="82"/>
      <c r="Y7" s="82"/>
      <c r="Z7" s="82"/>
      <c r="AA7" s="82"/>
    </row>
    <row r="8" spans="1:187" ht="12.75" customHeight="1">
      <c r="A8" s="676">
        <v>2020</v>
      </c>
      <c r="B8" s="604"/>
      <c r="C8" s="611">
        <v>874422</v>
      </c>
      <c r="D8" s="611">
        <v>431570</v>
      </c>
      <c r="E8" s="611">
        <v>207045</v>
      </c>
      <c r="F8" s="611">
        <v>189684</v>
      </c>
      <c r="G8" s="611">
        <v>17361</v>
      </c>
      <c r="H8" s="611">
        <v>12490</v>
      </c>
      <c r="I8" s="611">
        <v>26670</v>
      </c>
      <c r="J8" s="611">
        <v>188078</v>
      </c>
      <c r="K8" s="575">
        <v>8569</v>
      </c>
      <c r="L8" s="59"/>
      <c r="M8" s="58"/>
      <c r="N8" s="102"/>
      <c r="U8" s="82"/>
      <c r="V8" s="82"/>
      <c r="W8" s="82"/>
      <c r="X8" s="82"/>
      <c r="Y8" s="82"/>
      <c r="Z8" s="82"/>
      <c r="AA8" s="82"/>
    </row>
    <row r="9" spans="1:187" ht="12.75" customHeight="1">
      <c r="A9" s="676" t="s">
        <v>82</v>
      </c>
      <c r="B9" s="604"/>
      <c r="C9" s="611">
        <v>814847</v>
      </c>
      <c r="D9" s="611">
        <v>391158</v>
      </c>
      <c r="E9" s="611">
        <v>204446</v>
      </c>
      <c r="F9" s="611">
        <v>189076</v>
      </c>
      <c r="G9" s="611">
        <v>15370</v>
      </c>
      <c r="H9" s="611">
        <v>12985</v>
      </c>
      <c r="I9" s="611">
        <v>24299</v>
      </c>
      <c r="J9" s="611">
        <v>172648</v>
      </c>
      <c r="K9" s="575">
        <v>9311</v>
      </c>
      <c r="L9" s="59"/>
      <c r="M9" s="58"/>
      <c r="N9" s="102"/>
      <c r="U9" s="82"/>
      <c r="V9" s="82"/>
      <c r="W9" s="82"/>
      <c r="X9" s="82"/>
      <c r="Y9" s="82"/>
      <c r="Z9" s="82"/>
      <c r="AA9" s="82"/>
    </row>
    <row r="10" spans="1:187" ht="12.75" customHeight="1">
      <c r="A10" s="676"/>
      <c r="B10" s="612"/>
      <c r="C10" s="613"/>
      <c r="D10" s="614"/>
      <c r="E10" s="614"/>
      <c r="F10" s="614"/>
      <c r="G10" s="614"/>
      <c r="H10" s="614"/>
      <c r="I10" s="614"/>
      <c r="J10" s="614"/>
      <c r="K10" s="674"/>
      <c r="L10" s="59"/>
      <c r="M10" s="102"/>
      <c r="N10" s="102"/>
      <c r="O10" s="59"/>
      <c r="P10" s="20"/>
      <c r="Q10" s="20"/>
      <c r="R10" s="20"/>
      <c r="S10" s="2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664" t="s">
        <v>82</v>
      </c>
      <c r="B11" s="601" t="s">
        <v>385</v>
      </c>
      <c r="C11" s="615">
        <v>134902</v>
      </c>
      <c r="D11" s="615">
        <v>66686</v>
      </c>
      <c r="E11" s="615">
        <v>32510</v>
      </c>
      <c r="F11" s="615">
        <v>29829</v>
      </c>
      <c r="G11" s="615">
        <v>2681</v>
      </c>
      <c r="H11" s="615">
        <v>1502</v>
      </c>
      <c r="I11" s="615">
        <v>3883</v>
      </c>
      <c r="J11" s="615">
        <v>29112</v>
      </c>
      <c r="K11" s="576">
        <v>1209</v>
      </c>
      <c r="L11" s="59"/>
      <c r="M11" s="102"/>
      <c r="N11" s="135"/>
      <c r="O11" s="59"/>
      <c r="P11" s="59"/>
      <c r="Q11" s="59"/>
      <c r="R11" s="59"/>
      <c r="S11" s="59"/>
      <c r="T11" s="59"/>
      <c r="U11" s="59"/>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311" t="s">
        <v>379</v>
      </c>
      <c r="B12" s="603" t="str">
        <f>B11</f>
        <v>Ene-feb</v>
      </c>
      <c r="C12" s="613">
        <v>113691</v>
      </c>
      <c r="D12" s="613">
        <v>56399</v>
      </c>
      <c r="E12" s="613">
        <v>27668</v>
      </c>
      <c r="F12" s="613">
        <v>25951</v>
      </c>
      <c r="G12" s="613">
        <v>1717</v>
      </c>
      <c r="H12" s="613">
        <v>1057</v>
      </c>
      <c r="I12" s="613">
        <v>3813</v>
      </c>
      <c r="J12" s="613">
        <v>23671</v>
      </c>
      <c r="K12" s="577">
        <v>1083</v>
      </c>
      <c r="L12" s="41">
        <f>SUM(L55:L55)</f>
        <v>0</v>
      </c>
      <c r="M12" s="41">
        <f>SUM(M55:M55)</f>
        <v>0</v>
      </c>
      <c r="N12" s="135"/>
      <c r="O12" s="478"/>
      <c r="P12" s="134"/>
      <c r="Q12" s="134"/>
      <c r="R12" s="134"/>
      <c r="S12" s="59"/>
      <c r="T12" s="59"/>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162"/>
      <c r="B13" s="603"/>
      <c r="C13" s="613"/>
      <c r="D13" s="614"/>
      <c r="E13" s="614"/>
      <c r="F13" s="614"/>
      <c r="G13" s="614"/>
      <c r="H13" s="614"/>
      <c r="I13" s="614"/>
      <c r="J13" s="614"/>
      <c r="K13" s="674"/>
      <c r="L13" s="59"/>
      <c r="M13" s="45"/>
      <c r="N13" s="45"/>
      <c r="O13" s="45"/>
      <c r="P13" s="45"/>
      <c r="Q13" s="45"/>
      <c r="R13" s="45"/>
      <c r="S13" s="45"/>
      <c r="T13" s="104"/>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311"/>
      <c r="B14" s="603"/>
      <c r="C14" s="613"/>
      <c r="D14" s="613"/>
      <c r="E14" s="613"/>
      <c r="F14" s="613"/>
      <c r="G14" s="613"/>
      <c r="H14" s="613"/>
      <c r="I14" s="613"/>
      <c r="J14" s="613"/>
      <c r="K14" s="577"/>
      <c r="L14" s="132"/>
      <c r="M14" s="135"/>
      <c r="N14" s="59"/>
      <c r="O14" s="59"/>
      <c r="P14" s="59"/>
      <c r="Q14" s="59"/>
      <c r="R14" s="59"/>
      <c r="S14" s="59"/>
      <c r="T14" s="59"/>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311">
        <v>2019</v>
      </c>
      <c r="B15" s="603" t="s">
        <v>83</v>
      </c>
      <c r="C15" s="613">
        <v>66695</v>
      </c>
      <c r="D15" s="613">
        <v>35538</v>
      </c>
      <c r="E15" s="613">
        <v>14015</v>
      </c>
      <c r="F15" s="613">
        <v>12930</v>
      </c>
      <c r="G15" s="613">
        <v>1085</v>
      </c>
      <c r="H15" s="613">
        <v>560</v>
      </c>
      <c r="I15" s="613">
        <v>1973</v>
      </c>
      <c r="J15" s="613">
        <v>14195</v>
      </c>
      <c r="K15" s="577">
        <v>414</v>
      </c>
      <c r="L15" s="132"/>
      <c r="M15" s="135"/>
      <c r="N15" s="59"/>
      <c r="O15" s="59"/>
      <c r="P15" s="59"/>
      <c r="Q15" s="59"/>
      <c r="R15" s="59"/>
      <c r="S15" s="59"/>
      <c r="T15" s="59"/>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311"/>
      <c r="B16" s="603" t="s">
        <v>84</v>
      </c>
      <c r="C16" s="613">
        <v>59714</v>
      </c>
      <c r="D16" s="613">
        <v>32002</v>
      </c>
      <c r="E16" s="613">
        <v>12351</v>
      </c>
      <c r="F16" s="613">
        <v>11385</v>
      </c>
      <c r="G16" s="613">
        <v>966</v>
      </c>
      <c r="H16" s="613">
        <v>613</v>
      </c>
      <c r="I16" s="613">
        <v>1884</v>
      </c>
      <c r="J16" s="613">
        <v>12366</v>
      </c>
      <c r="K16" s="577">
        <v>498</v>
      </c>
      <c r="L16" s="132"/>
      <c r="M16" s="135"/>
      <c r="N16" s="59"/>
      <c r="O16" s="59"/>
      <c r="P16" s="59"/>
      <c r="Q16" s="59"/>
      <c r="R16" s="59"/>
      <c r="S16" s="59"/>
      <c r="T16" s="59"/>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311"/>
      <c r="B17" s="603" t="s">
        <v>85</v>
      </c>
      <c r="C17" s="613">
        <v>65832</v>
      </c>
      <c r="D17" s="613">
        <v>35125</v>
      </c>
      <c r="E17" s="613">
        <v>13935</v>
      </c>
      <c r="F17" s="613">
        <v>12740</v>
      </c>
      <c r="G17" s="613">
        <v>1195</v>
      </c>
      <c r="H17" s="613">
        <v>485</v>
      </c>
      <c r="I17" s="613">
        <v>2166</v>
      </c>
      <c r="J17" s="613">
        <v>13585</v>
      </c>
      <c r="K17" s="577">
        <v>536</v>
      </c>
      <c r="L17" s="132"/>
      <c r="M17" s="135"/>
      <c r="N17" s="108"/>
      <c r="O17" s="59"/>
      <c r="P17" s="59"/>
      <c r="Q17" s="59"/>
      <c r="R17" s="59"/>
      <c r="S17" s="59"/>
      <c r="T17" s="59"/>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311"/>
      <c r="B18" s="603" t="s">
        <v>86</v>
      </c>
      <c r="C18" s="613">
        <v>66608</v>
      </c>
      <c r="D18" s="613">
        <v>33333</v>
      </c>
      <c r="E18" s="613">
        <v>16328</v>
      </c>
      <c r="F18" s="613">
        <v>14792</v>
      </c>
      <c r="G18" s="613">
        <v>1536</v>
      </c>
      <c r="H18" s="613">
        <v>539</v>
      </c>
      <c r="I18" s="613">
        <v>1872</v>
      </c>
      <c r="J18" s="613">
        <v>13460</v>
      </c>
      <c r="K18" s="577">
        <v>1076</v>
      </c>
      <c r="L18" s="132"/>
      <c r="M18" s="135"/>
      <c r="N18" s="59"/>
      <c r="O18" s="59"/>
      <c r="P18" s="59"/>
      <c r="Q18" s="59"/>
      <c r="R18" s="59"/>
      <c r="S18" s="59"/>
      <c r="T18" s="59"/>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311"/>
      <c r="B19" s="603" t="s">
        <v>87</v>
      </c>
      <c r="C19" s="613">
        <v>74374</v>
      </c>
      <c r="D19" s="613">
        <v>37329</v>
      </c>
      <c r="E19" s="613">
        <v>18705</v>
      </c>
      <c r="F19" s="613">
        <v>16986</v>
      </c>
      <c r="G19" s="613">
        <v>1719</v>
      </c>
      <c r="H19" s="613">
        <v>596</v>
      </c>
      <c r="I19" s="613">
        <v>2128</v>
      </c>
      <c r="J19" s="613">
        <v>14580</v>
      </c>
      <c r="K19" s="577">
        <v>1036</v>
      </c>
      <c r="L19" s="132"/>
      <c r="M19" s="135"/>
      <c r="N19" s="59"/>
      <c r="O19" s="59"/>
      <c r="P19" s="59"/>
      <c r="Q19" s="59"/>
      <c r="R19" s="59"/>
      <c r="S19" s="59"/>
      <c r="T19" s="59"/>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311"/>
      <c r="B20" s="603" t="s">
        <v>88</v>
      </c>
      <c r="C20" s="613">
        <v>66876</v>
      </c>
      <c r="D20" s="613">
        <v>32892</v>
      </c>
      <c r="E20" s="613">
        <v>16517</v>
      </c>
      <c r="F20" s="613">
        <v>14754</v>
      </c>
      <c r="G20" s="613">
        <v>1763</v>
      </c>
      <c r="H20" s="613">
        <v>653</v>
      </c>
      <c r="I20" s="613">
        <v>1976</v>
      </c>
      <c r="J20" s="613">
        <v>13880</v>
      </c>
      <c r="K20" s="577">
        <v>958</v>
      </c>
      <c r="L20" s="132"/>
      <c r="M20" s="135"/>
      <c r="N20" s="59"/>
      <c r="O20" s="59"/>
      <c r="P20" s="59"/>
      <c r="Q20" s="59"/>
      <c r="R20" s="59"/>
      <c r="S20" s="59"/>
      <c r="T20" s="59"/>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311"/>
      <c r="B21" s="603" t="s">
        <v>89</v>
      </c>
      <c r="C21" s="613">
        <v>71656</v>
      </c>
      <c r="D21" s="613">
        <v>38929</v>
      </c>
      <c r="E21" s="613">
        <v>16789</v>
      </c>
      <c r="F21" s="613">
        <v>15332</v>
      </c>
      <c r="G21" s="613">
        <v>1457</v>
      </c>
      <c r="H21" s="613">
        <v>959</v>
      </c>
      <c r="I21" s="613">
        <v>1886</v>
      </c>
      <c r="J21" s="613">
        <v>11710</v>
      </c>
      <c r="K21" s="577">
        <v>1383</v>
      </c>
      <c r="L21" s="132"/>
      <c r="M21" s="135"/>
      <c r="N21" s="59"/>
      <c r="O21" s="59"/>
      <c r="P21" s="59"/>
      <c r="Q21" s="59"/>
      <c r="R21" s="59"/>
      <c r="S21" s="59"/>
      <c r="T21" s="59"/>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311"/>
      <c r="B22" s="603" t="s">
        <v>90</v>
      </c>
      <c r="C22" s="613">
        <v>75912</v>
      </c>
      <c r="D22" s="613">
        <v>38783</v>
      </c>
      <c r="E22" s="613">
        <v>15785</v>
      </c>
      <c r="F22" s="613">
        <v>14110</v>
      </c>
      <c r="G22" s="613">
        <v>1675</v>
      </c>
      <c r="H22" s="613">
        <v>1365</v>
      </c>
      <c r="I22" s="613">
        <v>2078</v>
      </c>
      <c r="J22" s="613">
        <v>12481</v>
      </c>
      <c r="K22" s="577">
        <v>5420</v>
      </c>
      <c r="L22" s="132"/>
      <c r="M22" s="135"/>
      <c r="N22" s="59"/>
      <c r="O22" s="59"/>
      <c r="P22" s="59"/>
      <c r="Q22" s="59"/>
      <c r="R22" s="59"/>
      <c r="S22" s="59"/>
      <c r="T22" s="59"/>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311"/>
      <c r="B23" s="603" t="s">
        <v>91</v>
      </c>
      <c r="C23" s="613">
        <v>58296</v>
      </c>
      <c r="D23" s="613">
        <v>31836</v>
      </c>
      <c r="E23" s="613">
        <v>12855</v>
      </c>
      <c r="F23" s="613">
        <v>10713</v>
      </c>
      <c r="G23" s="613">
        <v>2142</v>
      </c>
      <c r="H23" s="613">
        <v>1219</v>
      </c>
      <c r="I23" s="613">
        <v>1998</v>
      </c>
      <c r="J23" s="613">
        <v>9901</v>
      </c>
      <c r="K23" s="577">
        <v>487</v>
      </c>
      <c r="L23" s="132"/>
      <c r="M23" s="135"/>
      <c r="N23" s="59"/>
      <c r="O23" s="59"/>
      <c r="P23" s="59"/>
      <c r="Q23" s="59"/>
      <c r="R23" s="59"/>
      <c r="S23" s="59"/>
      <c r="T23" s="59"/>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311"/>
      <c r="B24" s="603" t="s">
        <v>92</v>
      </c>
      <c r="C24" s="613">
        <v>69113</v>
      </c>
      <c r="D24" s="613">
        <v>34742</v>
      </c>
      <c r="E24" s="613">
        <v>17436</v>
      </c>
      <c r="F24" s="613">
        <v>14870</v>
      </c>
      <c r="G24" s="613">
        <v>2566</v>
      </c>
      <c r="H24" s="613">
        <v>1048</v>
      </c>
      <c r="I24" s="613">
        <v>2143</v>
      </c>
      <c r="J24" s="613">
        <v>13052</v>
      </c>
      <c r="K24" s="577">
        <v>692</v>
      </c>
      <c r="L24" s="132"/>
      <c r="M24" s="135"/>
      <c r="N24" s="59"/>
      <c r="O24" s="59"/>
      <c r="P24" s="59"/>
      <c r="Q24" s="59"/>
      <c r="R24" s="59"/>
      <c r="S24" s="59"/>
      <c r="T24" s="59"/>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311"/>
      <c r="B25" s="603" t="s">
        <v>93</v>
      </c>
      <c r="C25" s="613">
        <v>67367</v>
      </c>
      <c r="D25" s="616">
        <v>32556</v>
      </c>
      <c r="E25" s="613">
        <v>16757</v>
      </c>
      <c r="F25" s="613">
        <v>15109</v>
      </c>
      <c r="G25" s="613">
        <v>1648</v>
      </c>
      <c r="H25" s="613">
        <v>910</v>
      </c>
      <c r="I25" s="613">
        <v>2105</v>
      </c>
      <c r="J25" s="613">
        <v>14462</v>
      </c>
      <c r="K25" s="577">
        <v>577</v>
      </c>
      <c r="L25" s="132"/>
      <c r="M25" s="135"/>
      <c r="N25" s="59"/>
      <c r="O25" s="59"/>
      <c r="P25" s="59"/>
      <c r="Q25" s="59"/>
      <c r="R25" s="59"/>
      <c r="S25" s="59"/>
      <c r="T25" s="59"/>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11"/>
      <c r="B26" s="601" t="s">
        <v>94</v>
      </c>
      <c r="C26" s="613">
        <v>75227</v>
      </c>
      <c r="D26" s="613">
        <v>38492</v>
      </c>
      <c r="E26" s="613">
        <v>16983</v>
      </c>
      <c r="F26" s="613">
        <v>15306</v>
      </c>
      <c r="G26" s="613">
        <v>1677</v>
      </c>
      <c r="H26" s="613">
        <v>770</v>
      </c>
      <c r="I26" s="613">
        <v>2138</v>
      </c>
      <c r="J26" s="613">
        <v>16230</v>
      </c>
      <c r="K26" s="577">
        <v>614</v>
      </c>
      <c r="L26" s="132"/>
      <c r="M26" s="135"/>
      <c r="N26" s="59"/>
      <c r="O26" s="59"/>
      <c r="P26" s="59"/>
      <c r="Q26" s="59"/>
      <c r="R26" s="59"/>
      <c r="S26" s="59"/>
      <c r="T26" s="59"/>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11"/>
      <c r="B27" s="603"/>
      <c r="C27" s="613"/>
      <c r="D27" s="613"/>
      <c r="E27" s="613"/>
      <c r="F27" s="613"/>
      <c r="G27" s="613"/>
      <c r="H27" s="613"/>
      <c r="I27" s="613"/>
      <c r="J27" s="613"/>
      <c r="K27" s="577"/>
      <c r="L27" s="132"/>
      <c r="M27" s="135"/>
      <c r="N27" s="59"/>
      <c r="O27" s="59"/>
      <c r="P27" s="59"/>
      <c r="Q27" s="59"/>
      <c r="R27" s="59"/>
      <c r="S27" s="59"/>
      <c r="T27" s="59"/>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11">
        <v>2020</v>
      </c>
      <c r="B28" s="603" t="s">
        <v>83</v>
      </c>
      <c r="C28" s="613">
        <v>75152</v>
      </c>
      <c r="D28" s="613">
        <v>37959</v>
      </c>
      <c r="E28" s="613">
        <v>16411</v>
      </c>
      <c r="F28" s="613">
        <v>14743</v>
      </c>
      <c r="G28" s="613">
        <v>1668</v>
      </c>
      <c r="H28" s="613">
        <v>653</v>
      </c>
      <c r="I28" s="613">
        <v>2449</v>
      </c>
      <c r="J28" s="613">
        <v>17195</v>
      </c>
      <c r="K28" s="577">
        <v>485</v>
      </c>
      <c r="L28" s="132"/>
      <c r="M28" s="135"/>
      <c r="N28" s="59"/>
      <c r="O28" s="59"/>
      <c r="P28" s="59"/>
      <c r="Q28" s="59"/>
      <c r="R28" s="59"/>
      <c r="S28" s="59"/>
      <c r="T28" s="59"/>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11"/>
      <c r="B29" s="603" t="s">
        <v>84</v>
      </c>
      <c r="C29" s="613">
        <v>71546</v>
      </c>
      <c r="D29" s="613">
        <v>34911</v>
      </c>
      <c r="E29" s="613">
        <v>16063</v>
      </c>
      <c r="F29" s="613">
        <v>14511</v>
      </c>
      <c r="G29" s="613">
        <v>1552</v>
      </c>
      <c r="H29" s="613">
        <v>621</v>
      </c>
      <c r="I29" s="613">
        <v>2250</v>
      </c>
      <c r="J29" s="613">
        <v>16929</v>
      </c>
      <c r="K29" s="577">
        <v>772</v>
      </c>
      <c r="L29" s="132"/>
      <c r="M29" s="135"/>
      <c r="N29" s="513"/>
      <c r="O29" s="513"/>
      <c r="P29" s="513"/>
      <c r="Q29" s="513"/>
      <c r="R29" s="513"/>
      <c r="S29" s="513"/>
      <c r="T29" s="513"/>
      <c r="U29" s="513"/>
      <c r="V29" s="513"/>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11"/>
      <c r="B30" s="601" t="s">
        <v>85</v>
      </c>
      <c r="C30" s="613">
        <v>76679</v>
      </c>
      <c r="D30" s="613">
        <v>37707</v>
      </c>
      <c r="E30" s="613">
        <v>18115</v>
      </c>
      <c r="F30" s="613">
        <v>16354</v>
      </c>
      <c r="G30" s="613">
        <v>1761</v>
      </c>
      <c r="H30" s="613">
        <v>682</v>
      </c>
      <c r="I30" s="613">
        <v>2203</v>
      </c>
      <c r="J30" s="613">
        <v>16989</v>
      </c>
      <c r="K30" s="577">
        <v>983</v>
      </c>
      <c r="L30" s="132"/>
      <c r="M30" s="135"/>
      <c r="N30" s="59"/>
      <c r="O30" s="59"/>
      <c r="P30" s="59"/>
      <c r="Q30" s="59"/>
      <c r="R30" s="59"/>
      <c r="S30" s="59"/>
      <c r="T30" s="59"/>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311"/>
      <c r="B31" s="601" t="s">
        <v>86</v>
      </c>
      <c r="C31" s="613">
        <v>65863</v>
      </c>
      <c r="D31" s="613">
        <v>30756</v>
      </c>
      <c r="E31" s="613">
        <v>17896</v>
      </c>
      <c r="F31" s="613">
        <v>16341</v>
      </c>
      <c r="G31" s="613">
        <v>1555</v>
      </c>
      <c r="H31" s="613">
        <v>392</v>
      </c>
      <c r="I31" s="613">
        <v>1714</v>
      </c>
      <c r="J31" s="613">
        <v>13994</v>
      </c>
      <c r="K31" s="577">
        <v>1111</v>
      </c>
      <c r="L31" s="132"/>
      <c r="M31" s="135"/>
      <c r="N31" s="59"/>
      <c r="O31" s="59"/>
      <c r="P31" s="59"/>
      <c r="Q31" s="59"/>
      <c r="R31" s="59"/>
      <c r="S31" s="59"/>
      <c r="T31" s="59"/>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311"/>
      <c r="B32" s="603" t="s">
        <v>87</v>
      </c>
      <c r="C32" s="613">
        <v>70772</v>
      </c>
      <c r="D32" s="613">
        <v>33398</v>
      </c>
      <c r="E32" s="613">
        <v>18599</v>
      </c>
      <c r="F32" s="613">
        <v>17365</v>
      </c>
      <c r="G32" s="613">
        <v>1234</v>
      </c>
      <c r="H32" s="613">
        <v>531</v>
      </c>
      <c r="I32" s="613">
        <v>1912</v>
      </c>
      <c r="J32" s="613">
        <v>15451</v>
      </c>
      <c r="K32" s="577">
        <v>881</v>
      </c>
      <c r="L32" s="132"/>
      <c r="M32" s="135"/>
      <c r="N32" s="59"/>
      <c r="O32" s="59"/>
      <c r="P32" s="59"/>
      <c r="Q32" s="59"/>
      <c r="R32" s="59"/>
      <c r="S32" s="59"/>
      <c r="T32" s="59"/>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311"/>
      <c r="B33" s="603" t="s">
        <v>88</v>
      </c>
      <c r="C33" s="613">
        <v>76891</v>
      </c>
      <c r="D33" s="613">
        <v>36442</v>
      </c>
      <c r="E33" s="613">
        <v>20469</v>
      </c>
      <c r="F33" s="613">
        <v>19297</v>
      </c>
      <c r="G33" s="613">
        <v>1172</v>
      </c>
      <c r="H33" s="613">
        <v>911</v>
      </c>
      <c r="I33" s="613">
        <v>2136</v>
      </c>
      <c r="J33" s="613">
        <v>16135</v>
      </c>
      <c r="K33" s="577">
        <v>798</v>
      </c>
      <c r="L33" s="132"/>
      <c r="M33" s="135"/>
      <c r="N33" s="59"/>
      <c r="O33" s="59"/>
      <c r="P33" s="59"/>
      <c r="Q33" s="59"/>
      <c r="R33" s="59"/>
      <c r="S33" s="59"/>
      <c r="T33" s="59"/>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311"/>
      <c r="B34" s="601" t="s">
        <v>89</v>
      </c>
      <c r="C34" s="613">
        <v>78065</v>
      </c>
      <c r="D34" s="613">
        <v>39624</v>
      </c>
      <c r="E34" s="613">
        <v>19550</v>
      </c>
      <c r="F34" s="613">
        <v>18223</v>
      </c>
      <c r="G34" s="613">
        <v>1327</v>
      </c>
      <c r="H34" s="613">
        <v>1547</v>
      </c>
      <c r="I34" s="613">
        <v>2112</v>
      </c>
      <c r="J34" s="613">
        <v>14649</v>
      </c>
      <c r="K34" s="577">
        <v>583</v>
      </c>
      <c r="L34" s="132"/>
      <c r="M34" s="135"/>
      <c r="N34" s="59"/>
      <c r="O34" s="59"/>
      <c r="P34" s="59"/>
      <c r="Q34" s="59"/>
      <c r="R34" s="59"/>
      <c r="S34" s="59"/>
      <c r="T34" s="59"/>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311"/>
      <c r="B35" s="601" t="s">
        <v>90</v>
      </c>
      <c r="C35" s="613">
        <v>73623</v>
      </c>
      <c r="D35" s="613">
        <v>40001</v>
      </c>
      <c r="E35" s="613">
        <v>15174</v>
      </c>
      <c r="F35" s="613">
        <v>13542</v>
      </c>
      <c r="G35" s="613">
        <v>1632</v>
      </c>
      <c r="H35" s="613">
        <v>1896</v>
      </c>
      <c r="I35" s="613">
        <v>2400</v>
      </c>
      <c r="J35" s="613">
        <v>13536</v>
      </c>
      <c r="K35" s="577">
        <v>616</v>
      </c>
      <c r="L35" s="132"/>
      <c r="M35" s="135"/>
      <c r="N35" s="59"/>
      <c r="O35" s="59"/>
      <c r="P35" s="59"/>
      <c r="Q35" s="59"/>
      <c r="R35" s="59"/>
      <c r="S35" s="59"/>
      <c r="T35" s="59"/>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311"/>
      <c r="B36" s="603" t="s">
        <v>91</v>
      </c>
      <c r="C36" s="613">
        <v>75393</v>
      </c>
      <c r="D36" s="613">
        <v>39216</v>
      </c>
      <c r="E36" s="613">
        <v>15653</v>
      </c>
      <c r="F36" s="613">
        <v>14193</v>
      </c>
      <c r="G36" s="613">
        <v>1460</v>
      </c>
      <c r="H36" s="613">
        <v>1926</v>
      </c>
      <c r="I36" s="613">
        <v>2569</v>
      </c>
      <c r="J36" s="613">
        <v>15321</v>
      </c>
      <c r="K36" s="577">
        <v>708</v>
      </c>
      <c r="L36" s="132"/>
      <c r="M36" s="135"/>
      <c r="N36" s="59"/>
      <c r="O36" s="59"/>
      <c r="P36" s="59"/>
      <c r="Q36" s="59"/>
      <c r="R36" s="59"/>
      <c r="S36" s="59"/>
      <c r="T36" s="59"/>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311"/>
      <c r="B37" s="603" t="s">
        <v>92</v>
      </c>
      <c r="C37" s="613">
        <v>68430</v>
      </c>
      <c r="D37" s="613">
        <v>32572</v>
      </c>
      <c r="E37" s="613">
        <v>17452</v>
      </c>
      <c r="F37" s="613">
        <v>15860</v>
      </c>
      <c r="G37" s="613">
        <v>1592</v>
      </c>
      <c r="H37" s="613">
        <v>1392</v>
      </c>
      <c r="I37" s="613">
        <v>2337</v>
      </c>
      <c r="J37" s="613">
        <v>14106</v>
      </c>
      <c r="K37" s="577">
        <v>571</v>
      </c>
      <c r="L37" s="132"/>
      <c r="M37" s="135"/>
      <c r="N37" s="59"/>
      <c r="O37" s="59"/>
      <c r="P37" s="59"/>
      <c r="Q37" s="59"/>
      <c r="R37" s="59"/>
      <c r="S37" s="59"/>
      <c r="T37" s="59"/>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311"/>
      <c r="B38" s="601" t="s">
        <v>93</v>
      </c>
      <c r="C38" s="613">
        <v>67557</v>
      </c>
      <c r="D38" s="613">
        <v>31351</v>
      </c>
      <c r="E38" s="613">
        <v>16882</v>
      </c>
      <c r="F38" s="613">
        <v>15494</v>
      </c>
      <c r="G38" s="613">
        <v>1388</v>
      </c>
      <c r="H38" s="613">
        <v>1027</v>
      </c>
      <c r="I38" s="613">
        <v>2343</v>
      </c>
      <c r="J38" s="613">
        <v>15496</v>
      </c>
      <c r="K38" s="577">
        <v>458</v>
      </c>
      <c r="L38" s="132"/>
      <c r="M38" s="135"/>
      <c r="N38" s="59"/>
      <c r="O38" s="59"/>
      <c r="P38" s="59"/>
      <c r="Q38" s="59"/>
      <c r="R38" s="59"/>
      <c r="S38" s="59"/>
      <c r="T38" s="59"/>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311"/>
      <c r="B39" s="601" t="s">
        <v>94</v>
      </c>
      <c r="C39" s="613">
        <v>74451</v>
      </c>
      <c r="D39" s="613">
        <v>37633</v>
      </c>
      <c r="E39" s="613">
        <v>14781</v>
      </c>
      <c r="F39" s="613">
        <v>13761</v>
      </c>
      <c r="G39" s="613">
        <v>1020</v>
      </c>
      <c r="H39" s="613">
        <v>912</v>
      </c>
      <c r="I39" s="613">
        <v>2245</v>
      </c>
      <c r="J39" s="613">
        <v>18277</v>
      </c>
      <c r="K39" s="577">
        <v>603</v>
      </c>
      <c r="L39" s="132"/>
      <c r="M39" s="135"/>
      <c r="N39" s="59"/>
      <c r="O39" s="59"/>
      <c r="P39" s="59"/>
      <c r="Q39" s="59"/>
      <c r="R39" s="59"/>
      <c r="S39" s="59"/>
      <c r="T39" s="59"/>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311"/>
      <c r="B40" s="601"/>
      <c r="C40" s="613"/>
      <c r="D40" s="613"/>
      <c r="E40" s="613"/>
      <c r="F40" s="613"/>
      <c r="G40" s="613"/>
      <c r="H40" s="613"/>
      <c r="I40" s="613"/>
      <c r="J40" s="613"/>
      <c r="K40" s="577"/>
      <c r="L40" s="132"/>
      <c r="M40" s="135"/>
      <c r="N40" s="59"/>
      <c r="O40" s="59"/>
      <c r="P40" s="59"/>
      <c r="Q40" s="59"/>
      <c r="R40" s="59"/>
      <c r="S40" s="59"/>
      <c r="T40" s="59"/>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578" t="s">
        <v>82</v>
      </c>
      <c r="B41" s="601" t="s">
        <v>83</v>
      </c>
      <c r="C41" s="613">
        <v>66593</v>
      </c>
      <c r="D41" s="613">
        <v>33172</v>
      </c>
      <c r="E41" s="613">
        <v>16093</v>
      </c>
      <c r="F41" s="613">
        <v>14912</v>
      </c>
      <c r="G41" s="613">
        <v>1181</v>
      </c>
      <c r="H41" s="613">
        <v>763</v>
      </c>
      <c r="I41" s="613">
        <v>1850</v>
      </c>
      <c r="J41" s="613">
        <v>14183</v>
      </c>
      <c r="K41" s="577">
        <v>532</v>
      </c>
      <c r="L41" s="132"/>
      <c r="M41" s="135"/>
      <c r="N41" s="59"/>
      <c r="O41" s="59"/>
      <c r="P41" s="59"/>
      <c r="Q41" s="59"/>
      <c r="R41" s="59"/>
      <c r="S41" s="59"/>
      <c r="T41" s="59"/>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578"/>
      <c r="B42" s="601" t="s">
        <v>84</v>
      </c>
      <c r="C42" s="613">
        <v>68309</v>
      </c>
      <c r="D42" s="613">
        <v>33514</v>
      </c>
      <c r="E42" s="613">
        <v>16417</v>
      </c>
      <c r="F42" s="613">
        <v>14917</v>
      </c>
      <c r="G42" s="613">
        <v>1500</v>
      </c>
      <c r="H42" s="613">
        <v>739</v>
      </c>
      <c r="I42" s="613">
        <v>2033</v>
      </c>
      <c r="J42" s="613">
        <v>14929</v>
      </c>
      <c r="K42" s="577">
        <v>677</v>
      </c>
      <c r="L42" s="132"/>
      <c r="M42" s="135"/>
      <c r="N42" s="59"/>
      <c r="O42" s="59"/>
      <c r="P42" s="59"/>
      <c r="Q42" s="59"/>
      <c r="R42" s="59"/>
      <c r="S42" s="59"/>
      <c r="T42" s="59"/>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578"/>
      <c r="B43" s="601" t="s">
        <v>85</v>
      </c>
      <c r="C43" s="613">
        <v>77901</v>
      </c>
      <c r="D43" s="613">
        <v>37293</v>
      </c>
      <c r="E43" s="613">
        <v>19501</v>
      </c>
      <c r="F43" s="613">
        <v>17768</v>
      </c>
      <c r="G43" s="613">
        <v>1733</v>
      </c>
      <c r="H43" s="613">
        <v>866</v>
      </c>
      <c r="I43" s="613">
        <v>2752</v>
      </c>
      <c r="J43" s="613">
        <v>16608</v>
      </c>
      <c r="K43" s="577">
        <v>881</v>
      </c>
      <c r="L43" s="132"/>
      <c r="M43" s="135"/>
      <c r="N43" s="59"/>
      <c r="O43" s="59"/>
      <c r="P43" s="59"/>
      <c r="Q43" s="59"/>
      <c r="R43" s="59"/>
      <c r="S43" s="59"/>
      <c r="T43" s="59"/>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578"/>
      <c r="B44" s="601" t="s">
        <v>86</v>
      </c>
      <c r="C44" s="613">
        <v>68719</v>
      </c>
      <c r="D44" s="613">
        <v>32207</v>
      </c>
      <c r="E44" s="613">
        <v>14605</v>
      </c>
      <c r="F44" s="613">
        <v>13095</v>
      </c>
      <c r="G44" s="613">
        <v>1510</v>
      </c>
      <c r="H44" s="613">
        <v>718</v>
      </c>
      <c r="I44" s="613">
        <v>2115</v>
      </c>
      <c r="J44" s="613">
        <v>17985</v>
      </c>
      <c r="K44" s="577">
        <v>1089</v>
      </c>
      <c r="L44" s="132"/>
      <c r="M44" s="135"/>
      <c r="N44" s="59"/>
      <c r="O44" s="59"/>
      <c r="P44" s="59"/>
      <c r="Q44" s="59"/>
      <c r="R44" s="59"/>
      <c r="S44" s="59"/>
      <c r="T44" s="59"/>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578"/>
      <c r="B45" s="601" t="s">
        <v>87</v>
      </c>
      <c r="C45" s="613">
        <v>71803</v>
      </c>
      <c r="D45" s="613">
        <v>32159</v>
      </c>
      <c r="E45" s="613">
        <v>19919</v>
      </c>
      <c r="F45" s="613">
        <v>18388</v>
      </c>
      <c r="G45" s="613">
        <v>1531</v>
      </c>
      <c r="H45" s="613">
        <v>905</v>
      </c>
      <c r="I45" s="613">
        <v>2025</v>
      </c>
      <c r="J45" s="613">
        <v>15129</v>
      </c>
      <c r="K45" s="577">
        <v>1666</v>
      </c>
      <c r="L45" s="132"/>
      <c r="M45" s="135"/>
      <c r="N45" s="59"/>
      <c r="O45" s="59"/>
      <c r="P45" s="59"/>
      <c r="Q45" s="59"/>
      <c r="R45" s="59"/>
      <c r="S45" s="59"/>
      <c r="T45" s="59"/>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578"/>
      <c r="B46" s="601" t="s">
        <v>88</v>
      </c>
      <c r="C46" s="613">
        <v>74563</v>
      </c>
      <c r="D46" s="613">
        <v>32851</v>
      </c>
      <c r="E46" s="613">
        <v>21968</v>
      </c>
      <c r="F46" s="613">
        <v>20611</v>
      </c>
      <c r="G46" s="613">
        <v>1357</v>
      </c>
      <c r="H46" s="613">
        <v>1225</v>
      </c>
      <c r="I46" s="613">
        <v>1998</v>
      </c>
      <c r="J46" s="613">
        <v>15553</v>
      </c>
      <c r="K46" s="577">
        <v>968</v>
      </c>
      <c r="L46" s="132"/>
      <c r="M46" s="135"/>
      <c r="N46" s="59"/>
      <c r="O46" s="59"/>
      <c r="P46" s="59"/>
      <c r="Q46" s="59"/>
      <c r="R46" s="59"/>
      <c r="S46" s="59"/>
      <c r="T46" s="59"/>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578"/>
      <c r="B47" s="601" t="s">
        <v>89</v>
      </c>
      <c r="C47" s="613">
        <v>70585</v>
      </c>
      <c r="D47" s="613">
        <v>32857</v>
      </c>
      <c r="E47" s="613">
        <v>19051</v>
      </c>
      <c r="F47" s="613">
        <v>17632</v>
      </c>
      <c r="G47" s="613">
        <v>1419</v>
      </c>
      <c r="H47" s="613">
        <v>1769</v>
      </c>
      <c r="I47" s="613">
        <v>1945</v>
      </c>
      <c r="J47" s="613">
        <v>14213</v>
      </c>
      <c r="K47" s="577">
        <v>750</v>
      </c>
      <c r="L47" s="132"/>
      <c r="M47" s="135"/>
      <c r="N47" s="59"/>
      <c r="O47" s="59"/>
      <c r="P47" s="59"/>
      <c r="Q47" s="59"/>
      <c r="R47" s="59"/>
      <c r="S47" s="59"/>
      <c r="T47" s="59"/>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578"/>
      <c r="B48" s="601" t="s">
        <v>90</v>
      </c>
      <c r="C48" s="613">
        <v>70871</v>
      </c>
      <c r="D48" s="613">
        <v>35169</v>
      </c>
      <c r="E48" s="613">
        <v>17685</v>
      </c>
      <c r="F48" s="613">
        <v>16265</v>
      </c>
      <c r="G48" s="613">
        <v>1420</v>
      </c>
      <c r="H48" s="613">
        <v>1722</v>
      </c>
      <c r="I48" s="613">
        <v>2064</v>
      </c>
      <c r="J48" s="613">
        <v>13477</v>
      </c>
      <c r="K48" s="577">
        <v>754</v>
      </c>
      <c r="L48" s="132"/>
      <c r="M48" s="135"/>
      <c r="N48" s="59"/>
      <c r="O48" s="59"/>
      <c r="P48" s="59"/>
      <c r="Q48" s="59"/>
      <c r="R48" s="59"/>
      <c r="S48" s="59"/>
      <c r="T48" s="59"/>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578"/>
      <c r="B49" s="601" t="s">
        <v>91</v>
      </c>
      <c r="C49" s="613">
        <v>61115</v>
      </c>
      <c r="D49" s="613">
        <v>31024</v>
      </c>
      <c r="E49" s="613">
        <v>13940</v>
      </c>
      <c r="F49" s="613">
        <v>12999</v>
      </c>
      <c r="G49" s="613">
        <v>941</v>
      </c>
      <c r="H49" s="613">
        <v>1601</v>
      </c>
      <c r="I49" s="613">
        <v>2129</v>
      </c>
      <c r="J49" s="613">
        <v>11819</v>
      </c>
      <c r="K49" s="577">
        <v>602</v>
      </c>
      <c r="L49" s="132"/>
      <c r="M49" s="135"/>
      <c r="N49" s="59"/>
      <c r="O49" s="59"/>
      <c r="P49" s="59"/>
      <c r="Q49" s="59"/>
      <c r="R49" s="59"/>
      <c r="S49" s="59"/>
      <c r="T49" s="59"/>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578"/>
      <c r="B50" s="601" t="s">
        <v>92</v>
      </c>
      <c r="C50" s="613">
        <v>54268</v>
      </c>
      <c r="D50" s="613">
        <v>26185</v>
      </c>
      <c r="E50" s="613">
        <v>14308</v>
      </c>
      <c r="F50" s="613">
        <v>13489</v>
      </c>
      <c r="G50" s="613">
        <v>819</v>
      </c>
      <c r="H50" s="613">
        <v>1027</v>
      </c>
      <c r="I50" s="613">
        <v>1615</v>
      </c>
      <c r="J50" s="613">
        <v>10627</v>
      </c>
      <c r="K50" s="577">
        <v>506</v>
      </c>
      <c r="L50" s="132"/>
      <c r="M50" s="135"/>
      <c r="N50" s="59"/>
      <c r="O50" s="59"/>
      <c r="P50" s="59"/>
      <c r="Q50" s="59"/>
      <c r="R50" s="59"/>
      <c r="S50" s="59"/>
      <c r="T50" s="59"/>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578"/>
      <c r="B51" s="601" t="s">
        <v>93</v>
      </c>
      <c r="C51" s="613">
        <v>60901</v>
      </c>
      <c r="D51" s="613">
        <v>30271</v>
      </c>
      <c r="E51" s="613">
        <v>14435</v>
      </c>
      <c r="F51" s="613">
        <v>13617</v>
      </c>
      <c r="G51" s="613">
        <v>818</v>
      </c>
      <c r="H51" s="613">
        <v>829</v>
      </c>
      <c r="I51" s="613">
        <v>1835</v>
      </c>
      <c r="J51" s="613">
        <v>13166</v>
      </c>
      <c r="K51" s="577">
        <v>365</v>
      </c>
      <c r="L51" s="132"/>
      <c r="M51" s="135"/>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578"/>
      <c r="B52" s="601" t="s">
        <v>381</v>
      </c>
      <c r="C52" s="613">
        <v>67750</v>
      </c>
      <c r="D52" s="613">
        <v>34226</v>
      </c>
      <c r="E52" s="613">
        <v>15563</v>
      </c>
      <c r="F52" s="613">
        <v>14741</v>
      </c>
      <c r="G52" s="613">
        <v>822</v>
      </c>
      <c r="H52" s="613">
        <v>821</v>
      </c>
      <c r="I52" s="613">
        <v>1895</v>
      </c>
      <c r="J52" s="613">
        <v>14724</v>
      </c>
      <c r="K52" s="577">
        <v>521</v>
      </c>
      <c r="L52" s="132"/>
      <c r="M52" s="135"/>
      <c r="N52" s="59"/>
      <c r="O52" s="59"/>
      <c r="P52" s="59"/>
      <c r="Q52" s="59"/>
      <c r="R52" s="59"/>
      <c r="S52" s="59"/>
      <c r="T52" s="59"/>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578"/>
      <c r="B53" s="601"/>
      <c r="C53" s="613"/>
      <c r="D53" s="613"/>
      <c r="E53" s="613"/>
      <c r="F53" s="613"/>
      <c r="G53" s="613"/>
      <c r="H53" s="613"/>
      <c r="I53" s="613"/>
      <c r="J53" s="613"/>
      <c r="K53" s="577"/>
      <c r="L53" s="132"/>
      <c r="M53" s="135"/>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578" t="s">
        <v>379</v>
      </c>
      <c r="B54" s="601" t="s">
        <v>83</v>
      </c>
      <c r="C54" s="613">
        <v>55675</v>
      </c>
      <c r="D54" s="613">
        <v>27772</v>
      </c>
      <c r="E54" s="613">
        <v>13308</v>
      </c>
      <c r="F54" s="613">
        <v>12394</v>
      </c>
      <c r="G54" s="613">
        <v>914</v>
      </c>
      <c r="H54" s="613">
        <v>545</v>
      </c>
      <c r="I54" s="613">
        <v>1806</v>
      </c>
      <c r="J54" s="613">
        <v>11779</v>
      </c>
      <c r="K54" s="577">
        <v>465</v>
      </c>
      <c r="L54" s="132"/>
      <c r="M54" s="135"/>
      <c r="N54" s="59"/>
      <c r="O54" s="59"/>
      <c r="P54" s="59"/>
      <c r="Q54" s="59"/>
      <c r="R54" s="59"/>
      <c r="S54" s="59"/>
      <c r="T54" s="59"/>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2.75" customHeight="1" thickBot="1">
      <c r="A55" s="578"/>
      <c r="B55" s="601" t="s">
        <v>84</v>
      </c>
      <c r="C55" s="613">
        <v>58016</v>
      </c>
      <c r="D55" s="613">
        <v>28627</v>
      </c>
      <c r="E55" s="613">
        <v>14360</v>
      </c>
      <c r="F55" s="613">
        <v>13557</v>
      </c>
      <c r="G55" s="613">
        <v>803</v>
      </c>
      <c r="H55" s="613">
        <v>512</v>
      </c>
      <c r="I55" s="613">
        <v>2007</v>
      </c>
      <c r="J55" s="613">
        <v>11892</v>
      </c>
      <c r="K55" s="577">
        <v>618</v>
      </c>
      <c r="L55" s="132"/>
      <c r="M55" s="135"/>
      <c r="N55" s="513"/>
      <c r="O55" s="59"/>
      <c r="P55" s="59"/>
      <c r="Q55" s="59"/>
      <c r="R55" s="59"/>
      <c r="S55" s="59"/>
      <c r="T55" s="59"/>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4.25" customHeight="1">
      <c r="A56" s="775" t="s">
        <v>401</v>
      </c>
      <c r="B56" s="776"/>
      <c r="C56" s="98">
        <f>((C12-C11)/C11)*100</f>
        <v>-15.723265778120412</v>
      </c>
      <c r="D56" s="98">
        <f t="shared" ref="D56:K56" si="0">((D12-D11)/D11)*100</f>
        <v>-15.426026452328825</v>
      </c>
      <c r="E56" s="98">
        <f t="shared" si="0"/>
        <v>-14.893878806521071</v>
      </c>
      <c r="F56" s="98">
        <f t="shared" si="0"/>
        <v>-13.00077106171846</v>
      </c>
      <c r="G56" s="98">
        <f t="shared" si="0"/>
        <v>-35.956732562476688</v>
      </c>
      <c r="H56" s="98">
        <f t="shared" si="0"/>
        <v>-29.6271637816245</v>
      </c>
      <c r="I56" s="98">
        <f t="shared" si="0"/>
        <v>-1.8027298480556273</v>
      </c>
      <c r="J56" s="98">
        <f t="shared" si="0"/>
        <v>-18.689887331684531</v>
      </c>
      <c r="K56" s="232">
        <f t="shared" si="0"/>
        <v>-10.421836228287841</v>
      </c>
      <c r="L56" s="132"/>
      <c r="M56" s="103"/>
      <c r="N56" s="103"/>
      <c r="O56" s="103"/>
      <c r="P56" s="103"/>
      <c r="Q56" s="103"/>
      <c r="R56" s="103"/>
      <c r="S56" s="103"/>
      <c r="T56" s="103"/>
      <c r="U56" s="103"/>
      <c r="V56" s="103"/>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4.25" customHeight="1">
      <c r="A57" s="453" t="s">
        <v>95</v>
      </c>
      <c r="B57" s="617"/>
      <c r="C57" s="618">
        <f>(C55-C54)/C54*100</f>
        <v>4.2047597665020202</v>
      </c>
      <c r="D57" s="618">
        <f t="shared" ref="D57:M57" si="1">(D55-D54)/D54*100</f>
        <v>3.0786403571942964</v>
      </c>
      <c r="E57" s="618">
        <f t="shared" si="1"/>
        <v>7.9050195371205296</v>
      </c>
      <c r="F57" s="618">
        <f t="shared" si="1"/>
        <v>9.3835726964660324</v>
      </c>
      <c r="G57" s="618">
        <f t="shared" si="1"/>
        <v>-12.144420131291028</v>
      </c>
      <c r="H57" s="618">
        <f t="shared" si="1"/>
        <v>-6.0550458715596331</v>
      </c>
      <c r="I57" s="618">
        <f t="shared" si="1"/>
        <v>11.129568106312291</v>
      </c>
      <c r="J57" s="618">
        <f t="shared" si="1"/>
        <v>0.95933440869343745</v>
      </c>
      <c r="K57" s="464">
        <f t="shared" si="1"/>
        <v>32.903225806451616</v>
      </c>
      <c r="L57" s="618" t="e">
        <f t="shared" si="1"/>
        <v>#DIV/0!</v>
      </c>
      <c r="M57" s="618" t="e">
        <f t="shared" si="1"/>
        <v>#DIV/0!</v>
      </c>
      <c r="N57" s="103"/>
      <c r="O57" s="103"/>
      <c r="P57" s="103"/>
      <c r="Q57" s="103"/>
      <c r="R57" s="103"/>
      <c r="S57" s="103"/>
      <c r="T57" s="103"/>
      <c r="U57" s="103"/>
      <c r="V57" s="103"/>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4.25" customHeight="1" thickBot="1">
      <c r="A58" s="773" t="s">
        <v>386</v>
      </c>
      <c r="B58" s="774"/>
      <c r="C58" s="380">
        <f>((C55-C42)/C42)*100</f>
        <v>-15.068292611515318</v>
      </c>
      <c r="D58" s="380">
        <f t="shared" ref="D58:K58" si="2">((D55-D42)/D42)*100</f>
        <v>-14.581965745658533</v>
      </c>
      <c r="E58" s="380">
        <f t="shared" si="2"/>
        <v>-12.529694828531401</v>
      </c>
      <c r="F58" s="380">
        <f t="shared" si="2"/>
        <v>-9.1171147013474556</v>
      </c>
      <c r="G58" s="380">
        <f t="shared" si="2"/>
        <v>-46.466666666666669</v>
      </c>
      <c r="H58" s="380">
        <f t="shared" si="2"/>
        <v>-30.717185385656293</v>
      </c>
      <c r="I58" s="380">
        <f t="shared" si="2"/>
        <v>-1.2788981800295129</v>
      </c>
      <c r="J58" s="380">
        <f t="shared" si="2"/>
        <v>-20.342956661531247</v>
      </c>
      <c r="K58" s="465">
        <f t="shared" si="2"/>
        <v>-8.7149187592319066</v>
      </c>
      <c r="L58" s="380" t="e">
        <f>((L55-L33)/L33)*100</f>
        <v>#DIV/0!</v>
      </c>
      <c r="M58" s="380" t="e">
        <f>((M55-M33)/M33)*100</f>
        <v>#DIV/0!</v>
      </c>
      <c r="N58" s="103"/>
      <c r="O58" s="103"/>
      <c r="P58" s="103"/>
      <c r="Q58" s="103"/>
      <c r="R58" s="103"/>
      <c r="S58" s="103"/>
      <c r="T58" s="103"/>
      <c r="U58" s="103"/>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4.25" customHeight="1">
      <c r="A59" s="116" t="s">
        <v>96</v>
      </c>
      <c r="B59" s="604"/>
      <c r="C59" s="606"/>
      <c r="D59" s="606"/>
      <c r="E59" s="606"/>
      <c r="F59" s="606"/>
      <c r="G59" s="606"/>
      <c r="H59" s="606"/>
      <c r="I59" s="607"/>
      <c r="J59" s="607"/>
      <c r="K59" s="122"/>
      <c r="Q59" s="89"/>
      <c r="R59" s="89"/>
      <c r="S59" s="89"/>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4.25" customHeight="1" thickBot="1">
      <c r="A60" s="117" t="s">
        <v>97</v>
      </c>
      <c r="B60" s="118"/>
      <c r="C60" s="119"/>
      <c r="D60" s="119"/>
      <c r="E60" s="119"/>
      <c r="F60" s="119"/>
      <c r="G60" s="119"/>
      <c r="H60" s="119"/>
      <c r="I60" s="119"/>
      <c r="J60" s="119"/>
      <c r="K60" s="120"/>
      <c r="Q60" s="89"/>
      <c r="R60" s="89"/>
      <c r="S60" s="89"/>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c r="A61" s="57"/>
      <c r="B61" s="56"/>
      <c r="D61" s="97"/>
      <c r="E61" s="97"/>
      <c r="F61" s="170"/>
      <c r="G61" s="170"/>
      <c r="H61" s="97"/>
      <c r="I61" s="97"/>
      <c r="J61" s="97"/>
      <c r="K61" s="97"/>
    </row>
    <row r="62" spans="1:187" ht="14.25" customHeight="1">
      <c r="A62" s="57"/>
      <c r="B62" s="56"/>
      <c r="C62" s="41"/>
      <c r="D62" s="41"/>
      <c r="E62" s="41"/>
      <c r="F62" s="41"/>
      <c r="G62" s="41"/>
      <c r="H62" s="41"/>
      <c r="I62" s="41"/>
      <c r="J62" s="41"/>
      <c r="K62" s="41"/>
      <c r="Q62" s="20"/>
      <c r="R62" s="20"/>
      <c r="S62" s="20"/>
      <c r="GC62" s="16"/>
      <c r="GD62" s="16"/>
      <c r="GE62" s="16"/>
    </row>
    <row r="63" spans="1:187" ht="14.25" customHeight="1">
      <c r="A63" s="57"/>
      <c r="B63" s="56"/>
      <c r="C63" s="101"/>
      <c r="D63" s="101"/>
      <c r="E63" s="101"/>
      <c r="F63" s="171"/>
      <c r="G63" s="331"/>
      <c r="H63" s="101"/>
      <c r="I63" s="101"/>
      <c r="J63" s="101"/>
      <c r="K63" s="101"/>
      <c r="Q63" s="20"/>
      <c r="R63" s="20"/>
      <c r="S63" s="20"/>
      <c r="GC63" s="16"/>
      <c r="GD63" s="16"/>
      <c r="GE63" s="16"/>
    </row>
    <row r="64" spans="1:187" ht="14.25" customHeight="1">
      <c r="A64" s="57"/>
      <c r="B64" s="56"/>
      <c r="C64" s="92"/>
      <c r="D64" s="92"/>
      <c r="E64" s="92"/>
      <c r="F64" s="172"/>
      <c r="G64" s="172"/>
      <c r="H64" s="92"/>
      <c r="I64" s="92"/>
      <c r="J64" s="92"/>
      <c r="K64" s="92"/>
      <c r="Q64" s="20"/>
      <c r="R64" s="20"/>
      <c r="S64" s="20"/>
      <c r="GC64" s="16"/>
      <c r="GD64" s="16"/>
      <c r="GE64" s="16"/>
    </row>
    <row r="65" spans="1:187" ht="14.25" customHeight="1">
      <c r="A65" s="57"/>
      <c r="B65" s="56"/>
      <c r="C65" s="55"/>
      <c r="D65" s="55"/>
      <c r="E65" s="55"/>
      <c r="G65" s="55"/>
      <c r="H65" s="55"/>
      <c r="I65" s="55"/>
      <c r="J65" s="55"/>
      <c r="K65" s="55"/>
    </row>
    <row r="66" spans="1:187" ht="14.25" customHeight="1">
      <c r="C66" s="94"/>
      <c r="L66" s="89"/>
      <c r="M66" s="89"/>
      <c r="N66" s="89"/>
      <c r="O66" s="89"/>
      <c r="P66" s="89"/>
      <c r="Q66" s="89"/>
      <c r="R66" s="89"/>
      <c r="S66" s="89"/>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row>
    <row r="67" spans="1:187" ht="14.25" customHeight="1">
      <c r="L67" s="89"/>
      <c r="M67" s="89"/>
      <c r="N67" s="89"/>
      <c r="O67" s="89"/>
      <c r="P67" s="89"/>
      <c r="Q67" s="89"/>
      <c r="R67" s="89"/>
      <c r="S67" s="89"/>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row>
    <row r="71" spans="1:187" ht="14.25" customHeight="1">
      <c r="A71" s="16"/>
      <c r="B71" s="16"/>
      <c r="C71" s="44"/>
      <c r="D71" s="44"/>
      <c r="E71" s="44"/>
      <c r="F71" s="44"/>
      <c r="G71" s="44"/>
      <c r="H71" s="44"/>
      <c r="I71" s="44"/>
      <c r="J71" s="44"/>
      <c r="K71" s="44"/>
    </row>
    <row r="72" spans="1:187" ht="14.25" customHeight="1">
      <c r="A72" s="16"/>
      <c r="B72" s="16"/>
      <c r="C72" s="44"/>
      <c r="D72" s="44"/>
      <c r="E72" s="44"/>
      <c r="F72" s="44"/>
      <c r="G72" s="44"/>
      <c r="H72" s="44"/>
      <c r="I72" s="44"/>
      <c r="J72" s="44"/>
      <c r="K72" s="44"/>
    </row>
    <row r="93" spans="12:19" s="16" customFormat="1" ht="14.25" customHeight="1">
      <c r="L93" s="90"/>
      <c r="M93" s="90"/>
      <c r="N93" s="90"/>
      <c r="O93" s="90"/>
      <c r="P93" s="90"/>
      <c r="Q93" s="89"/>
      <c r="R93" s="89"/>
      <c r="S93" s="89"/>
    </row>
    <row r="94" spans="12:19" s="16" customFormat="1" ht="14.25" customHeight="1">
      <c r="L94" s="90"/>
      <c r="M94" s="90"/>
      <c r="N94" s="90"/>
      <c r="O94" s="90"/>
      <c r="P94" s="90"/>
      <c r="Q94" s="89"/>
      <c r="R94" s="89"/>
      <c r="S94" s="89"/>
    </row>
    <row r="98" spans="6:7" s="16" customFormat="1" ht="14.25" customHeight="1">
      <c r="F98" s="20"/>
      <c r="G98" s="20"/>
    </row>
    <row r="99" spans="6:7" s="16" customFormat="1" ht="14.25" customHeight="1">
      <c r="F99" s="20"/>
      <c r="G99" s="20"/>
    </row>
    <row r="128" spans="1:187" s="47" customFormat="1" ht="14.25" customHeight="1">
      <c r="A128" s="40"/>
      <c r="B128" s="39"/>
      <c r="C128" s="40"/>
      <c r="D128" s="40"/>
      <c r="E128" s="40"/>
      <c r="F128" s="40"/>
      <c r="G128" s="40"/>
      <c r="H128" s="40"/>
      <c r="I128" s="40"/>
      <c r="J128" s="40"/>
      <c r="K128" s="40"/>
      <c r="L128" s="79"/>
      <c r="M128" s="79"/>
      <c r="N128" s="79"/>
      <c r="O128" s="79"/>
      <c r="P128" s="79"/>
      <c r="Q128" s="90"/>
      <c r="R128" s="90"/>
      <c r="S128" s="90"/>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row>
    <row r="129" spans="1:187" s="47" customFormat="1" ht="14.25" customHeight="1">
      <c r="A129" s="40"/>
      <c r="B129" s="39"/>
      <c r="C129" s="40"/>
      <c r="D129" s="40"/>
      <c r="E129" s="40"/>
      <c r="F129" s="40"/>
      <c r="G129" s="40"/>
      <c r="H129" s="40"/>
      <c r="I129" s="40"/>
      <c r="J129" s="40"/>
      <c r="K129" s="40"/>
      <c r="L129" s="79"/>
      <c r="M129" s="79"/>
      <c r="N129" s="79"/>
      <c r="O129" s="79"/>
      <c r="P129" s="79"/>
      <c r="Q129" s="90"/>
      <c r="R129" s="90"/>
      <c r="S129" s="90"/>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row>
    <row r="136" spans="1:187" ht="14.25" customHeight="1">
      <c r="A136" s="54"/>
      <c r="B136" s="53"/>
      <c r="C136" s="52" t="e">
        <f>(#REF!/#REF!-1)*100</f>
        <v>#REF!</v>
      </c>
      <c r="D136" s="52" t="e">
        <f>(#REF!/#REF!-1)*100</f>
        <v>#REF!</v>
      </c>
      <c r="E136" s="52"/>
      <c r="F136" s="52" t="e">
        <f>(#REF!/#REF!-1)*100</f>
        <v>#REF!</v>
      </c>
      <c r="G136" s="52" t="e">
        <f>(#REF!/#REF!-1)*100</f>
        <v>#REF!</v>
      </c>
      <c r="H136" s="52" t="e">
        <f>(#REF!/#REF!-1)*100</f>
        <v>#REF!</v>
      </c>
      <c r="I136" s="52" t="e">
        <f>(#REF!/#REF!-1)*100</f>
        <v>#REF!</v>
      </c>
      <c r="J136" s="52" t="e">
        <f>(#REF!/#REF!-1)*100</f>
        <v>#REF!</v>
      </c>
      <c r="K136" s="52" t="e">
        <f>(#REF!/#REF!-1)*100</f>
        <v>#REF!</v>
      </c>
    </row>
    <row r="137" spans="1:187" ht="14.25" customHeight="1">
      <c r="A137" s="54"/>
      <c r="B137" s="53"/>
      <c r="C137" s="52" t="e">
        <f>(#REF!/#REF!-1)*100</f>
        <v>#REF!</v>
      </c>
      <c r="D137" s="52" t="e">
        <f>(#REF!/#REF!-1)*100</f>
        <v>#REF!</v>
      </c>
      <c r="E137" s="52"/>
      <c r="F137" s="52" t="e">
        <f>(#REF!/#REF!-1)*100</f>
        <v>#REF!</v>
      </c>
      <c r="G137" s="52" t="e">
        <f>(#REF!/#REF!-1)*100</f>
        <v>#REF!</v>
      </c>
      <c r="H137" s="52" t="e">
        <f>(#REF!/#REF!-1)*100</f>
        <v>#REF!</v>
      </c>
      <c r="I137" s="52" t="e">
        <f>(#REF!/#REF!-1)*100</f>
        <v>#REF!</v>
      </c>
      <c r="J137" s="52" t="e">
        <f>(#REF!/#REF!-1)*100</f>
        <v>#REF!</v>
      </c>
      <c r="K137" s="52" t="e">
        <f>(#REF!/#REF!-1)*100</f>
        <v>#REF!</v>
      </c>
    </row>
  </sheetData>
  <mergeCells count="6">
    <mergeCell ref="A58:B58"/>
    <mergeCell ref="A56:B56"/>
    <mergeCell ref="A3:K3"/>
    <mergeCell ref="A1:K1"/>
    <mergeCell ref="U4:AA4"/>
    <mergeCell ref="A2:K2"/>
  </mergeCells>
  <phoneticPr fontId="108" type="noConversion"/>
  <printOptions horizontalCentered="1" verticalCentered="1"/>
  <pageMargins left="0.70866141732283472" right="0.70866141732283472" top="0.70866141732283472" bottom="0.74803149606299213" header="0" footer="0.31496062992125984"/>
  <pageSetup scale="90" orientation="landscape" r:id="rId1"/>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B050"/>
  </sheetPr>
  <dimension ref="A1:GC136"/>
  <sheetViews>
    <sheetView tabSelected="1" view="pageBreakPreview" zoomScale="90" zoomScaleNormal="75" zoomScaleSheetLayoutView="90" workbookViewId="0">
      <pane ySplit="4" topLeftCell="A5" activePane="bottomLeft" state="frozen"/>
      <selection activeCell="G7" sqref="G7"/>
      <selection pane="bottomLeft" activeCell="G7" sqref="G7"/>
    </sheetView>
  </sheetViews>
  <sheetFormatPr baseColWidth="10" defaultColWidth="11.44140625" defaultRowHeight="13.2"/>
  <cols>
    <col min="1" max="1" width="13.44140625" style="40" customWidth="1"/>
    <col min="2" max="2" width="31.109375" style="39" customWidth="1"/>
    <col min="3" max="3" width="12.5546875" style="40" customWidth="1"/>
    <col min="4" max="10" width="10.109375" style="40" customWidth="1"/>
    <col min="11" max="11" width="10.6640625" style="40" customWidth="1"/>
    <col min="12" max="12" width="12.5546875" style="20" bestFit="1" customWidth="1"/>
    <col min="13" max="13" width="13.109375" style="20" bestFit="1" customWidth="1"/>
    <col min="14" max="14" width="12.5546875" style="20" bestFit="1" customWidth="1"/>
    <col min="15" max="17" width="13.5546875" style="20" bestFit="1" customWidth="1"/>
    <col min="18" max="18" width="12.5546875" style="20" bestFit="1" customWidth="1"/>
    <col min="19" max="20" width="13.5546875" style="20" bestFit="1" customWidth="1"/>
    <col min="21" max="30" width="11.44140625" style="20"/>
    <col min="31" max="16384" width="11.44140625" style="16"/>
  </cols>
  <sheetData>
    <row r="1" spans="1:30" s="61" customFormat="1" ht="12.75" customHeight="1">
      <c r="A1" s="780" t="s">
        <v>98</v>
      </c>
      <c r="B1" s="781"/>
      <c r="C1" s="781"/>
      <c r="D1" s="781"/>
      <c r="E1" s="781"/>
      <c r="F1" s="781"/>
      <c r="G1" s="781"/>
      <c r="H1" s="781"/>
      <c r="I1" s="781"/>
      <c r="J1" s="781"/>
      <c r="K1" s="782"/>
      <c r="L1" s="62"/>
      <c r="M1" s="62"/>
      <c r="N1" s="62"/>
      <c r="O1" s="62"/>
      <c r="P1" s="62"/>
      <c r="Q1" s="62"/>
      <c r="R1" s="62"/>
      <c r="S1" s="40"/>
      <c r="T1" s="42"/>
      <c r="U1" s="62"/>
      <c r="V1" s="62"/>
      <c r="W1" s="62"/>
      <c r="X1" s="62"/>
      <c r="Y1" s="62"/>
      <c r="Z1" s="62"/>
      <c r="AA1" s="62"/>
      <c r="AB1" s="62"/>
      <c r="AC1" s="62"/>
      <c r="AD1" s="62"/>
    </row>
    <row r="2" spans="1:30" s="61" customFormat="1" ht="12.75" customHeight="1">
      <c r="A2" s="787" t="s">
        <v>70</v>
      </c>
      <c r="B2" s="788"/>
      <c r="C2" s="788"/>
      <c r="D2" s="788"/>
      <c r="E2" s="788"/>
      <c r="F2" s="788"/>
      <c r="G2" s="788"/>
      <c r="H2" s="788"/>
      <c r="I2" s="788"/>
      <c r="J2" s="788"/>
      <c r="K2" s="789"/>
      <c r="L2" s="62"/>
      <c r="M2" s="62"/>
      <c r="N2" s="62"/>
      <c r="O2" s="62"/>
      <c r="P2" s="62"/>
      <c r="Q2" s="62"/>
      <c r="R2" s="62"/>
      <c r="S2" s="62"/>
      <c r="T2" s="62"/>
      <c r="U2" s="62"/>
      <c r="V2" s="62"/>
      <c r="W2" s="62"/>
      <c r="X2" s="62"/>
      <c r="Y2" s="62"/>
      <c r="Z2" s="62"/>
      <c r="AA2" s="62"/>
      <c r="AB2" s="62"/>
      <c r="AC2" s="62"/>
      <c r="AD2" s="62"/>
    </row>
    <row r="3" spans="1:30" ht="12.75" customHeight="1" thickBot="1">
      <c r="A3" s="777" t="s">
        <v>382</v>
      </c>
      <c r="B3" s="778"/>
      <c r="C3" s="778"/>
      <c r="D3" s="778"/>
      <c r="E3" s="778"/>
      <c r="F3" s="778"/>
      <c r="G3" s="778"/>
      <c r="H3" s="778"/>
      <c r="I3" s="778"/>
      <c r="J3" s="778"/>
      <c r="K3" s="779"/>
      <c r="S3" s="783"/>
      <c r="T3" s="783"/>
      <c r="U3" s="783"/>
      <c r="V3" s="783"/>
      <c r="W3" s="783"/>
      <c r="X3" s="783"/>
      <c r="Y3" s="783"/>
    </row>
    <row r="4" spans="1:30" ht="42" customHeight="1" thickBot="1">
      <c r="A4" s="114" t="s">
        <v>71</v>
      </c>
      <c r="B4" s="60" t="s">
        <v>72</v>
      </c>
      <c r="C4" s="60" t="s">
        <v>73</v>
      </c>
      <c r="D4" s="60" t="s">
        <v>74</v>
      </c>
      <c r="E4" s="60" t="s">
        <v>75</v>
      </c>
      <c r="F4" s="60" t="s">
        <v>76</v>
      </c>
      <c r="G4" s="60" t="s">
        <v>77</v>
      </c>
      <c r="H4" s="60" t="s">
        <v>78</v>
      </c>
      <c r="I4" s="60" t="s">
        <v>79</v>
      </c>
      <c r="J4" s="60" t="s">
        <v>80</v>
      </c>
      <c r="K4" s="115" t="s">
        <v>81</v>
      </c>
      <c r="Q4" s="16"/>
      <c r="R4" s="16"/>
      <c r="S4" s="16"/>
      <c r="T4" s="16"/>
      <c r="U4" s="16"/>
      <c r="V4" s="16"/>
      <c r="W4" s="16"/>
      <c r="X4" s="16"/>
      <c r="Y4" s="16"/>
      <c r="Z4" s="16"/>
      <c r="AA4" s="16"/>
      <c r="AB4" s="16"/>
      <c r="AC4" s="16"/>
      <c r="AD4" s="16"/>
    </row>
    <row r="5" spans="1:30" ht="12.75" customHeight="1">
      <c r="A5" s="680">
        <v>2017</v>
      </c>
      <c r="B5" s="604"/>
      <c r="C5" s="611">
        <v>199956.984</v>
      </c>
      <c r="D5" s="611">
        <v>108494.37699999999</v>
      </c>
      <c r="E5" s="611">
        <v>42632.644</v>
      </c>
      <c r="F5" s="611">
        <v>38917.178999999996</v>
      </c>
      <c r="G5" s="611">
        <v>3715.4650000000001</v>
      </c>
      <c r="H5" s="611">
        <v>6349.4960000000001</v>
      </c>
      <c r="I5" s="611">
        <v>7649.8280000000004</v>
      </c>
      <c r="J5" s="611">
        <v>33848.877999999997</v>
      </c>
      <c r="K5" s="575">
        <v>981.76099999999997</v>
      </c>
      <c r="L5" s="59"/>
      <c r="M5" s="45"/>
      <c r="Q5" s="16"/>
      <c r="R5" s="16"/>
      <c r="S5" s="16"/>
      <c r="T5" s="16"/>
      <c r="U5" s="16"/>
      <c r="V5" s="16"/>
      <c r="W5" s="16"/>
      <c r="X5" s="16"/>
      <c r="Y5" s="16"/>
      <c r="Z5" s="16"/>
      <c r="AA5" s="16"/>
      <c r="AB5" s="16"/>
      <c r="AC5" s="16"/>
      <c r="AD5" s="16"/>
    </row>
    <row r="6" spans="1:30" ht="12.75" customHeight="1">
      <c r="A6" s="680">
        <v>2018</v>
      </c>
      <c r="B6" s="604"/>
      <c r="C6" s="611">
        <v>201043.57</v>
      </c>
      <c r="D6" s="611">
        <v>114461.647</v>
      </c>
      <c r="E6" s="611">
        <v>40514.616000000002</v>
      </c>
      <c r="F6" s="611">
        <v>37172.451999999997</v>
      </c>
      <c r="G6" s="611">
        <v>3342.1640000000002</v>
      </c>
      <c r="H6" s="611">
        <v>4092.989</v>
      </c>
      <c r="I6" s="611">
        <v>8127.616</v>
      </c>
      <c r="J6" s="611">
        <v>32705.058000000001</v>
      </c>
      <c r="K6" s="575">
        <v>1141.644</v>
      </c>
      <c r="L6" s="59"/>
      <c r="M6" s="45"/>
      <c r="Q6" s="16"/>
      <c r="R6" s="16"/>
      <c r="S6" s="16"/>
      <c r="T6" s="16"/>
      <c r="U6" s="16"/>
      <c r="V6" s="16"/>
      <c r="W6" s="16"/>
      <c r="X6" s="16"/>
      <c r="Y6" s="16"/>
      <c r="Z6" s="16"/>
      <c r="AA6" s="16"/>
      <c r="AB6" s="16"/>
      <c r="AC6" s="16"/>
      <c r="AD6" s="16"/>
    </row>
    <row r="7" spans="1:30" ht="12.75" customHeight="1">
      <c r="A7" s="680">
        <v>2019</v>
      </c>
      <c r="B7" s="603"/>
      <c r="C7" s="611">
        <v>211999.98700000002</v>
      </c>
      <c r="D7" s="611">
        <v>116324.061</v>
      </c>
      <c r="E7" s="611">
        <v>46219.005000000005</v>
      </c>
      <c r="F7" s="611">
        <v>42597.555</v>
      </c>
      <c r="G7" s="611">
        <v>3621.4500000000003</v>
      </c>
      <c r="H7" s="611">
        <v>3866.2349999999997</v>
      </c>
      <c r="I7" s="611">
        <v>8335.4850000000006</v>
      </c>
      <c r="J7" s="611">
        <v>36020.585999999996</v>
      </c>
      <c r="K7" s="575">
        <v>1234.615</v>
      </c>
      <c r="L7" s="59"/>
      <c r="M7" s="45"/>
      <c r="Q7" s="16"/>
      <c r="R7" s="16"/>
      <c r="S7" s="16"/>
      <c r="T7" s="16"/>
      <c r="U7" s="16"/>
      <c r="V7" s="16"/>
      <c r="W7" s="16"/>
      <c r="X7" s="16"/>
      <c r="Y7" s="16"/>
      <c r="Z7" s="16"/>
      <c r="AA7" s="16"/>
      <c r="AB7" s="16"/>
      <c r="AC7" s="16"/>
      <c r="AD7" s="16"/>
    </row>
    <row r="8" spans="1:30" ht="12.75" customHeight="1">
      <c r="A8" s="680">
        <v>2020</v>
      </c>
      <c r="B8" s="604"/>
      <c r="C8" s="611">
        <v>223362.715</v>
      </c>
      <c r="D8" s="611">
        <v>115898.329</v>
      </c>
      <c r="E8" s="611">
        <v>50860.218000000001</v>
      </c>
      <c r="F8" s="611">
        <v>47583.256000000001</v>
      </c>
      <c r="G8" s="611">
        <v>3276.962</v>
      </c>
      <c r="H8" s="611">
        <v>4900.4089999999997</v>
      </c>
      <c r="I8" s="611">
        <v>8950.9709999999995</v>
      </c>
      <c r="J8" s="611">
        <v>41556.563000000002</v>
      </c>
      <c r="K8" s="575">
        <v>1196.2249999999999</v>
      </c>
      <c r="L8" s="59"/>
      <c r="M8" s="45"/>
      <c r="Q8" s="16"/>
      <c r="R8" s="16"/>
      <c r="S8" s="16"/>
      <c r="T8" s="16"/>
      <c r="U8" s="16"/>
      <c r="V8" s="16"/>
      <c r="W8" s="16"/>
      <c r="X8" s="16"/>
      <c r="Y8" s="16"/>
      <c r="Z8" s="16"/>
      <c r="AA8" s="16"/>
      <c r="AB8" s="16"/>
      <c r="AC8" s="16"/>
      <c r="AD8" s="16"/>
    </row>
    <row r="9" spans="1:30" ht="12.75" customHeight="1">
      <c r="A9" s="680">
        <v>2021</v>
      </c>
      <c r="B9" s="604"/>
      <c r="C9" s="611">
        <v>209971.59</v>
      </c>
      <c r="D9" s="611">
        <v>105974.681</v>
      </c>
      <c r="E9" s="611">
        <v>50531.184999999998</v>
      </c>
      <c r="F9" s="611">
        <v>47495.682000000001</v>
      </c>
      <c r="G9" s="611">
        <v>3035.5030000000002</v>
      </c>
      <c r="H9" s="611">
        <v>5202.1840000000002</v>
      </c>
      <c r="I9" s="611">
        <v>8261.7720000000008</v>
      </c>
      <c r="J9" s="611">
        <v>38687.978000000003</v>
      </c>
      <c r="K9" s="575">
        <v>1313.79</v>
      </c>
      <c r="L9" s="59"/>
      <c r="M9" s="45"/>
      <c r="Q9" s="16"/>
      <c r="R9" s="16"/>
      <c r="S9" s="16"/>
      <c r="T9" s="16"/>
      <c r="U9" s="16"/>
      <c r="V9" s="16"/>
      <c r="W9" s="16"/>
      <c r="X9" s="16"/>
      <c r="Y9" s="16"/>
      <c r="Z9" s="16"/>
      <c r="AA9" s="16"/>
      <c r="AB9" s="16"/>
      <c r="AC9" s="16"/>
      <c r="AD9" s="16"/>
    </row>
    <row r="10" spans="1:30" ht="12.75" customHeight="1">
      <c r="A10" s="680"/>
      <c r="B10" s="612"/>
      <c r="C10" s="619"/>
      <c r="D10" s="620"/>
      <c r="E10" s="621"/>
      <c r="F10" s="621"/>
      <c r="G10" s="620"/>
      <c r="H10" s="620"/>
      <c r="I10" s="620"/>
      <c r="J10" s="620"/>
      <c r="K10" s="121"/>
      <c r="L10" s="136"/>
      <c r="M10" s="136"/>
      <c r="N10" s="136"/>
      <c r="O10" s="136"/>
      <c r="P10" s="136"/>
      <c r="Q10" s="136"/>
      <c r="T10" s="16"/>
      <c r="U10" s="16"/>
      <c r="V10" s="16"/>
      <c r="W10" s="16"/>
      <c r="X10" s="16"/>
      <c r="Y10" s="16"/>
      <c r="Z10" s="16"/>
      <c r="AA10" s="16"/>
      <c r="AB10" s="16"/>
      <c r="AC10" s="16"/>
      <c r="AD10" s="16"/>
    </row>
    <row r="11" spans="1:30" ht="12.75" customHeight="1">
      <c r="A11" s="311" t="s">
        <v>82</v>
      </c>
      <c r="B11" s="601" t="s">
        <v>385</v>
      </c>
      <c r="C11" s="613">
        <v>34697.608</v>
      </c>
      <c r="D11" s="613">
        <v>17944.597999999998</v>
      </c>
      <c r="E11" s="613">
        <v>8083.3780000000006</v>
      </c>
      <c r="F11" s="613">
        <v>7537.9680000000008</v>
      </c>
      <c r="G11" s="613">
        <v>545.41000000000008</v>
      </c>
      <c r="H11" s="613">
        <v>600.91200000000003</v>
      </c>
      <c r="I11" s="613">
        <v>1365.001</v>
      </c>
      <c r="J11" s="613">
        <v>6533.9449999999997</v>
      </c>
      <c r="K11" s="577">
        <v>169.774</v>
      </c>
      <c r="L11" s="137"/>
      <c r="M11" s="137"/>
      <c r="N11" s="137"/>
      <c r="O11" s="137"/>
      <c r="P11" s="137"/>
      <c r="Q11" s="137"/>
      <c r="R11" s="103"/>
      <c r="S11" s="103"/>
      <c r="T11" s="103"/>
      <c r="U11" s="16"/>
      <c r="V11" s="16"/>
      <c r="W11" s="16"/>
      <c r="X11" s="16"/>
      <c r="Y11" s="16"/>
      <c r="Z11" s="16"/>
      <c r="AA11" s="16"/>
      <c r="AB11" s="16"/>
      <c r="AC11" s="16"/>
      <c r="AD11" s="16"/>
    </row>
    <row r="12" spans="1:30" ht="12.75" customHeight="1">
      <c r="A12" s="311" t="s">
        <v>379</v>
      </c>
      <c r="B12" s="603" t="str">
        <f>B11</f>
        <v>Ene-feb</v>
      </c>
      <c r="C12" s="613">
        <v>29507.749</v>
      </c>
      <c r="D12" s="613">
        <v>15549.82</v>
      </c>
      <c r="E12" s="613">
        <v>6627.7070000000003</v>
      </c>
      <c r="F12" s="613">
        <v>6248.0469999999996</v>
      </c>
      <c r="G12" s="613">
        <v>379.66</v>
      </c>
      <c r="H12" s="613">
        <v>439.05099999999999</v>
      </c>
      <c r="I12" s="613">
        <v>1324.981</v>
      </c>
      <c r="J12" s="613">
        <v>5406.7039999999997</v>
      </c>
      <c r="K12" s="577">
        <v>159.48599999999999</v>
      </c>
      <c r="L12" s="79"/>
      <c r="M12" s="79"/>
      <c r="N12" s="79"/>
      <c r="O12" s="79"/>
      <c r="P12" s="79"/>
      <c r="Q12" s="79"/>
      <c r="R12" s="103"/>
      <c r="S12" s="103"/>
      <c r="T12" s="103"/>
      <c r="U12" s="16"/>
      <c r="V12" s="16"/>
      <c r="W12" s="16"/>
      <c r="X12" s="16"/>
      <c r="Y12" s="16"/>
      <c r="Z12" s="16"/>
      <c r="AA12" s="16"/>
      <c r="AB12" s="16"/>
      <c r="AC12" s="16"/>
      <c r="AD12" s="16"/>
    </row>
    <row r="13" spans="1:30" ht="12.75" customHeight="1">
      <c r="A13" s="162"/>
      <c r="B13" s="603"/>
      <c r="C13" s="619"/>
      <c r="D13" s="619"/>
      <c r="E13" s="619"/>
      <c r="F13" s="619"/>
      <c r="G13" s="619"/>
      <c r="H13" s="619"/>
      <c r="I13" s="619"/>
      <c r="J13" s="619"/>
      <c r="K13" s="665"/>
      <c r="L13" s="59"/>
      <c r="M13" s="59"/>
      <c r="O13" s="41"/>
      <c r="P13" s="41"/>
      <c r="Q13" s="16"/>
      <c r="R13" s="16"/>
      <c r="S13" s="16"/>
      <c r="T13" s="16"/>
      <c r="U13" s="16"/>
      <c r="V13" s="16"/>
      <c r="W13" s="16"/>
      <c r="X13" s="16"/>
      <c r="Y13" s="16"/>
      <c r="Z13" s="16"/>
      <c r="AA13" s="16"/>
      <c r="AB13" s="16"/>
      <c r="AC13" s="16"/>
      <c r="AD13" s="16"/>
    </row>
    <row r="14" spans="1:30" ht="12.75" customHeight="1">
      <c r="A14" s="311"/>
      <c r="B14" s="603"/>
      <c r="C14" s="613"/>
      <c r="D14" s="613"/>
      <c r="E14" s="613"/>
      <c r="F14" s="613"/>
      <c r="G14" s="613"/>
      <c r="H14" s="613"/>
      <c r="I14" s="613"/>
      <c r="J14" s="613"/>
      <c r="K14" s="577"/>
      <c r="L14" s="92"/>
      <c r="M14" s="92"/>
      <c r="N14" s="92"/>
      <c r="O14" s="92"/>
      <c r="P14" s="92"/>
      <c r="Q14" s="92"/>
      <c r="R14" s="92"/>
      <c r="S14" s="92"/>
      <c r="T14" s="59"/>
      <c r="U14" s="16"/>
      <c r="V14" s="16"/>
      <c r="W14" s="16"/>
      <c r="X14" s="16"/>
      <c r="Y14" s="16"/>
      <c r="Z14" s="16"/>
      <c r="AA14" s="16"/>
      <c r="AB14" s="16"/>
      <c r="AC14" s="16"/>
      <c r="AD14" s="16"/>
    </row>
    <row r="15" spans="1:30" ht="12.75" customHeight="1">
      <c r="A15" s="311">
        <v>2019</v>
      </c>
      <c r="B15" s="603" t="s">
        <v>83</v>
      </c>
      <c r="C15" s="613">
        <v>17929.830999999998</v>
      </c>
      <c r="D15" s="613">
        <v>10039.769</v>
      </c>
      <c r="E15" s="613">
        <v>3596.0279999999998</v>
      </c>
      <c r="F15" s="613">
        <v>3377.75</v>
      </c>
      <c r="G15" s="613">
        <v>218.27799999999999</v>
      </c>
      <c r="H15" s="613">
        <v>221.02199999999999</v>
      </c>
      <c r="I15" s="613">
        <v>701.43700000000001</v>
      </c>
      <c r="J15" s="613">
        <v>3309.4229999999998</v>
      </c>
      <c r="K15" s="577">
        <v>62.152000000000001</v>
      </c>
      <c r="L15" s="92"/>
      <c r="M15" s="92"/>
      <c r="N15" s="92"/>
      <c r="O15" s="92"/>
      <c r="P15" s="92"/>
      <c r="Q15" s="92"/>
      <c r="R15" s="92"/>
      <c r="S15" s="92"/>
      <c r="T15" s="59"/>
      <c r="U15" s="16"/>
      <c r="V15" s="16"/>
      <c r="W15" s="16"/>
      <c r="X15" s="16"/>
      <c r="Y15" s="16"/>
      <c r="Z15" s="16"/>
      <c r="AA15" s="16"/>
      <c r="AB15" s="16"/>
      <c r="AC15" s="16"/>
      <c r="AD15" s="16"/>
    </row>
    <row r="16" spans="1:30" ht="12.75" customHeight="1">
      <c r="A16" s="311"/>
      <c r="B16" s="603" t="s">
        <v>84</v>
      </c>
      <c r="C16" s="613">
        <v>15986.379000000001</v>
      </c>
      <c r="D16" s="613">
        <v>9008.3389999999999</v>
      </c>
      <c r="E16" s="613">
        <v>3146.7840000000001</v>
      </c>
      <c r="F16" s="613">
        <v>2954.2979999999998</v>
      </c>
      <c r="G16" s="613">
        <v>192.48599999999999</v>
      </c>
      <c r="H16" s="613">
        <v>238.05500000000001</v>
      </c>
      <c r="I16" s="613">
        <v>662.57</v>
      </c>
      <c r="J16" s="613">
        <v>2856.884</v>
      </c>
      <c r="K16" s="577">
        <v>73.747</v>
      </c>
      <c r="L16" s="92"/>
      <c r="M16" s="92"/>
      <c r="N16" s="92"/>
      <c r="O16" s="92"/>
      <c r="P16" s="92"/>
      <c r="Q16" s="92"/>
      <c r="R16" s="92"/>
      <c r="S16" s="92"/>
      <c r="T16" s="59"/>
      <c r="U16" s="16"/>
      <c r="V16" s="16"/>
      <c r="W16" s="16"/>
      <c r="X16" s="16"/>
      <c r="Y16" s="16"/>
      <c r="Z16" s="16"/>
      <c r="AA16" s="16"/>
      <c r="AB16" s="16"/>
      <c r="AC16" s="16"/>
      <c r="AD16" s="16"/>
    </row>
    <row r="17" spans="1:30" ht="12.75" customHeight="1">
      <c r="A17" s="311"/>
      <c r="B17" s="603" t="s">
        <v>85</v>
      </c>
      <c r="C17" s="613">
        <v>17481.904999999999</v>
      </c>
      <c r="D17" s="613">
        <v>9793.2360000000008</v>
      </c>
      <c r="E17" s="613">
        <v>3551.3209999999999</v>
      </c>
      <c r="F17" s="613">
        <v>3314.9389999999999</v>
      </c>
      <c r="G17" s="613">
        <v>236.38200000000001</v>
      </c>
      <c r="H17" s="613">
        <v>189.28</v>
      </c>
      <c r="I17" s="613">
        <v>742.28599999999994</v>
      </c>
      <c r="J17" s="613">
        <v>3129.4679999999998</v>
      </c>
      <c r="K17" s="577">
        <v>76.313999999999993</v>
      </c>
      <c r="L17" s="92"/>
      <c r="M17" s="92"/>
      <c r="N17" s="92"/>
      <c r="O17" s="92"/>
      <c r="P17" s="92"/>
      <c r="Q17" s="92"/>
      <c r="R17" s="92"/>
      <c r="S17" s="92"/>
      <c r="T17" s="59"/>
      <c r="U17" s="16"/>
      <c r="V17" s="16"/>
      <c r="W17" s="16"/>
      <c r="X17" s="16"/>
      <c r="Y17" s="16"/>
      <c r="Z17" s="16"/>
      <c r="AA17" s="16"/>
      <c r="AB17" s="16"/>
      <c r="AC17" s="16"/>
      <c r="AD17" s="16"/>
    </row>
    <row r="18" spans="1:30" ht="12.75" customHeight="1">
      <c r="A18" s="311"/>
      <c r="B18" s="603" t="s">
        <v>86</v>
      </c>
      <c r="C18" s="613">
        <v>17305.428</v>
      </c>
      <c r="D18" s="613">
        <v>9207.9330000000009</v>
      </c>
      <c r="E18" s="613">
        <v>4066.8090000000002</v>
      </c>
      <c r="F18" s="613">
        <v>3765.6019999999999</v>
      </c>
      <c r="G18" s="613">
        <v>301.20699999999999</v>
      </c>
      <c r="H18" s="613">
        <v>218.15899999999999</v>
      </c>
      <c r="I18" s="613">
        <v>648.44000000000005</v>
      </c>
      <c r="J18" s="613">
        <v>3013.7350000000001</v>
      </c>
      <c r="K18" s="577">
        <v>150.352</v>
      </c>
      <c r="L18" s="92"/>
      <c r="M18" s="92"/>
      <c r="N18" s="92"/>
      <c r="O18" s="92"/>
      <c r="P18" s="92"/>
      <c r="Q18" s="92"/>
      <c r="R18" s="92"/>
      <c r="S18" s="92"/>
      <c r="T18" s="59"/>
      <c r="U18" s="16"/>
      <c r="V18" s="16"/>
      <c r="W18" s="16"/>
      <c r="X18" s="16"/>
      <c r="Y18" s="16"/>
      <c r="Z18" s="16"/>
      <c r="AA18" s="16"/>
      <c r="AB18" s="16"/>
      <c r="AC18" s="16"/>
      <c r="AD18" s="16"/>
    </row>
    <row r="19" spans="1:30" ht="12.75" customHeight="1">
      <c r="A19" s="311"/>
      <c r="B19" s="603" t="s">
        <v>87</v>
      </c>
      <c r="C19" s="613">
        <v>19372.206999999999</v>
      </c>
      <c r="D19" s="613">
        <v>10340.793</v>
      </c>
      <c r="E19" s="613">
        <v>4646.9139999999998</v>
      </c>
      <c r="F19" s="613">
        <v>4305.88</v>
      </c>
      <c r="G19" s="613">
        <v>341.03399999999999</v>
      </c>
      <c r="H19" s="613">
        <v>243.024</v>
      </c>
      <c r="I19" s="613">
        <v>726.84</v>
      </c>
      <c r="J19" s="613">
        <v>3271.0479999999998</v>
      </c>
      <c r="K19" s="577">
        <v>143.58799999999999</v>
      </c>
      <c r="L19" s="92"/>
      <c r="M19" s="92"/>
      <c r="N19" s="92"/>
      <c r="O19" s="92"/>
      <c r="P19" s="92"/>
      <c r="Q19" s="92"/>
      <c r="R19" s="92"/>
      <c r="S19" s="92"/>
      <c r="T19" s="59"/>
      <c r="U19" s="16"/>
      <c r="V19" s="16"/>
      <c r="W19" s="16"/>
      <c r="X19" s="16"/>
      <c r="Y19" s="16"/>
      <c r="Z19" s="16"/>
      <c r="AA19" s="16"/>
      <c r="AB19" s="16"/>
      <c r="AC19" s="16"/>
      <c r="AD19" s="16"/>
    </row>
    <row r="20" spans="1:30" ht="12.75" customHeight="1">
      <c r="A20" s="311"/>
      <c r="B20" s="603" t="s">
        <v>88</v>
      </c>
      <c r="C20" s="613">
        <v>17337.017</v>
      </c>
      <c r="D20" s="613">
        <v>9080.6389999999992</v>
      </c>
      <c r="E20" s="613">
        <v>4098.5950000000003</v>
      </c>
      <c r="F20" s="613">
        <v>3742.6529999999998</v>
      </c>
      <c r="G20" s="613">
        <v>355.94200000000001</v>
      </c>
      <c r="H20" s="613">
        <v>260.92200000000003</v>
      </c>
      <c r="I20" s="613">
        <v>676.43600000000004</v>
      </c>
      <c r="J20" s="613">
        <v>3092.5070000000001</v>
      </c>
      <c r="K20" s="577">
        <v>127.91800000000001</v>
      </c>
      <c r="L20" s="92"/>
      <c r="M20" s="92"/>
      <c r="N20" s="92"/>
      <c r="O20" s="92"/>
      <c r="P20" s="92"/>
      <c r="Q20" s="92"/>
      <c r="R20" s="92"/>
      <c r="S20" s="92"/>
      <c r="T20" s="59"/>
      <c r="U20" s="16"/>
      <c r="V20" s="16"/>
      <c r="W20" s="16"/>
      <c r="X20" s="16"/>
      <c r="Y20" s="16"/>
      <c r="Z20" s="16"/>
      <c r="AA20" s="16"/>
      <c r="AB20" s="16"/>
      <c r="AC20" s="16"/>
      <c r="AD20" s="16"/>
    </row>
    <row r="21" spans="1:30" ht="12.75" customHeight="1">
      <c r="A21" s="311"/>
      <c r="B21" s="603" t="s">
        <v>89</v>
      </c>
      <c r="C21" s="613">
        <v>18417.313999999998</v>
      </c>
      <c r="D21" s="613">
        <v>10655.233</v>
      </c>
      <c r="E21" s="613">
        <v>4059.8989999999999</v>
      </c>
      <c r="F21" s="613">
        <v>3782.7640000000001</v>
      </c>
      <c r="G21" s="613">
        <v>277.13499999999999</v>
      </c>
      <c r="H21" s="613">
        <v>383.428</v>
      </c>
      <c r="I21" s="613">
        <v>630.45799999999997</v>
      </c>
      <c r="J21" s="613">
        <v>2575.893</v>
      </c>
      <c r="K21" s="577">
        <v>112.40300000000001</v>
      </c>
      <c r="L21" s="92"/>
      <c r="M21" s="92"/>
      <c r="N21" s="92"/>
      <c r="O21" s="92"/>
      <c r="P21" s="92"/>
      <c r="Q21" s="92"/>
      <c r="R21" s="92"/>
      <c r="S21" s="92"/>
      <c r="T21" s="59"/>
      <c r="U21" s="16"/>
      <c r="V21" s="16"/>
      <c r="W21" s="16"/>
      <c r="X21" s="16"/>
      <c r="Y21" s="16"/>
      <c r="Z21" s="16"/>
      <c r="AA21" s="16"/>
      <c r="AB21" s="16"/>
      <c r="AC21" s="16"/>
      <c r="AD21" s="16"/>
    </row>
    <row r="22" spans="1:30" ht="12.75" customHeight="1">
      <c r="A22" s="311"/>
      <c r="B22" s="603" t="s">
        <v>90</v>
      </c>
      <c r="C22" s="613">
        <v>18489.975999999999</v>
      </c>
      <c r="D22" s="613">
        <v>10588.9</v>
      </c>
      <c r="E22" s="613">
        <v>3746.3330000000001</v>
      </c>
      <c r="F22" s="613">
        <v>3447.7890000000002</v>
      </c>
      <c r="G22" s="613">
        <v>298.54399999999998</v>
      </c>
      <c r="H22" s="613">
        <v>547.43499999999995</v>
      </c>
      <c r="I22" s="613">
        <v>700.65300000000002</v>
      </c>
      <c r="J22" s="613">
        <v>2753.5859999999998</v>
      </c>
      <c r="K22" s="577">
        <v>153.06899999999999</v>
      </c>
      <c r="L22" s="92"/>
      <c r="M22" s="92"/>
      <c r="N22" s="92"/>
      <c r="O22" s="92"/>
      <c r="P22" s="92"/>
      <c r="Q22" s="92"/>
      <c r="R22" s="92"/>
      <c r="S22" s="92"/>
      <c r="T22" s="59"/>
      <c r="U22" s="16"/>
      <c r="V22" s="16"/>
      <c r="W22" s="16"/>
      <c r="X22" s="16"/>
      <c r="Y22" s="16"/>
      <c r="Z22" s="16"/>
      <c r="AA22" s="16"/>
      <c r="AB22" s="16"/>
      <c r="AC22" s="16"/>
      <c r="AD22" s="16"/>
    </row>
    <row r="23" spans="1:30" ht="12.75" customHeight="1">
      <c r="A23" s="311"/>
      <c r="B23" s="603" t="s">
        <v>91</v>
      </c>
      <c r="C23" s="613">
        <v>15104.125</v>
      </c>
      <c r="D23" s="613">
        <v>8658.6200000000008</v>
      </c>
      <c r="E23" s="613">
        <v>3046.3310000000001</v>
      </c>
      <c r="F23" s="613">
        <v>2666.5709999999999</v>
      </c>
      <c r="G23" s="613">
        <v>379.76</v>
      </c>
      <c r="H23" s="613">
        <v>478.17599999999999</v>
      </c>
      <c r="I23" s="613">
        <v>656.27800000000002</v>
      </c>
      <c r="J23" s="613">
        <v>2192.9229999999998</v>
      </c>
      <c r="K23" s="577">
        <v>71.796999999999997</v>
      </c>
      <c r="L23" s="92"/>
      <c r="M23" s="92"/>
      <c r="N23" s="92"/>
      <c r="O23" s="92"/>
      <c r="P23" s="92"/>
      <c r="Q23" s="92"/>
      <c r="R23" s="92"/>
      <c r="S23" s="92"/>
      <c r="T23" s="59"/>
      <c r="U23" s="16"/>
      <c r="V23" s="16"/>
      <c r="W23" s="16"/>
      <c r="X23" s="16"/>
      <c r="Y23" s="16"/>
      <c r="Z23" s="16"/>
      <c r="AA23" s="16"/>
      <c r="AB23" s="16"/>
      <c r="AC23" s="16"/>
      <c r="AD23" s="16"/>
    </row>
    <row r="24" spans="1:30" ht="12.75" customHeight="1">
      <c r="A24" s="311"/>
      <c r="B24" s="603" t="s">
        <v>92</v>
      </c>
      <c r="C24" s="613">
        <v>17598.509999999998</v>
      </c>
      <c r="D24" s="613">
        <v>9387.4779999999992</v>
      </c>
      <c r="E24" s="613">
        <v>4065.123</v>
      </c>
      <c r="F24" s="613">
        <v>3650.3</v>
      </c>
      <c r="G24" s="613">
        <v>414.82299999999998</v>
      </c>
      <c r="H24" s="613">
        <v>412.92399999999998</v>
      </c>
      <c r="I24" s="613">
        <v>719.09900000000005</v>
      </c>
      <c r="J24" s="613">
        <v>2917.944</v>
      </c>
      <c r="K24" s="577">
        <v>95.941999999999993</v>
      </c>
      <c r="L24" s="92"/>
      <c r="M24" s="92"/>
      <c r="N24" s="92"/>
      <c r="O24" s="92"/>
      <c r="P24" s="92"/>
      <c r="Q24" s="92"/>
      <c r="R24" s="92"/>
      <c r="S24" s="92"/>
      <c r="T24" s="59"/>
      <c r="U24" s="16"/>
      <c r="V24" s="16"/>
      <c r="W24" s="16"/>
      <c r="X24" s="16"/>
      <c r="Y24" s="16"/>
      <c r="Z24" s="16"/>
      <c r="AA24" s="16"/>
      <c r="AB24" s="16"/>
      <c r="AC24" s="16"/>
      <c r="AD24" s="16"/>
    </row>
    <row r="25" spans="1:30" ht="12.75" customHeight="1">
      <c r="A25" s="311"/>
      <c r="B25" s="603" t="s">
        <v>93</v>
      </c>
      <c r="C25" s="613">
        <v>17503.72</v>
      </c>
      <c r="D25" s="616">
        <v>8955.277</v>
      </c>
      <c r="E25" s="613">
        <v>4063.511</v>
      </c>
      <c r="F25" s="613">
        <v>3761.4540000000002</v>
      </c>
      <c r="G25" s="613">
        <v>302.05700000000002</v>
      </c>
      <c r="H25" s="613">
        <v>366.26</v>
      </c>
      <c r="I25" s="613">
        <v>739.13400000000001</v>
      </c>
      <c r="J25" s="613">
        <v>3299.2060000000001</v>
      </c>
      <c r="K25" s="577">
        <v>80.331999999999994</v>
      </c>
      <c r="L25" s="92"/>
      <c r="M25" s="92"/>
      <c r="N25" s="92"/>
      <c r="O25" s="92"/>
      <c r="P25" s="92"/>
      <c r="Q25" s="92"/>
      <c r="R25" s="92"/>
      <c r="S25" s="92"/>
      <c r="T25" s="59"/>
      <c r="U25" s="16"/>
      <c r="V25" s="16"/>
      <c r="W25" s="16"/>
      <c r="X25" s="16"/>
      <c r="Y25" s="16"/>
      <c r="Z25" s="16"/>
      <c r="AA25" s="16"/>
      <c r="AB25" s="16"/>
      <c r="AC25" s="16"/>
      <c r="AD25" s="16"/>
    </row>
    <row r="26" spans="1:30" ht="12.75" customHeight="1">
      <c r="A26" s="311"/>
      <c r="B26" s="601" t="s">
        <v>94</v>
      </c>
      <c r="C26" s="613">
        <v>19473.575000000001</v>
      </c>
      <c r="D26" s="613">
        <v>10607.843999999999</v>
      </c>
      <c r="E26" s="613">
        <v>4131.357</v>
      </c>
      <c r="F26" s="613">
        <v>3827.5549999999998</v>
      </c>
      <c r="G26" s="613">
        <v>303.80200000000002</v>
      </c>
      <c r="H26" s="613">
        <v>307.55</v>
      </c>
      <c r="I26" s="613">
        <v>731.85400000000004</v>
      </c>
      <c r="J26" s="613">
        <v>3607.9690000000001</v>
      </c>
      <c r="K26" s="577">
        <v>87.001000000000005</v>
      </c>
      <c r="L26" s="92"/>
      <c r="M26" s="92"/>
      <c r="N26" s="92"/>
      <c r="O26" s="92"/>
      <c r="P26" s="92"/>
      <c r="Q26" s="92"/>
      <c r="R26" s="92"/>
      <c r="S26" s="92"/>
      <c r="T26" s="59"/>
      <c r="U26" s="16"/>
      <c r="V26" s="16"/>
      <c r="W26" s="16"/>
      <c r="X26" s="16"/>
      <c r="Y26" s="16"/>
      <c r="Z26" s="16"/>
      <c r="AA26" s="16"/>
      <c r="AB26" s="16"/>
      <c r="AC26" s="16"/>
      <c r="AD26" s="16"/>
    </row>
    <row r="27" spans="1:30" ht="12.75" customHeight="1">
      <c r="A27" s="311"/>
      <c r="B27" s="603"/>
      <c r="C27" s="613"/>
      <c r="D27" s="613"/>
      <c r="E27" s="613"/>
      <c r="F27" s="613"/>
      <c r="G27" s="613"/>
      <c r="H27" s="613"/>
      <c r="I27" s="613"/>
      <c r="J27" s="613"/>
      <c r="K27" s="577"/>
      <c r="L27" s="92"/>
      <c r="M27" s="92"/>
      <c r="N27" s="92"/>
      <c r="O27" s="92"/>
      <c r="P27" s="92"/>
      <c r="Q27" s="92"/>
      <c r="R27" s="92"/>
      <c r="S27" s="92"/>
      <c r="T27" s="59"/>
      <c r="U27" s="16"/>
      <c r="V27" s="16"/>
      <c r="W27" s="16"/>
      <c r="X27" s="16"/>
      <c r="Y27" s="16"/>
      <c r="Z27" s="16"/>
      <c r="AA27" s="16"/>
      <c r="AB27" s="16"/>
      <c r="AC27" s="16"/>
      <c r="AD27" s="16"/>
    </row>
    <row r="28" spans="1:30" ht="12.75" customHeight="1">
      <c r="A28" s="311">
        <v>2020</v>
      </c>
      <c r="B28" s="603" t="s">
        <v>83</v>
      </c>
      <c r="C28" s="613">
        <v>19453.868999999999</v>
      </c>
      <c r="D28" s="613">
        <v>10446.315000000001</v>
      </c>
      <c r="E28" s="613">
        <v>3991.41</v>
      </c>
      <c r="F28" s="613">
        <v>3680.6840000000002</v>
      </c>
      <c r="G28" s="613">
        <v>310.726</v>
      </c>
      <c r="H28" s="613">
        <v>254.03899999999999</v>
      </c>
      <c r="I28" s="613">
        <v>819.67399999999998</v>
      </c>
      <c r="J28" s="613">
        <v>3870.2669999999998</v>
      </c>
      <c r="K28" s="577">
        <v>72.164000000000001</v>
      </c>
      <c r="L28" s="92"/>
      <c r="M28" s="92"/>
      <c r="N28" s="92"/>
      <c r="O28" s="92"/>
      <c r="P28" s="92"/>
      <c r="Q28" s="92"/>
      <c r="R28" s="92"/>
      <c r="S28" s="92"/>
      <c r="T28" s="59"/>
      <c r="U28" s="16"/>
      <c r="V28" s="16"/>
      <c r="W28" s="16"/>
      <c r="X28" s="16"/>
      <c r="Y28" s="16"/>
      <c r="Z28" s="16"/>
      <c r="AA28" s="16"/>
      <c r="AB28" s="16"/>
      <c r="AC28" s="16"/>
      <c r="AD28" s="16"/>
    </row>
    <row r="29" spans="1:30" ht="12.75" customHeight="1">
      <c r="A29" s="311"/>
      <c r="B29" s="603" t="s">
        <v>84</v>
      </c>
      <c r="C29" s="613">
        <v>18239.312999999998</v>
      </c>
      <c r="D29" s="613">
        <v>9469.1239999999998</v>
      </c>
      <c r="E29" s="613">
        <v>3885.9270000000001</v>
      </c>
      <c r="F29" s="613">
        <v>3602.6509999999998</v>
      </c>
      <c r="G29" s="613">
        <v>283.27600000000001</v>
      </c>
      <c r="H29" s="613">
        <v>245.02600000000001</v>
      </c>
      <c r="I29" s="613">
        <v>774.56799999999998</v>
      </c>
      <c r="J29" s="613">
        <v>3758.7910000000002</v>
      </c>
      <c r="K29" s="577">
        <v>105.877</v>
      </c>
      <c r="L29" s="92"/>
      <c r="M29" s="92"/>
      <c r="N29" s="92"/>
      <c r="O29" s="92"/>
      <c r="P29" s="92"/>
      <c r="Q29" s="92"/>
      <c r="R29" s="92"/>
      <c r="S29" s="92"/>
      <c r="T29" s="59"/>
      <c r="U29" s="16"/>
      <c r="V29" s="16"/>
      <c r="W29" s="16"/>
      <c r="X29" s="16"/>
      <c r="Y29" s="16"/>
      <c r="Z29" s="16"/>
      <c r="AA29" s="16"/>
      <c r="AB29" s="16"/>
      <c r="AC29" s="16"/>
      <c r="AD29" s="16"/>
    </row>
    <row r="30" spans="1:30" ht="12.75" customHeight="1">
      <c r="A30" s="311"/>
      <c r="B30" s="603" t="s">
        <v>85</v>
      </c>
      <c r="C30" s="613">
        <v>19560.233</v>
      </c>
      <c r="D30" s="613">
        <v>10152.165999999999</v>
      </c>
      <c r="E30" s="613">
        <v>4485.4179999999997</v>
      </c>
      <c r="F30" s="613">
        <v>4159.018</v>
      </c>
      <c r="G30" s="613">
        <v>326.39999999999998</v>
      </c>
      <c r="H30" s="613">
        <v>268.315</v>
      </c>
      <c r="I30" s="613">
        <v>756.10900000000004</v>
      </c>
      <c r="J30" s="613">
        <v>3756.0070000000001</v>
      </c>
      <c r="K30" s="577">
        <v>142.21799999999999</v>
      </c>
      <c r="L30" s="92"/>
      <c r="M30" s="92"/>
      <c r="N30" s="92"/>
      <c r="O30" s="92"/>
      <c r="P30" s="92"/>
      <c r="Q30" s="92"/>
      <c r="R30" s="92"/>
      <c r="S30" s="92"/>
      <c r="T30" s="59"/>
      <c r="U30" s="16"/>
      <c r="V30" s="16"/>
      <c r="W30" s="16"/>
      <c r="X30" s="16"/>
      <c r="Y30" s="16"/>
      <c r="Z30" s="16"/>
      <c r="AA30" s="16"/>
      <c r="AB30" s="16"/>
      <c r="AC30" s="16"/>
      <c r="AD30" s="16"/>
    </row>
    <row r="31" spans="1:30" ht="12.75" customHeight="1">
      <c r="A31" s="311"/>
      <c r="B31" s="603" t="s">
        <v>86</v>
      </c>
      <c r="C31" s="613">
        <v>16880.937999999998</v>
      </c>
      <c r="D31" s="613">
        <v>8344.2170000000006</v>
      </c>
      <c r="E31" s="613">
        <v>4516.5680000000002</v>
      </c>
      <c r="F31" s="613">
        <v>4231.8789999999999</v>
      </c>
      <c r="G31" s="613">
        <v>284.68900000000002</v>
      </c>
      <c r="H31" s="613">
        <v>158.48400000000001</v>
      </c>
      <c r="I31" s="613">
        <v>586.36800000000005</v>
      </c>
      <c r="J31" s="613">
        <v>3125.4290000000001</v>
      </c>
      <c r="K31" s="577">
        <v>149.87200000000001</v>
      </c>
      <c r="L31" s="92"/>
      <c r="M31" s="92"/>
      <c r="N31" s="92"/>
      <c r="O31" s="92"/>
      <c r="P31" s="92"/>
      <c r="Q31" s="92"/>
      <c r="R31" s="92"/>
      <c r="S31" s="92"/>
      <c r="T31" s="59"/>
      <c r="U31" s="16"/>
      <c r="V31" s="16"/>
      <c r="W31" s="16"/>
      <c r="X31" s="16"/>
      <c r="Y31" s="16"/>
      <c r="Z31" s="16"/>
      <c r="AA31" s="16"/>
      <c r="AB31" s="16"/>
      <c r="AC31" s="16"/>
      <c r="AD31" s="16"/>
    </row>
    <row r="32" spans="1:30" ht="12.75" customHeight="1">
      <c r="A32" s="311"/>
      <c r="B32" s="603" t="s">
        <v>87</v>
      </c>
      <c r="C32" s="613">
        <v>18144.112000000001</v>
      </c>
      <c r="D32" s="613">
        <v>9054.9650000000001</v>
      </c>
      <c r="E32" s="613">
        <v>4674.3900000000003</v>
      </c>
      <c r="F32" s="613">
        <v>4437.9350000000004</v>
      </c>
      <c r="G32" s="613">
        <v>236.45500000000001</v>
      </c>
      <c r="H32" s="613">
        <v>213.423</v>
      </c>
      <c r="I32" s="613">
        <v>643.85299999999995</v>
      </c>
      <c r="J32" s="613">
        <v>3431.7440000000001</v>
      </c>
      <c r="K32" s="577">
        <v>125.73699999999999</v>
      </c>
      <c r="L32" s="92"/>
      <c r="M32" s="92"/>
      <c r="N32" s="92"/>
      <c r="O32" s="92"/>
      <c r="P32" s="92"/>
      <c r="Q32" s="92"/>
      <c r="R32" s="92"/>
      <c r="S32" s="92"/>
      <c r="T32" s="59"/>
      <c r="U32" s="16"/>
      <c r="V32" s="16"/>
      <c r="W32" s="16"/>
      <c r="X32" s="16"/>
      <c r="Y32" s="16"/>
      <c r="Z32" s="16"/>
      <c r="AA32" s="16"/>
      <c r="AB32" s="16"/>
      <c r="AC32" s="16"/>
      <c r="AD32" s="16"/>
    </row>
    <row r="33" spans="1:30" ht="12.75" customHeight="1">
      <c r="A33" s="311"/>
      <c r="B33" s="603" t="s">
        <v>88</v>
      </c>
      <c r="C33" s="613">
        <v>19526.236000000001</v>
      </c>
      <c r="D33" s="613">
        <v>9825.4889999999996</v>
      </c>
      <c r="E33" s="613">
        <v>5024.5510000000004</v>
      </c>
      <c r="F33" s="613">
        <v>4801.049</v>
      </c>
      <c r="G33" s="613">
        <v>223.50200000000001</v>
      </c>
      <c r="H33" s="613">
        <v>363.47300000000001</v>
      </c>
      <c r="I33" s="613">
        <v>712.154</v>
      </c>
      <c r="J33" s="613">
        <v>3488.7130000000002</v>
      </c>
      <c r="K33" s="577">
        <v>111.85599999999999</v>
      </c>
      <c r="L33" s="92"/>
      <c r="M33" s="92"/>
      <c r="N33" s="92"/>
      <c r="O33" s="92"/>
      <c r="P33" s="92"/>
      <c r="Q33" s="92"/>
      <c r="R33" s="92"/>
      <c r="S33" s="92"/>
      <c r="T33" s="59"/>
      <c r="U33" s="16"/>
      <c r="V33" s="16"/>
      <c r="W33" s="16"/>
      <c r="X33" s="16"/>
      <c r="Y33" s="16"/>
      <c r="Z33" s="16"/>
      <c r="AA33" s="16"/>
      <c r="AB33" s="16"/>
      <c r="AC33" s="16"/>
      <c r="AD33" s="16"/>
    </row>
    <row r="34" spans="1:30" ht="12.75" customHeight="1">
      <c r="A34" s="311"/>
      <c r="B34" s="603" t="s">
        <v>89</v>
      </c>
      <c r="C34" s="613">
        <v>20103.13</v>
      </c>
      <c r="D34" s="613">
        <v>10691.876</v>
      </c>
      <c r="E34" s="613">
        <v>4803.8149999999996</v>
      </c>
      <c r="F34" s="613">
        <v>4557.6120000000001</v>
      </c>
      <c r="G34" s="613">
        <v>246.203</v>
      </c>
      <c r="H34" s="613">
        <v>607.64099999999996</v>
      </c>
      <c r="I34" s="613">
        <v>698.57100000000003</v>
      </c>
      <c r="J34" s="613">
        <v>3220.69</v>
      </c>
      <c r="K34" s="577">
        <v>80.537000000000006</v>
      </c>
      <c r="L34" s="92"/>
      <c r="M34" s="92"/>
      <c r="N34" s="92"/>
      <c r="O34" s="92"/>
      <c r="P34" s="92"/>
      <c r="Q34" s="92"/>
      <c r="R34" s="92"/>
      <c r="S34" s="92"/>
      <c r="T34" s="59"/>
      <c r="U34" s="16"/>
      <c r="V34" s="16"/>
      <c r="W34" s="16"/>
      <c r="X34" s="16"/>
      <c r="Y34" s="16"/>
      <c r="Z34" s="16"/>
      <c r="AA34" s="16"/>
      <c r="AB34" s="16"/>
      <c r="AC34" s="16"/>
      <c r="AD34" s="16"/>
    </row>
    <row r="35" spans="1:30" ht="12.75" customHeight="1">
      <c r="A35" s="311"/>
      <c r="B35" s="603" t="s">
        <v>90</v>
      </c>
      <c r="C35" s="613">
        <v>18842.042000000001</v>
      </c>
      <c r="D35" s="613">
        <v>10618.762000000001</v>
      </c>
      <c r="E35" s="613">
        <v>3664.3670000000002</v>
      </c>
      <c r="F35" s="613">
        <v>3355.634</v>
      </c>
      <c r="G35" s="613">
        <v>308.733</v>
      </c>
      <c r="H35" s="613">
        <v>738.68899999999996</v>
      </c>
      <c r="I35" s="613">
        <v>794.26</v>
      </c>
      <c r="J35" s="613">
        <v>2940.7240000000002</v>
      </c>
      <c r="K35" s="577">
        <v>85.24</v>
      </c>
      <c r="L35" s="92"/>
      <c r="M35" s="92"/>
      <c r="N35" s="92"/>
      <c r="O35" s="92"/>
      <c r="P35" s="92"/>
      <c r="Q35" s="92"/>
      <c r="R35" s="92"/>
      <c r="S35" s="92"/>
      <c r="T35" s="59"/>
      <c r="U35" s="16"/>
      <c r="V35" s="16"/>
      <c r="W35" s="16"/>
      <c r="X35" s="16"/>
      <c r="Y35" s="16"/>
      <c r="Z35" s="16"/>
      <c r="AA35" s="16"/>
      <c r="AB35" s="16"/>
      <c r="AC35" s="16"/>
      <c r="AD35" s="16"/>
    </row>
    <row r="36" spans="1:30" ht="12.75" customHeight="1">
      <c r="A36" s="311"/>
      <c r="B36" s="603" t="s">
        <v>91</v>
      </c>
      <c r="C36" s="613">
        <v>18919.276999999998</v>
      </c>
      <c r="D36" s="613">
        <v>10245.462</v>
      </c>
      <c r="E36" s="613">
        <v>3718.5450000000001</v>
      </c>
      <c r="F36" s="613">
        <v>3446.4659999999999</v>
      </c>
      <c r="G36" s="613">
        <v>272.07900000000001</v>
      </c>
      <c r="H36" s="613">
        <v>747.54399999999998</v>
      </c>
      <c r="I36" s="613">
        <v>826.13900000000001</v>
      </c>
      <c r="J36" s="613">
        <v>3284.0030000000002</v>
      </c>
      <c r="K36" s="577">
        <v>97.584000000000003</v>
      </c>
      <c r="L36" s="92"/>
      <c r="M36" s="92"/>
      <c r="N36" s="92"/>
      <c r="O36" s="92"/>
      <c r="P36" s="92"/>
      <c r="Q36" s="92"/>
      <c r="R36" s="92"/>
      <c r="S36" s="92"/>
      <c r="T36" s="59"/>
      <c r="U36" s="16"/>
      <c r="V36" s="16"/>
      <c r="W36" s="16"/>
      <c r="X36" s="16"/>
      <c r="Y36" s="16"/>
      <c r="Z36" s="16"/>
      <c r="AA36" s="16"/>
      <c r="AB36" s="16"/>
      <c r="AC36" s="16"/>
      <c r="AD36" s="16"/>
    </row>
    <row r="37" spans="1:30" ht="12.75" customHeight="1">
      <c r="A37" s="311"/>
      <c r="B37" s="603" t="s">
        <v>92</v>
      </c>
      <c r="C37" s="613">
        <v>17384.792000000001</v>
      </c>
      <c r="D37" s="613">
        <v>8595.7450000000008</v>
      </c>
      <c r="E37" s="613">
        <v>4265.3580000000002</v>
      </c>
      <c r="F37" s="613">
        <v>3962.4989999999998</v>
      </c>
      <c r="G37" s="613">
        <v>302.85899999999998</v>
      </c>
      <c r="H37" s="613">
        <v>535.74900000000002</v>
      </c>
      <c r="I37" s="613">
        <v>776.33100000000002</v>
      </c>
      <c r="J37" s="613">
        <v>3137.5720000000001</v>
      </c>
      <c r="K37" s="577">
        <v>74.037000000000006</v>
      </c>
      <c r="L37" s="92"/>
      <c r="M37" s="92"/>
      <c r="N37" s="92"/>
      <c r="O37" s="92"/>
      <c r="P37" s="92"/>
      <c r="Q37" s="92"/>
      <c r="R37" s="92"/>
      <c r="S37" s="92"/>
      <c r="T37" s="59"/>
      <c r="U37" s="16"/>
      <c r="V37" s="16"/>
      <c r="W37" s="16"/>
      <c r="X37" s="16"/>
      <c r="Y37" s="16"/>
      <c r="Z37" s="16"/>
      <c r="AA37" s="16"/>
      <c r="AB37" s="16"/>
      <c r="AC37" s="16"/>
      <c r="AD37" s="16"/>
    </row>
    <row r="38" spans="1:30" ht="12.75" customHeight="1">
      <c r="A38" s="311"/>
      <c r="B38" s="603" t="s">
        <v>93</v>
      </c>
      <c r="C38" s="613">
        <v>17225.050999999999</v>
      </c>
      <c r="D38" s="613">
        <v>8337.2119999999995</v>
      </c>
      <c r="E38" s="613">
        <v>4155.2690000000002</v>
      </c>
      <c r="F38" s="613">
        <v>3877.6529999999998</v>
      </c>
      <c r="G38" s="613">
        <v>277.61599999999999</v>
      </c>
      <c r="H38" s="613">
        <v>405.005</v>
      </c>
      <c r="I38" s="613">
        <v>797.29100000000005</v>
      </c>
      <c r="J38" s="613">
        <v>3463.48</v>
      </c>
      <c r="K38" s="577">
        <v>66.793999999999997</v>
      </c>
      <c r="L38" s="92"/>
      <c r="M38" s="92"/>
      <c r="N38" s="92"/>
      <c r="O38" s="92"/>
      <c r="P38" s="92"/>
      <c r="Q38" s="92"/>
      <c r="R38" s="92"/>
      <c r="S38" s="92"/>
      <c r="T38" s="59"/>
      <c r="U38" s="16"/>
      <c r="V38" s="16"/>
      <c r="W38" s="16"/>
      <c r="X38" s="16"/>
      <c r="Y38" s="16"/>
      <c r="Z38" s="16"/>
      <c r="AA38" s="16"/>
      <c r="AB38" s="16"/>
      <c r="AC38" s="16"/>
      <c r="AD38" s="16"/>
    </row>
    <row r="39" spans="1:30" ht="12.75" customHeight="1">
      <c r="A39" s="311"/>
      <c r="B39" s="603" t="s">
        <v>94</v>
      </c>
      <c r="C39" s="613">
        <v>19083.722000000002</v>
      </c>
      <c r="D39" s="613">
        <v>10116.995999999999</v>
      </c>
      <c r="E39" s="613">
        <v>3674.6</v>
      </c>
      <c r="F39" s="613">
        <v>3470.1759999999999</v>
      </c>
      <c r="G39" s="613">
        <v>204.42400000000001</v>
      </c>
      <c r="H39" s="613">
        <v>363.02100000000002</v>
      </c>
      <c r="I39" s="613">
        <v>765.65300000000002</v>
      </c>
      <c r="J39" s="613">
        <v>4079.143</v>
      </c>
      <c r="K39" s="577">
        <v>84.308999999999997</v>
      </c>
      <c r="L39" s="92"/>
      <c r="M39" s="92"/>
      <c r="N39" s="92"/>
      <c r="O39" s="92"/>
      <c r="P39" s="92"/>
      <c r="Q39" s="92"/>
      <c r="R39" s="92"/>
      <c r="S39" s="92"/>
      <c r="T39" s="59"/>
      <c r="U39" s="16"/>
      <c r="V39" s="16"/>
      <c r="W39" s="16"/>
      <c r="X39" s="16"/>
      <c r="Y39" s="16"/>
      <c r="Z39" s="16"/>
      <c r="AA39" s="16"/>
      <c r="AB39" s="16"/>
      <c r="AC39" s="16"/>
      <c r="AD39" s="16"/>
    </row>
    <row r="40" spans="1:30" ht="12.75" customHeight="1">
      <c r="A40" s="311"/>
      <c r="B40" s="603"/>
      <c r="C40" s="613"/>
      <c r="D40" s="613"/>
      <c r="E40" s="613"/>
      <c r="F40" s="613"/>
      <c r="G40" s="613"/>
      <c r="H40" s="613"/>
      <c r="I40" s="613"/>
      <c r="J40" s="613"/>
      <c r="K40" s="577"/>
      <c r="L40" s="92"/>
      <c r="M40" s="92"/>
      <c r="N40" s="92"/>
      <c r="O40" s="92"/>
      <c r="P40" s="92"/>
      <c r="Q40" s="92"/>
      <c r="R40" s="92"/>
      <c r="S40" s="92"/>
      <c r="T40" s="59"/>
      <c r="U40" s="16"/>
      <c r="V40" s="16"/>
      <c r="W40" s="16"/>
      <c r="X40" s="16"/>
      <c r="Y40" s="16"/>
      <c r="Z40" s="16"/>
      <c r="AA40" s="16"/>
      <c r="AB40" s="16"/>
      <c r="AC40" s="16"/>
      <c r="AD40" s="16"/>
    </row>
    <row r="41" spans="1:30" ht="12.75" customHeight="1">
      <c r="A41" s="579" t="s">
        <v>82</v>
      </c>
      <c r="B41" s="601" t="s">
        <v>83</v>
      </c>
      <c r="C41" s="613">
        <v>17244.643</v>
      </c>
      <c r="D41" s="613">
        <v>8970.9719999999998</v>
      </c>
      <c r="E41" s="613">
        <v>4042.0990000000002</v>
      </c>
      <c r="F41" s="613">
        <v>3790.7510000000002</v>
      </c>
      <c r="G41" s="613">
        <v>251.34800000000001</v>
      </c>
      <c r="H41" s="613">
        <v>300.22000000000003</v>
      </c>
      <c r="I41" s="613">
        <v>653.91800000000001</v>
      </c>
      <c r="J41" s="613">
        <v>3204.7550000000001</v>
      </c>
      <c r="K41" s="577">
        <v>72.679000000000002</v>
      </c>
      <c r="L41" s="92"/>
      <c r="M41" s="92"/>
      <c r="N41" s="92"/>
      <c r="O41" s="92"/>
      <c r="P41" s="92"/>
      <c r="Q41" s="92"/>
      <c r="R41" s="92"/>
      <c r="S41" s="92"/>
      <c r="T41" s="59"/>
      <c r="U41" s="16"/>
      <c r="V41" s="16"/>
      <c r="W41" s="16"/>
      <c r="X41" s="16"/>
      <c r="Y41" s="16"/>
      <c r="Z41" s="16"/>
      <c r="AA41" s="16"/>
      <c r="AB41" s="16"/>
      <c r="AC41" s="16"/>
      <c r="AD41" s="16"/>
    </row>
    <row r="42" spans="1:30" ht="12.75" customHeight="1">
      <c r="A42" s="579"/>
      <c r="B42" s="601" t="s">
        <v>84</v>
      </c>
      <c r="C42" s="613">
        <v>17452.965</v>
      </c>
      <c r="D42" s="613">
        <v>8973.6260000000002</v>
      </c>
      <c r="E42" s="613">
        <v>4041.279</v>
      </c>
      <c r="F42" s="613">
        <v>3747.2170000000001</v>
      </c>
      <c r="G42" s="613">
        <v>294.06200000000001</v>
      </c>
      <c r="H42" s="613">
        <v>300.69200000000001</v>
      </c>
      <c r="I42" s="613">
        <v>711.08299999999997</v>
      </c>
      <c r="J42" s="613">
        <v>3329.19</v>
      </c>
      <c r="K42" s="577">
        <v>97.094999999999999</v>
      </c>
      <c r="L42" s="92"/>
      <c r="M42" s="92"/>
      <c r="N42" s="92"/>
      <c r="O42" s="92"/>
      <c r="P42" s="92"/>
      <c r="Q42" s="92"/>
      <c r="R42" s="92"/>
      <c r="S42" s="92"/>
      <c r="T42" s="59"/>
      <c r="U42" s="16"/>
      <c r="V42" s="16"/>
      <c r="W42" s="16"/>
      <c r="X42" s="16"/>
      <c r="Y42" s="16"/>
      <c r="Z42" s="16"/>
      <c r="AA42" s="16"/>
      <c r="AB42" s="16"/>
      <c r="AC42" s="16"/>
      <c r="AD42" s="16"/>
    </row>
    <row r="43" spans="1:30" ht="12.75" customHeight="1">
      <c r="A43" s="579"/>
      <c r="B43" s="601" t="s">
        <v>85</v>
      </c>
      <c r="C43" s="613">
        <v>19879.752</v>
      </c>
      <c r="D43" s="613">
        <v>9968.8070000000007</v>
      </c>
      <c r="E43" s="613">
        <v>4813.2539999999999</v>
      </c>
      <c r="F43" s="613">
        <v>4471.6769999999997</v>
      </c>
      <c r="G43" s="613">
        <v>341.577</v>
      </c>
      <c r="H43" s="613">
        <v>345.43900000000002</v>
      </c>
      <c r="I43" s="613">
        <v>943.04700000000003</v>
      </c>
      <c r="J43" s="613">
        <v>3682.95</v>
      </c>
      <c r="K43" s="577">
        <v>126.255</v>
      </c>
      <c r="L43" s="92"/>
      <c r="M43" s="92"/>
      <c r="N43" s="92"/>
      <c r="O43" s="92"/>
      <c r="P43" s="92"/>
      <c r="Q43" s="92"/>
      <c r="R43" s="92"/>
      <c r="S43" s="92"/>
      <c r="T43" s="59"/>
      <c r="U43" s="16"/>
      <c r="V43" s="16"/>
      <c r="W43" s="16"/>
      <c r="X43" s="16"/>
      <c r="Y43" s="16"/>
      <c r="Z43" s="16"/>
      <c r="AA43" s="16"/>
      <c r="AB43" s="16"/>
      <c r="AC43" s="16"/>
      <c r="AD43" s="16"/>
    </row>
    <row r="44" spans="1:30" ht="12.75" customHeight="1">
      <c r="A44" s="579"/>
      <c r="B44" s="601" t="s">
        <v>86</v>
      </c>
      <c r="C44" s="613">
        <v>17343.127</v>
      </c>
      <c r="D44" s="613">
        <v>8600.4560000000001</v>
      </c>
      <c r="E44" s="613">
        <v>3588.7620000000002</v>
      </c>
      <c r="F44" s="613">
        <v>3296.0590000000002</v>
      </c>
      <c r="G44" s="613">
        <v>292.70299999999997</v>
      </c>
      <c r="H44" s="613">
        <v>290.63799999999998</v>
      </c>
      <c r="I44" s="613">
        <v>719.322</v>
      </c>
      <c r="J44" s="613">
        <v>3991.2469999999998</v>
      </c>
      <c r="K44" s="577">
        <v>152.702</v>
      </c>
      <c r="L44" s="92"/>
      <c r="M44" s="92"/>
      <c r="N44" s="92"/>
      <c r="O44" s="92"/>
      <c r="P44" s="92"/>
      <c r="Q44" s="92"/>
      <c r="R44" s="92"/>
      <c r="S44" s="92"/>
      <c r="T44" s="59"/>
      <c r="U44" s="16"/>
      <c r="V44" s="16"/>
      <c r="W44" s="16"/>
      <c r="X44" s="16"/>
      <c r="Y44" s="16"/>
      <c r="Z44" s="16"/>
      <c r="AA44" s="16"/>
      <c r="AB44" s="16"/>
      <c r="AC44" s="16"/>
      <c r="AD44" s="16"/>
    </row>
    <row r="45" spans="1:30" ht="12.75" customHeight="1">
      <c r="A45" s="579"/>
      <c r="B45" s="601" t="s">
        <v>87</v>
      </c>
      <c r="C45" s="613">
        <v>18240.559000000001</v>
      </c>
      <c r="D45" s="613">
        <v>8638.4650000000001</v>
      </c>
      <c r="E45" s="613">
        <v>4941.6899999999996</v>
      </c>
      <c r="F45" s="613">
        <v>4656.8919999999998</v>
      </c>
      <c r="G45" s="613">
        <v>284.798</v>
      </c>
      <c r="H45" s="613">
        <v>362.05599999999998</v>
      </c>
      <c r="I45" s="613">
        <v>685.48699999999997</v>
      </c>
      <c r="J45" s="613">
        <v>3374.5450000000001</v>
      </c>
      <c r="K45" s="577">
        <v>238.316</v>
      </c>
      <c r="L45" s="92"/>
      <c r="M45" s="92"/>
      <c r="N45" s="92"/>
      <c r="O45" s="92"/>
      <c r="P45" s="92"/>
      <c r="Q45" s="92"/>
      <c r="R45" s="92"/>
      <c r="S45" s="92"/>
      <c r="T45" s="59"/>
      <c r="U45" s="16"/>
      <c r="V45" s="16"/>
      <c r="W45" s="16"/>
      <c r="X45" s="16"/>
      <c r="Y45" s="16"/>
      <c r="Z45" s="16"/>
      <c r="AA45" s="16"/>
      <c r="AB45" s="16"/>
      <c r="AC45" s="16"/>
      <c r="AD45" s="16"/>
    </row>
    <row r="46" spans="1:30" ht="12.75" customHeight="1">
      <c r="A46" s="579"/>
      <c r="B46" s="601" t="s">
        <v>88</v>
      </c>
      <c r="C46" s="613">
        <v>18951.348999999998</v>
      </c>
      <c r="D46" s="613">
        <v>8870.5830000000005</v>
      </c>
      <c r="E46" s="613">
        <v>5375.415</v>
      </c>
      <c r="F46" s="613">
        <v>5125.0590000000002</v>
      </c>
      <c r="G46" s="613">
        <v>250.35599999999999</v>
      </c>
      <c r="H46" s="613">
        <v>495.13400000000001</v>
      </c>
      <c r="I46" s="613">
        <v>658.86099999999999</v>
      </c>
      <c r="J46" s="613">
        <v>3414.3539999999998</v>
      </c>
      <c r="K46" s="577">
        <v>137.00200000000001</v>
      </c>
      <c r="L46" s="92"/>
      <c r="M46" s="92"/>
      <c r="N46" s="92"/>
      <c r="O46" s="92"/>
      <c r="P46" s="92"/>
      <c r="Q46" s="92"/>
      <c r="R46" s="92"/>
      <c r="S46" s="92"/>
      <c r="T46" s="59"/>
      <c r="U46" s="16"/>
      <c r="V46" s="16"/>
      <c r="W46" s="16"/>
      <c r="X46" s="16"/>
      <c r="Y46" s="16"/>
      <c r="Z46" s="16"/>
      <c r="AA46" s="16"/>
      <c r="AB46" s="16"/>
      <c r="AC46" s="16"/>
      <c r="AD46" s="16"/>
    </row>
    <row r="47" spans="1:30" ht="12.75" customHeight="1">
      <c r="A47" s="579"/>
      <c r="B47" s="601" t="s">
        <v>89</v>
      </c>
      <c r="C47" s="613">
        <v>18290.690999999999</v>
      </c>
      <c r="D47" s="613">
        <v>8947.2710000000006</v>
      </c>
      <c r="E47" s="613">
        <v>4674.5079999999998</v>
      </c>
      <c r="F47" s="613">
        <v>4400.576</v>
      </c>
      <c r="G47" s="613">
        <v>273.93200000000002</v>
      </c>
      <c r="H47" s="613">
        <v>712.29399999999998</v>
      </c>
      <c r="I47" s="613">
        <v>653.96199999999999</v>
      </c>
      <c r="J47" s="613">
        <v>3198.857</v>
      </c>
      <c r="K47" s="577">
        <v>103.79900000000001</v>
      </c>
      <c r="L47" s="92"/>
      <c r="M47" s="92"/>
      <c r="N47" s="92"/>
      <c r="O47" s="92"/>
      <c r="P47" s="92"/>
      <c r="Q47" s="92"/>
      <c r="R47" s="92"/>
      <c r="S47" s="92"/>
      <c r="T47" s="59"/>
      <c r="U47" s="16"/>
      <c r="V47" s="16"/>
      <c r="W47" s="16"/>
      <c r="X47" s="16"/>
      <c r="Y47" s="16"/>
      <c r="Z47" s="16"/>
      <c r="AA47" s="16"/>
      <c r="AB47" s="16"/>
      <c r="AC47" s="16"/>
      <c r="AD47" s="16"/>
    </row>
    <row r="48" spans="1:30" ht="12.75" customHeight="1">
      <c r="A48" s="579"/>
      <c r="B48" s="601" t="s">
        <v>90</v>
      </c>
      <c r="C48" s="613">
        <v>18259.665000000001</v>
      </c>
      <c r="D48" s="613">
        <v>9510.2749999999996</v>
      </c>
      <c r="E48" s="613">
        <v>4288.3379999999997</v>
      </c>
      <c r="F48" s="613">
        <v>4016.25</v>
      </c>
      <c r="G48" s="613">
        <v>272.08800000000002</v>
      </c>
      <c r="H48" s="613">
        <v>684.61500000000001</v>
      </c>
      <c r="I48" s="613">
        <v>681.55399999999997</v>
      </c>
      <c r="J48" s="613">
        <v>2992.239</v>
      </c>
      <c r="K48" s="577">
        <v>102.64400000000001</v>
      </c>
      <c r="L48" s="92"/>
      <c r="M48" s="92"/>
      <c r="N48" s="92"/>
      <c r="O48" s="92"/>
      <c r="P48" s="92"/>
      <c r="Q48" s="92"/>
      <c r="R48" s="92"/>
      <c r="S48" s="92"/>
      <c r="T48" s="59"/>
      <c r="U48" s="16"/>
      <c r="V48" s="16"/>
      <c r="W48" s="16"/>
      <c r="X48" s="16"/>
      <c r="Y48" s="16"/>
      <c r="Z48" s="16"/>
      <c r="AA48" s="16"/>
      <c r="AB48" s="16"/>
      <c r="AC48" s="16"/>
      <c r="AD48" s="16"/>
    </row>
    <row r="49" spans="1:30" ht="12.75" customHeight="1">
      <c r="A49" s="579"/>
      <c r="B49" s="601" t="s">
        <v>91</v>
      </c>
      <c r="C49" s="613">
        <v>15874.3</v>
      </c>
      <c r="D49" s="613">
        <v>8405.9</v>
      </c>
      <c r="E49" s="613">
        <v>3410.8</v>
      </c>
      <c r="F49" s="613">
        <v>3219.3</v>
      </c>
      <c r="G49" s="613">
        <v>191.5</v>
      </c>
      <c r="H49" s="613">
        <v>637.79999999999995</v>
      </c>
      <c r="I49" s="613">
        <v>708.4</v>
      </c>
      <c r="J49" s="613">
        <v>2626.1</v>
      </c>
      <c r="K49" s="577">
        <v>85.4</v>
      </c>
      <c r="L49" s="92"/>
      <c r="M49" s="92"/>
      <c r="N49" s="92"/>
      <c r="O49" s="92"/>
      <c r="P49" s="92"/>
      <c r="Q49" s="92"/>
      <c r="R49" s="92"/>
      <c r="S49" s="92"/>
      <c r="T49" s="59"/>
      <c r="U49" s="16"/>
      <c r="V49" s="16"/>
      <c r="W49" s="16"/>
      <c r="X49" s="16"/>
      <c r="Y49" s="16"/>
      <c r="Z49" s="16"/>
      <c r="AA49" s="16"/>
      <c r="AB49" s="16"/>
      <c r="AC49" s="16"/>
      <c r="AD49" s="16"/>
    </row>
    <row r="50" spans="1:30" ht="12.75" customHeight="1">
      <c r="A50" s="579"/>
      <c r="B50" s="601" t="s">
        <v>92</v>
      </c>
      <c r="C50" s="613">
        <v>14242.78</v>
      </c>
      <c r="D50" s="613">
        <v>7243.52</v>
      </c>
      <c r="E50" s="613">
        <v>3560.7860000000001</v>
      </c>
      <c r="F50" s="613">
        <v>3395.8339999999998</v>
      </c>
      <c r="G50" s="613">
        <v>164.952</v>
      </c>
      <c r="H50" s="613">
        <v>401.71800000000002</v>
      </c>
      <c r="I50" s="613">
        <v>553.66600000000005</v>
      </c>
      <c r="J50" s="613">
        <v>2415.0210000000002</v>
      </c>
      <c r="K50" s="577">
        <v>68.069000000000003</v>
      </c>
      <c r="L50" s="92"/>
      <c r="M50" s="92"/>
      <c r="N50" s="92"/>
      <c r="O50" s="92"/>
      <c r="P50" s="92"/>
      <c r="Q50" s="92"/>
      <c r="R50" s="92"/>
      <c r="S50" s="92"/>
      <c r="T50" s="59"/>
      <c r="U50" s="16"/>
      <c r="V50" s="16"/>
      <c r="W50" s="16"/>
      <c r="X50" s="16"/>
      <c r="Y50" s="16"/>
      <c r="Z50" s="16"/>
      <c r="AA50" s="16"/>
      <c r="AB50" s="16"/>
      <c r="AC50" s="16"/>
      <c r="AD50" s="16"/>
    </row>
    <row r="51" spans="1:30" ht="12.75" customHeight="1">
      <c r="A51" s="579"/>
      <c r="B51" s="601" t="s">
        <v>93</v>
      </c>
      <c r="C51" s="613">
        <v>16006.779</v>
      </c>
      <c r="D51" s="613">
        <v>8349.6350000000002</v>
      </c>
      <c r="E51" s="613">
        <v>3629.1930000000002</v>
      </c>
      <c r="F51" s="613">
        <v>3458.3040000000001</v>
      </c>
      <c r="G51" s="613">
        <v>170.88900000000001</v>
      </c>
      <c r="H51" s="613">
        <v>329.791</v>
      </c>
      <c r="I51" s="613">
        <v>629.57100000000003</v>
      </c>
      <c r="J51" s="613">
        <v>3014.0430000000001</v>
      </c>
      <c r="K51" s="577">
        <v>54.545999999999999</v>
      </c>
      <c r="L51" s="92"/>
      <c r="M51" s="92"/>
      <c r="N51" s="92"/>
      <c r="O51" s="92"/>
      <c r="P51" s="92"/>
      <c r="Q51" s="92"/>
      <c r="R51" s="92"/>
      <c r="S51" s="92"/>
      <c r="T51" s="59"/>
      <c r="U51" s="16"/>
      <c r="V51" s="16"/>
      <c r="W51" s="16"/>
      <c r="X51" s="16"/>
      <c r="Y51" s="16"/>
      <c r="Z51" s="16"/>
      <c r="AA51" s="16"/>
      <c r="AB51" s="16"/>
      <c r="AC51" s="16"/>
      <c r="AD51" s="16"/>
    </row>
    <row r="52" spans="1:30" ht="12.75" customHeight="1">
      <c r="A52" s="579"/>
      <c r="B52" s="601" t="s">
        <v>94</v>
      </c>
      <c r="C52" s="613">
        <v>17783.048999999999</v>
      </c>
      <c r="D52" s="613">
        <v>9370.7870000000003</v>
      </c>
      <c r="E52" s="613">
        <v>3939.1729999999998</v>
      </c>
      <c r="F52" s="613">
        <v>3769.846</v>
      </c>
      <c r="G52" s="613">
        <v>169.327</v>
      </c>
      <c r="H52" s="613">
        <v>341.79700000000003</v>
      </c>
      <c r="I52" s="613">
        <v>655.78499999999997</v>
      </c>
      <c r="J52" s="613">
        <v>3400.2060000000001</v>
      </c>
      <c r="K52" s="577">
        <v>75.301000000000002</v>
      </c>
      <c r="L52" s="92"/>
      <c r="M52" s="92"/>
      <c r="N52" s="92"/>
      <c r="O52" s="92"/>
      <c r="P52" s="92"/>
      <c r="Q52" s="92"/>
      <c r="R52" s="92"/>
      <c r="S52" s="92"/>
      <c r="T52" s="59"/>
      <c r="U52" s="16"/>
      <c r="V52" s="16"/>
      <c r="W52" s="16"/>
      <c r="X52" s="16"/>
      <c r="Y52" s="16"/>
      <c r="Z52" s="16"/>
      <c r="AA52" s="16"/>
      <c r="AB52" s="16"/>
      <c r="AC52" s="16"/>
      <c r="AD52" s="16"/>
    </row>
    <row r="53" spans="1:30" ht="12.75" customHeight="1">
      <c r="A53" s="579"/>
      <c r="B53" s="601"/>
      <c r="C53" s="613"/>
      <c r="D53" s="613"/>
      <c r="E53" s="613"/>
      <c r="F53" s="613"/>
      <c r="G53" s="613"/>
      <c r="H53" s="613"/>
      <c r="I53" s="613"/>
      <c r="J53" s="613"/>
      <c r="K53" s="577"/>
      <c r="L53" s="92"/>
      <c r="M53" s="92"/>
      <c r="N53" s="92"/>
      <c r="O53" s="92"/>
      <c r="P53" s="92"/>
      <c r="Q53" s="92"/>
      <c r="R53" s="92"/>
      <c r="S53" s="92"/>
      <c r="T53" s="59"/>
      <c r="U53" s="16"/>
      <c r="V53" s="16"/>
      <c r="W53" s="16"/>
      <c r="X53" s="16"/>
      <c r="Y53" s="16"/>
      <c r="Z53" s="16"/>
      <c r="AA53" s="16"/>
      <c r="AB53" s="16"/>
      <c r="AC53" s="16"/>
      <c r="AD53" s="16"/>
    </row>
    <row r="54" spans="1:30" ht="12.75" customHeight="1">
      <c r="A54" s="579">
        <v>2022</v>
      </c>
      <c r="B54" s="601" t="s">
        <v>83</v>
      </c>
      <c r="C54" s="613">
        <v>14288.906999999999</v>
      </c>
      <c r="D54" s="613">
        <v>7622.8580000000002</v>
      </c>
      <c r="E54" s="613">
        <v>3076.8980000000001</v>
      </c>
      <c r="F54" s="613">
        <v>2863.81</v>
      </c>
      <c r="G54" s="613">
        <v>213.08799999999999</v>
      </c>
      <c r="H54" s="613">
        <v>223.88900000000001</v>
      </c>
      <c r="I54" s="613">
        <v>630.34100000000001</v>
      </c>
      <c r="J54" s="613">
        <v>2667.3919999999998</v>
      </c>
      <c r="K54" s="577">
        <v>67.528999999999996</v>
      </c>
      <c r="L54" s="92"/>
      <c r="M54" s="92"/>
      <c r="N54" s="92"/>
      <c r="O54" s="92"/>
      <c r="P54" s="92"/>
      <c r="Q54" s="92"/>
      <c r="R54" s="92"/>
      <c r="S54" s="92"/>
      <c r="T54" s="59"/>
      <c r="U54" s="16"/>
      <c r="V54" s="16"/>
      <c r="W54" s="16"/>
      <c r="X54" s="16"/>
      <c r="Y54" s="16"/>
      <c r="Z54" s="16"/>
      <c r="AA54" s="16"/>
      <c r="AB54" s="16"/>
      <c r="AC54" s="16"/>
      <c r="AD54" s="16"/>
    </row>
    <row r="55" spans="1:30" ht="12.75" customHeight="1" thickBot="1">
      <c r="A55" s="579"/>
      <c r="B55" s="601" t="s">
        <v>84</v>
      </c>
      <c r="C55" s="613">
        <v>15218.842000000001</v>
      </c>
      <c r="D55" s="613">
        <v>7926.9620000000004</v>
      </c>
      <c r="E55" s="613">
        <v>3550.8090000000002</v>
      </c>
      <c r="F55" s="613">
        <v>3384.2370000000001</v>
      </c>
      <c r="G55" s="613">
        <v>166.572</v>
      </c>
      <c r="H55" s="613">
        <v>215.16200000000001</v>
      </c>
      <c r="I55" s="613">
        <v>694.64</v>
      </c>
      <c r="J55" s="613">
        <v>2739.3119999999999</v>
      </c>
      <c r="K55" s="577">
        <v>91.956999999999994</v>
      </c>
      <c r="L55" s="337"/>
      <c r="M55" s="337"/>
      <c r="N55" s="337"/>
      <c r="O55" s="337"/>
      <c r="P55" s="337"/>
      <c r="Q55" s="337"/>
      <c r="R55" s="337"/>
      <c r="S55" s="337"/>
      <c r="T55" s="337"/>
      <c r="U55" s="16"/>
      <c r="V55" s="16"/>
      <c r="W55" s="16"/>
      <c r="X55" s="16"/>
      <c r="Y55" s="16"/>
      <c r="Z55" s="16"/>
      <c r="AA55" s="16"/>
      <c r="AB55" s="16"/>
      <c r="AC55" s="16"/>
      <c r="AD55" s="16"/>
    </row>
    <row r="56" spans="1:30" ht="12.75" customHeight="1">
      <c r="A56" s="775" t="s">
        <v>461</v>
      </c>
      <c r="B56" s="776"/>
      <c r="C56" s="98">
        <f>((C12-C11)/C11)*100</f>
        <v>-14.95739706322119</v>
      </c>
      <c r="D56" s="98">
        <f>((D12-D11)/D11)*100</f>
        <v>-13.345397874056575</v>
      </c>
      <c r="E56" s="98">
        <f t="shared" ref="E56:K56" si="0">((E12-E11)/E11)*100</f>
        <v>-18.008201521690562</v>
      </c>
      <c r="F56" s="98">
        <f t="shared" si="0"/>
        <v>-17.112317271710374</v>
      </c>
      <c r="G56" s="98">
        <f t="shared" si="0"/>
        <v>-30.389981848517632</v>
      </c>
      <c r="H56" s="98">
        <f t="shared" si="0"/>
        <v>-26.935890779348732</v>
      </c>
      <c r="I56" s="98">
        <f t="shared" si="0"/>
        <v>-2.9318659839809627</v>
      </c>
      <c r="J56" s="98">
        <f t="shared" si="0"/>
        <v>-17.252073594130344</v>
      </c>
      <c r="K56" s="232">
        <f t="shared" si="0"/>
        <v>-6.0598207028166922</v>
      </c>
      <c r="L56" s="103"/>
      <c r="M56" s="103"/>
      <c r="N56" s="103"/>
      <c r="O56" s="103"/>
      <c r="P56" s="103"/>
      <c r="Q56" s="103"/>
      <c r="R56" s="103"/>
      <c r="S56" s="103"/>
      <c r="T56" s="103"/>
      <c r="U56" s="16"/>
      <c r="V56" s="16"/>
      <c r="W56" s="16"/>
      <c r="X56" s="16"/>
      <c r="Y56" s="16"/>
      <c r="Z56" s="16"/>
      <c r="AA56" s="16"/>
      <c r="AB56" s="16"/>
      <c r="AC56" s="16"/>
      <c r="AD56" s="16"/>
    </row>
    <row r="57" spans="1:30" ht="12.75" customHeight="1">
      <c r="A57" s="453" t="s">
        <v>95</v>
      </c>
      <c r="B57" s="617"/>
      <c r="C57" s="618">
        <f>(C55-C54)/C54*100</f>
        <v>6.5080905068526329</v>
      </c>
      <c r="D57" s="618">
        <f t="shared" ref="D57:K57" si="1">(D55-D54)/D54*100</f>
        <v>3.9893698662627619</v>
      </c>
      <c r="E57" s="618">
        <f t="shared" si="1"/>
        <v>15.402233028199181</v>
      </c>
      <c r="F57" s="618">
        <f t="shared" si="1"/>
        <v>18.17253937935827</v>
      </c>
      <c r="G57" s="618">
        <f t="shared" si="1"/>
        <v>-21.829478900735843</v>
      </c>
      <c r="H57" s="618">
        <f t="shared" si="1"/>
        <v>-3.8979136983058584</v>
      </c>
      <c r="I57" s="618">
        <f t="shared" si="1"/>
        <v>10.20066916161252</v>
      </c>
      <c r="J57" s="618">
        <f t="shared" si="1"/>
        <v>2.6962666154805923</v>
      </c>
      <c r="K57" s="464">
        <f t="shared" si="1"/>
        <v>36.174088169527167</v>
      </c>
      <c r="L57" s="103"/>
      <c r="M57" s="103"/>
      <c r="N57" s="103"/>
      <c r="O57" s="103"/>
      <c r="P57" s="103"/>
      <c r="Q57" s="103"/>
      <c r="R57" s="103"/>
      <c r="S57" s="103"/>
      <c r="T57" s="103"/>
      <c r="U57" s="16"/>
      <c r="V57" s="16"/>
      <c r="W57" s="16"/>
      <c r="X57" s="16"/>
      <c r="Y57" s="16"/>
      <c r="Z57" s="16"/>
      <c r="AA57" s="16"/>
      <c r="AB57" s="16"/>
      <c r="AC57" s="16"/>
      <c r="AD57" s="16"/>
    </row>
    <row r="58" spans="1:30" ht="12.75" customHeight="1" thickBot="1">
      <c r="A58" s="773" t="s">
        <v>386</v>
      </c>
      <c r="B58" s="774"/>
      <c r="C58" s="380">
        <f>((C55-C42)/C42)*100</f>
        <v>-12.800822095271489</v>
      </c>
      <c r="D58" s="380">
        <f t="shared" ref="D58:K58" si="2">((D55-D42)/D42)*100</f>
        <v>-11.663780059476512</v>
      </c>
      <c r="E58" s="380">
        <f t="shared" si="2"/>
        <v>-12.13650430965048</v>
      </c>
      <c r="F58" s="380">
        <f t="shared" si="2"/>
        <v>-9.6866554565695022</v>
      </c>
      <c r="G58" s="380">
        <f t="shared" si="2"/>
        <v>-43.354802728676269</v>
      </c>
      <c r="H58" s="380">
        <f t="shared" si="2"/>
        <v>-28.444388277706089</v>
      </c>
      <c r="I58" s="380">
        <f t="shared" si="2"/>
        <v>-2.3123882865994525</v>
      </c>
      <c r="J58" s="380">
        <f t="shared" si="2"/>
        <v>-17.718363926360471</v>
      </c>
      <c r="K58" s="465">
        <f t="shared" si="2"/>
        <v>-5.2917245996189353</v>
      </c>
      <c r="L58" s="103"/>
      <c r="M58" s="103"/>
      <c r="N58" s="103"/>
      <c r="O58" s="103"/>
      <c r="P58" s="103"/>
      <c r="Q58" s="103"/>
      <c r="R58" s="103"/>
      <c r="S58" s="103"/>
      <c r="T58" s="103"/>
      <c r="U58" s="103"/>
      <c r="V58" s="16"/>
      <c r="W58" s="16"/>
      <c r="X58" s="16"/>
      <c r="Y58" s="16"/>
      <c r="Z58" s="16"/>
      <c r="AA58" s="16"/>
      <c r="AB58" s="16"/>
      <c r="AC58" s="16"/>
      <c r="AD58" s="16"/>
    </row>
    <row r="59" spans="1:30" ht="12.75" customHeight="1">
      <c r="A59" s="116" t="s">
        <v>96</v>
      </c>
      <c r="B59" s="604"/>
      <c r="C59" s="606"/>
      <c r="D59" s="606"/>
      <c r="E59" s="606"/>
      <c r="F59" s="606"/>
      <c r="G59" s="606"/>
      <c r="H59" s="606"/>
      <c r="I59" s="607"/>
      <c r="J59" s="607"/>
      <c r="K59" s="122"/>
      <c r="N59" s="16"/>
      <c r="O59" s="16"/>
      <c r="P59" s="16"/>
      <c r="Q59" s="16"/>
      <c r="R59" s="16"/>
      <c r="S59" s="16"/>
      <c r="T59" s="16"/>
      <c r="U59" s="16"/>
      <c r="V59" s="16"/>
      <c r="W59" s="16"/>
      <c r="X59" s="16"/>
      <c r="Y59" s="16"/>
      <c r="Z59" s="16"/>
      <c r="AA59" s="16"/>
      <c r="AB59" s="16"/>
      <c r="AC59" s="16"/>
      <c r="AD59" s="16"/>
    </row>
    <row r="60" spans="1:30" ht="12.75" customHeight="1" thickBot="1">
      <c r="A60" s="117" t="s">
        <v>97</v>
      </c>
      <c r="B60" s="118"/>
      <c r="C60" s="119"/>
      <c r="D60" s="119"/>
      <c r="E60" s="119"/>
      <c r="F60" s="119"/>
      <c r="G60" s="119"/>
      <c r="H60" s="119"/>
      <c r="I60" s="119"/>
      <c r="J60" s="119"/>
      <c r="K60" s="120"/>
      <c r="N60" s="16"/>
      <c r="O60" s="16"/>
      <c r="P60" s="16"/>
      <c r="Q60" s="16"/>
      <c r="R60" s="16"/>
      <c r="S60" s="16"/>
      <c r="T60" s="16"/>
      <c r="U60" s="16"/>
      <c r="V60" s="16"/>
      <c r="W60" s="16"/>
      <c r="X60" s="16"/>
      <c r="Y60" s="16"/>
      <c r="Z60" s="16"/>
      <c r="AA60" s="16"/>
      <c r="AB60" s="16"/>
      <c r="AC60" s="16"/>
      <c r="AD60" s="16"/>
    </row>
    <row r="61" spans="1:30" ht="12.75" customHeight="1">
      <c r="A61" s="57"/>
      <c r="B61" s="56"/>
      <c r="K61" s="161"/>
      <c r="L61" s="16"/>
      <c r="M61" s="16"/>
      <c r="N61" s="16"/>
      <c r="O61" s="16"/>
      <c r="P61" s="16"/>
      <c r="Q61" s="16"/>
      <c r="R61" s="16"/>
      <c r="S61" s="16"/>
      <c r="T61" s="16"/>
      <c r="U61" s="16"/>
      <c r="V61" s="16"/>
      <c r="W61" s="16"/>
      <c r="X61" s="16"/>
      <c r="Y61" s="16"/>
      <c r="Z61" s="16"/>
      <c r="AA61" s="16"/>
      <c r="AB61" s="16"/>
      <c r="AC61" s="16"/>
      <c r="AD61" s="16"/>
    </row>
    <row r="62" spans="1:30" ht="12.75" customHeight="1">
      <c r="A62" s="57"/>
      <c r="B62" s="56"/>
      <c r="C62" s="41"/>
      <c r="D62" s="41"/>
      <c r="E62" s="41"/>
      <c r="F62" s="41"/>
      <c r="G62" s="41"/>
      <c r="H62" s="41"/>
      <c r="I62" s="41"/>
      <c r="J62" s="41"/>
      <c r="K62" s="41"/>
      <c r="AB62" s="16"/>
      <c r="AC62" s="16"/>
      <c r="AD62" s="16"/>
    </row>
    <row r="63" spans="1:30" ht="12.75" customHeight="1">
      <c r="A63" s="57"/>
      <c r="B63" s="56"/>
      <c r="C63" s="101"/>
      <c r="D63" s="101"/>
      <c r="E63" s="101"/>
      <c r="F63" s="101"/>
      <c r="G63" s="101"/>
      <c r="H63" s="101"/>
      <c r="I63" s="101"/>
      <c r="J63" s="101"/>
      <c r="K63" s="101"/>
      <c r="AB63" s="16"/>
      <c r="AC63" s="16"/>
      <c r="AD63" s="16"/>
    </row>
    <row r="64" spans="1:30" ht="12.75" customHeight="1">
      <c r="A64" s="57"/>
      <c r="B64" s="56"/>
      <c r="C64" s="101"/>
      <c r="D64" s="101"/>
      <c r="E64" s="101"/>
      <c r="F64" s="101"/>
      <c r="G64" s="101"/>
      <c r="H64" s="101"/>
      <c r="I64" s="101"/>
      <c r="J64" s="101"/>
      <c r="K64" s="101"/>
    </row>
    <row r="65" spans="1:185" ht="12.75" customHeight="1">
      <c r="C65" s="101"/>
      <c r="D65" s="101"/>
      <c r="E65" s="101"/>
      <c r="F65" s="93"/>
      <c r="G65" s="93"/>
      <c r="H65" s="93"/>
      <c r="I65" s="93"/>
      <c r="J65" s="93"/>
      <c r="K65" s="93"/>
    </row>
    <row r="66" spans="1:185" ht="12.75" customHeight="1"/>
    <row r="67" spans="1:185" ht="12.75" customHeight="1">
      <c r="D67" s="44"/>
      <c r="E67" s="44"/>
      <c r="F67" s="44"/>
    </row>
    <row r="68" spans="1:185" ht="12.75" customHeight="1">
      <c r="D68" s="44"/>
      <c r="E68" s="44"/>
    </row>
    <row r="69" spans="1:185">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row>
    <row r="70" spans="1:185">
      <c r="A70" s="16"/>
      <c r="B70" s="16"/>
      <c r="C70" s="44"/>
      <c r="G70" s="44"/>
      <c r="H70" s="44"/>
      <c r="I70" s="44"/>
      <c r="J70" s="44"/>
      <c r="K70" s="44"/>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row>
    <row r="71" spans="1:185">
      <c r="A71" s="16"/>
      <c r="B71" s="16"/>
      <c r="C71" s="44"/>
      <c r="G71" s="44"/>
      <c r="H71" s="44"/>
      <c r="I71" s="44"/>
      <c r="J71" s="44"/>
      <c r="K71" s="44"/>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row>
    <row r="72" spans="1:185">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row>
    <row r="73" spans="1:185">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row>
    <row r="74" spans="1:185">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row>
    <row r="75" spans="1:185">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row>
    <row r="76" spans="1:185">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row>
    <row r="77" spans="1:185" ht="12.75" customHeight="1"/>
    <row r="78" spans="1:185" ht="12.75" customHeight="1">
      <c r="M78" s="16"/>
      <c r="N78" s="16"/>
      <c r="O78" s="16"/>
      <c r="P78" s="16"/>
      <c r="Q78" s="16"/>
      <c r="R78" s="16"/>
      <c r="S78" s="16"/>
      <c r="T78" s="16"/>
      <c r="U78" s="16"/>
      <c r="V78" s="16"/>
      <c r="W78" s="16"/>
      <c r="X78" s="16"/>
      <c r="Y78" s="16"/>
      <c r="Z78" s="16"/>
      <c r="AA78" s="16"/>
      <c r="AB78" s="16"/>
      <c r="AC78" s="16"/>
      <c r="AD78" s="16"/>
    </row>
    <row r="79" spans="1:185" ht="12.75" customHeight="1">
      <c r="M79" s="16"/>
      <c r="N79" s="16"/>
      <c r="O79" s="16"/>
      <c r="P79" s="16"/>
      <c r="Q79" s="16"/>
      <c r="R79" s="16"/>
      <c r="S79" s="16"/>
      <c r="T79" s="16"/>
      <c r="U79" s="16"/>
      <c r="V79" s="16"/>
      <c r="W79" s="16"/>
      <c r="X79" s="16"/>
      <c r="Y79" s="16"/>
      <c r="Z79" s="16"/>
      <c r="AA79" s="16"/>
      <c r="AB79" s="16"/>
      <c r="AC79" s="16"/>
      <c r="AD79" s="16"/>
    </row>
    <row r="80" spans="1:185" ht="12.75" customHeight="1">
      <c r="M80" s="16"/>
      <c r="N80" s="16"/>
      <c r="O80" s="16"/>
      <c r="P80" s="16"/>
      <c r="Q80" s="16"/>
      <c r="R80" s="16"/>
      <c r="S80" s="16"/>
      <c r="T80" s="16"/>
      <c r="U80" s="16"/>
      <c r="V80" s="16"/>
      <c r="W80" s="16"/>
      <c r="X80" s="16"/>
      <c r="Y80" s="16"/>
      <c r="Z80" s="16"/>
      <c r="AA80" s="16"/>
      <c r="AB80" s="16"/>
      <c r="AC80" s="16"/>
      <c r="AD80" s="16"/>
    </row>
    <row r="81" spans="4:30" ht="12.75" customHeight="1">
      <c r="M81" s="16"/>
      <c r="N81" s="16"/>
      <c r="O81" s="16"/>
      <c r="P81" s="16"/>
      <c r="Q81" s="16"/>
      <c r="R81" s="16"/>
      <c r="S81" s="16"/>
      <c r="T81" s="16"/>
      <c r="U81" s="16"/>
      <c r="V81" s="16"/>
      <c r="W81" s="16"/>
      <c r="X81" s="16"/>
      <c r="Y81" s="16"/>
      <c r="Z81" s="16"/>
      <c r="AA81" s="16"/>
      <c r="AB81" s="16"/>
      <c r="AC81" s="16"/>
      <c r="AD81" s="16"/>
    </row>
    <row r="82" spans="4:30" ht="12.75" customHeight="1">
      <c r="M82" s="16"/>
      <c r="N82" s="16"/>
      <c r="O82" s="16"/>
      <c r="P82" s="16"/>
      <c r="Q82" s="16"/>
      <c r="R82" s="16"/>
      <c r="S82" s="16"/>
      <c r="T82" s="16"/>
      <c r="U82" s="16"/>
      <c r="V82" s="16"/>
      <c r="W82" s="16"/>
      <c r="X82" s="16"/>
      <c r="Y82" s="16"/>
      <c r="Z82" s="16"/>
      <c r="AA82" s="16"/>
      <c r="AB82" s="16"/>
      <c r="AC82" s="16"/>
      <c r="AD82" s="16"/>
    </row>
    <row r="83" spans="4:30" ht="12.75" customHeight="1">
      <c r="M83" s="16"/>
      <c r="N83" s="16"/>
      <c r="O83" s="16"/>
      <c r="P83" s="16"/>
      <c r="Q83" s="16"/>
      <c r="R83" s="16"/>
      <c r="S83" s="16"/>
      <c r="T83" s="16"/>
      <c r="U83" s="16"/>
      <c r="V83" s="16"/>
      <c r="W83" s="16"/>
      <c r="X83" s="16"/>
      <c r="Y83" s="16"/>
      <c r="Z83" s="16"/>
      <c r="AA83" s="16"/>
      <c r="AB83" s="16"/>
      <c r="AC83" s="16"/>
      <c r="AD83" s="16"/>
    </row>
    <row r="84" spans="4:30" ht="12.75" customHeight="1">
      <c r="M84" s="16"/>
      <c r="N84" s="16"/>
      <c r="O84" s="16"/>
      <c r="P84" s="16"/>
      <c r="Q84" s="16"/>
      <c r="R84" s="16"/>
      <c r="S84" s="16"/>
      <c r="T84" s="16"/>
      <c r="U84" s="16"/>
      <c r="V84" s="16"/>
      <c r="W84" s="16"/>
      <c r="X84" s="16"/>
      <c r="Y84" s="16"/>
      <c r="Z84" s="16"/>
      <c r="AA84" s="16"/>
      <c r="AB84" s="16"/>
      <c r="AC84" s="16"/>
      <c r="AD84" s="16"/>
    </row>
    <row r="85" spans="4:30" ht="12.75" customHeight="1">
      <c r="M85" s="16"/>
      <c r="N85" s="16"/>
      <c r="O85" s="16"/>
      <c r="P85" s="16"/>
      <c r="Q85" s="16"/>
      <c r="R85" s="16"/>
      <c r="S85" s="16"/>
      <c r="T85" s="16"/>
      <c r="U85" s="16"/>
      <c r="V85" s="16"/>
      <c r="W85" s="16"/>
      <c r="X85" s="16"/>
      <c r="Y85" s="16"/>
      <c r="Z85" s="16"/>
      <c r="AA85" s="16"/>
      <c r="AB85" s="16"/>
      <c r="AC85" s="16"/>
      <c r="AD85" s="16"/>
    </row>
    <row r="86" spans="4:30" ht="12.75" customHeight="1">
      <c r="M86" s="16"/>
      <c r="N86" s="16"/>
      <c r="O86" s="16"/>
      <c r="P86" s="16"/>
      <c r="Q86" s="16"/>
      <c r="R86" s="16"/>
      <c r="S86" s="16"/>
      <c r="T86" s="16"/>
      <c r="U86" s="16"/>
      <c r="V86" s="16"/>
      <c r="W86" s="16"/>
      <c r="X86" s="16"/>
      <c r="Y86" s="16"/>
      <c r="Z86" s="16"/>
      <c r="AA86" s="16"/>
      <c r="AB86" s="16"/>
      <c r="AC86" s="16"/>
      <c r="AD86" s="16"/>
    </row>
    <row r="87" spans="4:30" ht="12.75" customHeight="1">
      <c r="M87" s="16"/>
      <c r="N87" s="16"/>
      <c r="O87" s="16"/>
      <c r="P87" s="16"/>
      <c r="Q87" s="16"/>
      <c r="R87" s="16"/>
      <c r="S87" s="16"/>
      <c r="T87" s="16"/>
      <c r="U87" s="16"/>
      <c r="V87" s="16"/>
      <c r="W87" s="16"/>
      <c r="X87" s="16"/>
      <c r="Y87" s="16"/>
      <c r="Z87" s="16"/>
      <c r="AA87" s="16"/>
      <c r="AB87" s="16"/>
      <c r="AC87" s="16"/>
      <c r="AD87" s="16"/>
    </row>
    <row r="88" spans="4:30" ht="12.75" customHeight="1">
      <c r="M88" s="16"/>
      <c r="N88" s="16"/>
      <c r="O88" s="16"/>
      <c r="P88" s="16"/>
      <c r="Q88" s="16"/>
      <c r="R88" s="16"/>
      <c r="S88" s="16"/>
      <c r="T88" s="16"/>
      <c r="U88" s="16"/>
      <c r="V88" s="16"/>
      <c r="W88" s="16"/>
      <c r="X88" s="16"/>
      <c r="Y88" s="16"/>
      <c r="Z88" s="16"/>
      <c r="AA88" s="16"/>
      <c r="AB88" s="16"/>
      <c r="AC88" s="16"/>
      <c r="AD88" s="16"/>
    </row>
    <row r="89" spans="4:30" ht="12.75" customHeight="1">
      <c r="M89" s="16"/>
      <c r="N89" s="16"/>
      <c r="O89" s="16"/>
      <c r="P89" s="16"/>
      <c r="Q89" s="16"/>
      <c r="R89" s="16"/>
      <c r="S89" s="16"/>
      <c r="T89" s="16"/>
      <c r="U89" s="16"/>
      <c r="V89" s="16"/>
      <c r="W89" s="16"/>
      <c r="X89" s="16"/>
      <c r="Y89" s="16"/>
      <c r="Z89" s="16"/>
      <c r="AA89" s="16"/>
      <c r="AB89" s="16"/>
      <c r="AC89" s="16"/>
      <c r="AD89" s="16"/>
    </row>
    <row r="90" spans="4:30" ht="12.75" customHeight="1">
      <c r="M90" s="16"/>
      <c r="N90" s="16"/>
      <c r="O90" s="16"/>
      <c r="P90" s="16"/>
      <c r="Q90" s="16"/>
      <c r="R90" s="16"/>
      <c r="S90" s="16"/>
      <c r="T90" s="16"/>
      <c r="U90" s="16"/>
      <c r="V90" s="16"/>
      <c r="W90" s="16"/>
      <c r="X90" s="16"/>
      <c r="Y90" s="16"/>
      <c r="Z90" s="16"/>
      <c r="AA90" s="16"/>
      <c r="AB90" s="16"/>
      <c r="AC90" s="16"/>
      <c r="AD90" s="16"/>
    </row>
    <row r="91" spans="4:30" ht="12.75" customHeight="1">
      <c r="L91" s="48"/>
      <c r="M91" s="16"/>
      <c r="N91" s="16"/>
      <c r="O91" s="16"/>
      <c r="P91" s="16"/>
      <c r="Q91" s="16"/>
      <c r="R91" s="16"/>
      <c r="S91" s="16"/>
      <c r="T91" s="16"/>
      <c r="U91" s="16"/>
      <c r="V91" s="16"/>
      <c r="W91" s="16"/>
      <c r="X91" s="16"/>
      <c r="Y91" s="16"/>
      <c r="Z91" s="16"/>
      <c r="AA91" s="16"/>
      <c r="AB91" s="16"/>
      <c r="AC91" s="16"/>
      <c r="AD91" s="16"/>
    </row>
    <row r="92" spans="4:30" ht="12.75" customHeight="1">
      <c r="L92" s="48"/>
      <c r="M92" s="16"/>
      <c r="N92" s="16"/>
      <c r="O92" s="16"/>
      <c r="P92" s="16"/>
      <c r="Q92" s="16"/>
      <c r="R92" s="16"/>
      <c r="S92" s="16"/>
      <c r="T92" s="16"/>
      <c r="U92" s="16"/>
      <c r="V92" s="16"/>
      <c r="W92" s="16"/>
      <c r="X92" s="16"/>
      <c r="Y92" s="16"/>
      <c r="Z92" s="16"/>
      <c r="AA92" s="16"/>
      <c r="AB92" s="16"/>
      <c r="AC92" s="16"/>
      <c r="AD92" s="16"/>
    </row>
    <row r="93" spans="4:30" ht="12.75" customHeight="1">
      <c r="M93" s="16"/>
      <c r="N93" s="16"/>
      <c r="O93" s="16"/>
      <c r="P93" s="16"/>
      <c r="Q93" s="16"/>
      <c r="R93" s="16"/>
      <c r="S93" s="16"/>
      <c r="T93" s="16"/>
      <c r="U93" s="16"/>
      <c r="V93" s="16"/>
      <c r="W93" s="16"/>
      <c r="X93" s="16"/>
      <c r="Y93" s="16"/>
      <c r="Z93" s="16"/>
      <c r="AA93" s="16"/>
      <c r="AB93" s="16"/>
      <c r="AC93" s="16"/>
      <c r="AD93" s="16"/>
    </row>
    <row r="94" spans="4:30" ht="12.75" customHeight="1">
      <c r="D94" s="16"/>
      <c r="E94" s="16"/>
      <c r="F94" s="16"/>
      <c r="L94" s="16"/>
      <c r="M94" s="16"/>
      <c r="N94" s="16"/>
      <c r="O94" s="16"/>
      <c r="P94" s="16"/>
      <c r="Q94" s="16"/>
      <c r="R94" s="16"/>
      <c r="S94" s="16"/>
      <c r="T94" s="16"/>
      <c r="U94" s="16"/>
      <c r="V94" s="16"/>
      <c r="W94" s="16"/>
      <c r="X94" s="16"/>
      <c r="Y94" s="16"/>
      <c r="Z94" s="16"/>
      <c r="AA94" s="16"/>
      <c r="AB94" s="16"/>
      <c r="AC94" s="16"/>
      <c r="AD94" s="16"/>
    </row>
    <row r="95" spans="4:30" ht="12.75" customHeight="1">
      <c r="D95" s="16"/>
      <c r="E95" s="16"/>
      <c r="F95" s="16"/>
      <c r="L95" s="16"/>
      <c r="M95" s="16"/>
      <c r="N95" s="16"/>
      <c r="O95" s="16"/>
      <c r="P95" s="16"/>
      <c r="Q95" s="16"/>
      <c r="R95" s="16"/>
      <c r="S95" s="16"/>
      <c r="T95" s="16"/>
      <c r="U95" s="16"/>
      <c r="V95" s="16"/>
      <c r="W95" s="16"/>
      <c r="X95" s="16"/>
      <c r="Y95" s="16"/>
      <c r="Z95" s="16"/>
      <c r="AA95" s="16"/>
      <c r="AB95" s="16"/>
      <c r="AC95" s="16"/>
      <c r="AD95" s="16"/>
    </row>
    <row r="96" spans="4:30" ht="12.75" customHeight="1">
      <c r="L96" s="16"/>
      <c r="M96" s="16"/>
      <c r="N96" s="16"/>
      <c r="O96" s="16"/>
      <c r="P96" s="16"/>
      <c r="Q96" s="16"/>
      <c r="R96" s="16"/>
      <c r="S96" s="16"/>
      <c r="T96" s="16"/>
      <c r="U96" s="16"/>
      <c r="V96" s="16"/>
      <c r="W96" s="16"/>
      <c r="X96" s="16"/>
      <c r="Y96" s="16"/>
      <c r="Z96" s="16"/>
      <c r="AA96" s="16"/>
      <c r="AB96" s="16"/>
      <c r="AC96" s="16"/>
      <c r="AD96" s="16"/>
    </row>
    <row r="97" spans="1:30" ht="12.75" customHeight="1">
      <c r="A97" s="16"/>
      <c r="B97" s="16"/>
      <c r="C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1:30" ht="12.75" customHeight="1">
      <c r="A98" s="16"/>
      <c r="B98" s="16"/>
      <c r="C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2.75" customHeight="1">
      <c r="L99" s="16"/>
      <c r="M99" s="16"/>
      <c r="N99" s="16"/>
      <c r="O99" s="16"/>
      <c r="P99" s="16"/>
      <c r="Q99" s="16"/>
      <c r="R99" s="16"/>
      <c r="S99" s="16"/>
      <c r="T99" s="16"/>
      <c r="U99" s="16"/>
      <c r="V99" s="16"/>
      <c r="W99" s="16"/>
      <c r="X99" s="16"/>
      <c r="Y99" s="16"/>
      <c r="Z99" s="16"/>
      <c r="AA99" s="16"/>
      <c r="AB99" s="16"/>
      <c r="AC99" s="16"/>
      <c r="AD99" s="16"/>
    </row>
    <row r="100" spans="1:30" ht="12.75" customHeight="1">
      <c r="L100" s="16"/>
      <c r="M100" s="16"/>
      <c r="N100" s="16"/>
      <c r="O100" s="16"/>
      <c r="P100" s="16"/>
      <c r="Q100" s="16"/>
      <c r="R100" s="16"/>
      <c r="S100" s="16"/>
      <c r="T100" s="16"/>
      <c r="U100" s="16"/>
      <c r="V100" s="16"/>
      <c r="W100" s="16"/>
      <c r="X100" s="16"/>
      <c r="Y100" s="16"/>
      <c r="Z100" s="16"/>
      <c r="AA100" s="16"/>
      <c r="AB100" s="16"/>
      <c r="AC100" s="16"/>
      <c r="AD100" s="16"/>
    </row>
    <row r="101" spans="1:30" ht="12.75" customHeight="1">
      <c r="L101" s="16"/>
      <c r="M101" s="16"/>
      <c r="N101" s="16"/>
      <c r="O101" s="16"/>
      <c r="P101" s="16"/>
      <c r="Q101" s="16"/>
      <c r="R101" s="16"/>
      <c r="S101" s="16"/>
      <c r="T101" s="16"/>
      <c r="U101" s="16"/>
      <c r="V101" s="16"/>
      <c r="W101" s="16"/>
      <c r="X101" s="16"/>
      <c r="Y101" s="16"/>
      <c r="Z101" s="16"/>
      <c r="AA101" s="16"/>
      <c r="AB101" s="16"/>
      <c r="AC101" s="16"/>
      <c r="AD101" s="16"/>
    </row>
    <row r="102" spans="1:30" ht="12.75" customHeight="1">
      <c r="L102" s="16"/>
      <c r="M102" s="16"/>
      <c r="N102" s="16"/>
      <c r="O102" s="16"/>
      <c r="P102" s="16"/>
      <c r="Q102" s="16"/>
      <c r="R102" s="16"/>
      <c r="S102" s="16"/>
      <c r="T102" s="16"/>
      <c r="U102" s="16"/>
      <c r="V102" s="16"/>
      <c r="W102" s="16"/>
      <c r="X102" s="16"/>
      <c r="Y102" s="16"/>
      <c r="Z102" s="16"/>
      <c r="AA102" s="16"/>
      <c r="AB102" s="16"/>
      <c r="AC102" s="16"/>
      <c r="AD102" s="16"/>
    </row>
    <row r="103" spans="1:30" ht="12.75" customHeight="1">
      <c r="L103" s="16"/>
      <c r="M103" s="16"/>
      <c r="N103" s="16"/>
      <c r="O103" s="16"/>
      <c r="P103" s="16"/>
      <c r="Q103" s="16"/>
      <c r="R103" s="16"/>
      <c r="S103" s="16"/>
      <c r="T103" s="16"/>
      <c r="U103" s="16"/>
      <c r="V103" s="16"/>
      <c r="W103" s="16"/>
      <c r="X103" s="16"/>
      <c r="Y103" s="16"/>
      <c r="Z103" s="16"/>
      <c r="AA103" s="16"/>
      <c r="AB103" s="16"/>
      <c r="AC103" s="16"/>
      <c r="AD103" s="16"/>
    </row>
    <row r="104" spans="1:30" ht="12.75" customHeight="1">
      <c r="L104" s="16"/>
      <c r="M104" s="16"/>
      <c r="N104" s="16"/>
      <c r="O104" s="16"/>
      <c r="P104" s="16"/>
      <c r="Q104" s="16"/>
      <c r="R104" s="16"/>
      <c r="S104" s="16"/>
      <c r="T104" s="16"/>
      <c r="U104" s="16"/>
      <c r="V104" s="16"/>
      <c r="W104" s="16"/>
      <c r="X104" s="16"/>
      <c r="Y104" s="16"/>
      <c r="Z104" s="16"/>
      <c r="AA104" s="16"/>
      <c r="AB104" s="16"/>
      <c r="AC104" s="16"/>
      <c r="AD104" s="16"/>
    </row>
    <row r="105" spans="1:30" ht="12.75" customHeight="1">
      <c r="L105" s="16"/>
      <c r="M105" s="16"/>
      <c r="N105" s="16"/>
      <c r="O105" s="16"/>
      <c r="P105" s="16"/>
      <c r="Q105" s="16"/>
      <c r="R105" s="16"/>
      <c r="S105" s="16"/>
      <c r="T105" s="16"/>
      <c r="U105" s="16"/>
      <c r="V105" s="16"/>
      <c r="W105" s="16"/>
      <c r="X105" s="16"/>
      <c r="Y105" s="16"/>
      <c r="Z105" s="16"/>
      <c r="AA105" s="16"/>
      <c r="AB105" s="16"/>
      <c r="AC105" s="16"/>
      <c r="AD105" s="16"/>
    </row>
    <row r="106" spans="1:30" ht="12.75" customHeight="1">
      <c r="L106" s="16"/>
      <c r="M106" s="16"/>
      <c r="N106" s="16"/>
      <c r="O106" s="16"/>
      <c r="P106" s="16"/>
      <c r="Q106" s="16"/>
      <c r="R106" s="16"/>
      <c r="S106" s="16"/>
      <c r="T106" s="16"/>
      <c r="U106" s="16"/>
      <c r="V106" s="16"/>
      <c r="W106" s="16"/>
      <c r="X106" s="16"/>
      <c r="Y106" s="16"/>
      <c r="Z106" s="16"/>
      <c r="AA106" s="16"/>
      <c r="AB106" s="16"/>
      <c r="AC106" s="16"/>
      <c r="AD106" s="16"/>
    </row>
    <row r="107" spans="1:30" ht="12.75" customHeight="1">
      <c r="L107" s="16"/>
      <c r="M107" s="16"/>
      <c r="N107" s="16"/>
      <c r="O107" s="16"/>
      <c r="P107" s="16"/>
      <c r="Q107" s="16"/>
      <c r="R107" s="16"/>
      <c r="S107" s="16"/>
      <c r="T107" s="16"/>
      <c r="U107" s="16"/>
      <c r="V107" s="16"/>
      <c r="W107" s="16"/>
      <c r="X107" s="16"/>
      <c r="Y107" s="16"/>
      <c r="Z107" s="16"/>
      <c r="AA107" s="16"/>
      <c r="AB107" s="16"/>
      <c r="AC107" s="16"/>
      <c r="AD107" s="16"/>
    </row>
    <row r="108" spans="1:30" ht="12.75" customHeight="1">
      <c r="L108" s="16"/>
      <c r="M108" s="16"/>
      <c r="N108" s="16"/>
      <c r="O108" s="16"/>
      <c r="P108" s="16"/>
      <c r="Q108" s="16"/>
      <c r="R108" s="16"/>
      <c r="S108" s="16"/>
      <c r="T108" s="16"/>
      <c r="U108" s="16"/>
      <c r="V108" s="16"/>
      <c r="W108" s="16"/>
      <c r="X108" s="16"/>
      <c r="Y108" s="16"/>
      <c r="Z108" s="16"/>
      <c r="AA108" s="16"/>
      <c r="AB108" s="16"/>
      <c r="AC108" s="16"/>
      <c r="AD108" s="16"/>
    </row>
    <row r="109" spans="1:30" ht="12.75" customHeight="1">
      <c r="L109" s="16"/>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30" ht="12.75" customHeight="1">
      <c r="L113" s="16"/>
      <c r="M113" s="16"/>
      <c r="N113" s="16"/>
      <c r="O113" s="16"/>
      <c r="P113" s="16"/>
      <c r="Q113" s="16"/>
      <c r="R113" s="16"/>
      <c r="S113" s="16"/>
      <c r="T113" s="16"/>
      <c r="U113" s="16"/>
      <c r="V113" s="16"/>
      <c r="W113" s="16"/>
      <c r="X113" s="16"/>
      <c r="Y113" s="16"/>
      <c r="Z113" s="16"/>
      <c r="AA113" s="16"/>
      <c r="AB113" s="16"/>
      <c r="AC113" s="16"/>
      <c r="AD113" s="16"/>
    </row>
    <row r="114" spans="1:30" ht="12.75" customHeight="1">
      <c r="L114" s="16"/>
      <c r="M114" s="16"/>
      <c r="N114" s="16"/>
      <c r="O114" s="16"/>
      <c r="P114" s="16"/>
      <c r="Q114" s="16"/>
      <c r="R114" s="16"/>
      <c r="S114" s="16"/>
      <c r="T114" s="16"/>
      <c r="U114" s="16"/>
      <c r="V114" s="16"/>
      <c r="W114" s="16"/>
      <c r="X114" s="16"/>
      <c r="Y114" s="16"/>
      <c r="Z114" s="16"/>
      <c r="AA114" s="16"/>
      <c r="AB114" s="16"/>
      <c r="AC114" s="16"/>
      <c r="AD114" s="16"/>
    </row>
    <row r="115" spans="1:30" ht="12.75" customHeight="1">
      <c r="L115" s="16"/>
      <c r="M115" s="16"/>
      <c r="N115" s="16"/>
      <c r="O115" s="16"/>
      <c r="P115" s="16"/>
      <c r="Q115" s="16"/>
      <c r="R115" s="16"/>
      <c r="S115" s="16"/>
      <c r="T115" s="16"/>
      <c r="U115" s="16"/>
      <c r="V115" s="16"/>
      <c r="W115" s="16"/>
      <c r="X115" s="16"/>
      <c r="Y115" s="16"/>
      <c r="Z115" s="16"/>
      <c r="AA115" s="16"/>
      <c r="AB115" s="16"/>
      <c r="AC115" s="16"/>
      <c r="AD115" s="16"/>
    </row>
    <row r="116" spans="1:30" ht="12.75" customHeight="1">
      <c r="L116" s="16"/>
      <c r="M116" s="16"/>
      <c r="N116" s="16"/>
      <c r="O116" s="16"/>
      <c r="P116" s="16"/>
      <c r="Q116" s="16"/>
      <c r="R116" s="16"/>
      <c r="S116" s="16"/>
      <c r="T116" s="16"/>
      <c r="U116" s="16"/>
      <c r="V116" s="16"/>
      <c r="W116" s="16"/>
      <c r="X116" s="16"/>
      <c r="Y116" s="16"/>
      <c r="Z116" s="16"/>
      <c r="AA116" s="16"/>
      <c r="AB116" s="16"/>
      <c r="AC116" s="16"/>
      <c r="AD116" s="16"/>
    </row>
    <row r="117" spans="1:30" ht="12.75" customHeight="1">
      <c r="L117" s="16"/>
      <c r="M117" s="16"/>
      <c r="N117" s="16"/>
      <c r="O117" s="16"/>
      <c r="P117" s="16"/>
      <c r="Q117" s="16"/>
      <c r="R117" s="16"/>
      <c r="S117" s="16"/>
      <c r="T117" s="16"/>
      <c r="U117" s="16"/>
      <c r="V117" s="16"/>
      <c r="W117" s="16"/>
      <c r="X117" s="16"/>
      <c r="Y117" s="16"/>
      <c r="Z117" s="16"/>
      <c r="AA117" s="16"/>
      <c r="AB117" s="16"/>
      <c r="AC117" s="16"/>
      <c r="AD117" s="16"/>
    </row>
    <row r="118" spans="1:30" ht="12.75" customHeight="1">
      <c r="L118" s="16"/>
      <c r="M118" s="16"/>
      <c r="N118" s="16"/>
      <c r="O118" s="16"/>
      <c r="P118" s="16"/>
      <c r="Q118" s="16"/>
      <c r="R118" s="16"/>
      <c r="S118" s="16"/>
      <c r="T118" s="16"/>
      <c r="U118" s="16"/>
      <c r="V118" s="16"/>
      <c r="W118" s="16"/>
      <c r="X118" s="16"/>
      <c r="Y118" s="16"/>
      <c r="Z118" s="16"/>
      <c r="AA118" s="16"/>
      <c r="AB118" s="16"/>
      <c r="AC118" s="16"/>
      <c r="AD118" s="16"/>
    </row>
    <row r="119" spans="1:30" ht="12.75" customHeight="1">
      <c r="L119" s="16"/>
      <c r="M119" s="16"/>
      <c r="N119" s="16"/>
      <c r="O119" s="16"/>
      <c r="P119" s="16"/>
      <c r="Q119" s="16"/>
      <c r="R119" s="16"/>
      <c r="S119" s="16"/>
      <c r="T119" s="16"/>
      <c r="U119" s="16"/>
      <c r="V119" s="16"/>
      <c r="W119" s="16"/>
      <c r="X119" s="16"/>
      <c r="Y119" s="16"/>
      <c r="Z119" s="16"/>
      <c r="AA119" s="16"/>
      <c r="AB119" s="16"/>
      <c r="AC119" s="16"/>
      <c r="AD119" s="16"/>
    </row>
    <row r="120" spans="1:30" ht="12.75" customHeight="1">
      <c r="L120" s="16"/>
      <c r="M120" s="16"/>
      <c r="N120" s="16"/>
      <c r="O120" s="16"/>
      <c r="P120" s="16"/>
      <c r="Q120" s="16"/>
      <c r="R120" s="16"/>
      <c r="S120" s="16"/>
      <c r="T120" s="16"/>
      <c r="U120" s="16"/>
      <c r="V120" s="16"/>
      <c r="W120" s="16"/>
      <c r="X120" s="16"/>
      <c r="Y120" s="16"/>
      <c r="Z120" s="16"/>
      <c r="AA120" s="16"/>
      <c r="AB120" s="16"/>
      <c r="AC120" s="16"/>
      <c r="AD120" s="16"/>
    </row>
    <row r="121" spans="1:30" ht="12.75" customHeight="1">
      <c r="L121" s="16"/>
      <c r="M121" s="16"/>
      <c r="N121" s="16"/>
      <c r="O121" s="16"/>
      <c r="P121" s="16"/>
      <c r="Q121" s="16"/>
      <c r="R121" s="16"/>
      <c r="S121" s="16"/>
      <c r="T121" s="16"/>
      <c r="U121" s="16"/>
      <c r="V121" s="16"/>
      <c r="W121" s="16"/>
      <c r="X121" s="16"/>
      <c r="Y121" s="16"/>
      <c r="Z121" s="16"/>
      <c r="AA121" s="16"/>
      <c r="AB121" s="16"/>
      <c r="AC121" s="16"/>
      <c r="AD121" s="16"/>
    </row>
    <row r="122" spans="1:30" ht="12.75" customHeight="1">
      <c r="L122" s="16"/>
      <c r="M122" s="16"/>
      <c r="N122" s="16"/>
      <c r="O122" s="16"/>
      <c r="P122" s="16"/>
      <c r="Q122" s="16"/>
      <c r="R122" s="16"/>
      <c r="S122" s="16"/>
      <c r="T122" s="16"/>
      <c r="U122" s="16"/>
      <c r="V122" s="16"/>
      <c r="W122" s="16"/>
      <c r="X122" s="16"/>
      <c r="Y122" s="16"/>
      <c r="Z122" s="16"/>
      <c r="AA122" s="16"/>
      <c r="AB122" s="16"/>
      <c r="AC122" s="16"/>
      <c r="AD122" s="16"/>
    </row>
    <row r="123" spans="1:30" ht="12.75" customHeight="1">
      <c r="L123" s="16"/>
      <c r="M123" s="16"/>
      <c r="N123" s="16"/>
      <c r="O123" s="16"/>
      <c r="P123" s="16"/>
      <c r="Q123" s="16"/>
      <c r="R123" s="16"/>
      <c r="S123" s="16"/>
      <c r="T123" s="16"/>
      <c r="U123" s="16"/>
      <c r="V123" s="16"/>
      <c r="W123" s="16"/>
      <c r="X123" s="16"/>
      <c r="Y123" s="16"/>
      <c r="Z123" s="16"/>
      <c r="AA123" s="16"/>
      <c r="AB123" s="16"/>
      <c r="AC123" s="16"/>
      <c r="AD123" s="16"/>
    </row>
    <row r="124" spans="1:30" ht="12.75" customHeight="1">
      <c r="L124" s="16"/>
      <c r="M124" s="16"/>
      <c r="N124" s="16"/>
      <c r="O124" s="16"/>
      <c r="P124" s="16"/>
      <c r="Q124" s="16"/>
      <c r="R124" s="16"/>
      <c r="S124" s="16"/>
      <c r="T124" s="16"/>
      <c r="U124" s="16"/>
      <c r="V124" s="16"/>
      <c r="W124" s="16"/>
      <c r="X124" s="16"/>
      <c r="Y124" s="16"/>
      <c r="Z124" s="16"/>
      <c r="AA124" s="16"/>
      <c r="AB124" s="16"/>
      <c r="AC124" s="16"/>
      <c r="AD124" s="16"/>
    </row>
    <row r="125" spans="1:30" ht="12.75" customHeight="1">
      <c r="L125" s="16"/>
      <c r="M125" s="16"/>
      <c r="N125" s="16"/>
      <c r="O125" s="16"/>
      <c r="P125" s="16"/>
      <c r="Q125" s="16"/>
      <c r="R125" s="16"/>
      <c r="S125" s="16"/>
      <c r="T125" s="16"/>
      <c r="U125" s="16"/>
      <c r="V125" s="16"/>
      <c r="W125" s="16"/>
      <c r="X125" s="16"/>
      <c r="Y125" s="16"/>
      <c r="Z125" s="16"/>
      <c r="AA125" s="16"/>
      <c r="AB125" s="16"/>
      <c r="AC125" s="16"/>
      <c r="AD125" s="16"/>
    </row>
    <row r="126" spans="1:30" ht="12.75" customHeight="1"/>
    <row r="128" spans="1:30" s="47" customFormat="1">
      <c r="A128" s="40"/>
      <c r="B128" s="39"/>
      <c r="C128" s="40"/>
      <c r="D128" s="40"/>
      <c r="E128" s="40"/>
      <c r="F128" s="40"/>
      <c r="G128" s="40"/>
      <c r="H128" s="40"/>
      <c r="I128" s="40"/>
      <c r="J128" s="40"/>
      <c r="K128" s="40"/>
      <c r="L128" s="20"/>
      <c r="M128" s="48"/>
      <c r="N128" s="48"/>
      <c r="O128" s="48"/>
      <c r="P128" s="48"/>
      <c r="Q128" s="48"/>
      <c r="R128" s="48"/>
      <c r="S128" s="48"/>
      <c r="T128" s="48"/>
      <c r="U128" s="48"/>
      <c r="V128" s="48"/>
      <c r="W128" s="48"/>
      <c r="X128" s="48"/>
      <c r="Y128" s="48"/>
      <c r="Z128" s="48"/>
      <c r="AA128" s="48"/>
      <c r="AB128" s="48"/>
      <c r="AC128" s="48"/>
      <c r="AD128" s="48"/>
    </row>
    <row r="129" spans="1:30" s="47" customFormat="1">
      <c r="A129" s="40"/>
      <c r="B129" s="39"/>
      <c r="C129" s="40"/>
      <c r="D129" s="40"/>
      <c r="E129" s="40"/>
      <c r="F129" s="40"/>
      <c r="G129" s="40"/>
      <c r="H129" s="40"/>
      <c r="I129" s="40"/>
      <c r="J129" s="40"/>
      <c r="K129" s="40"/>
      <c r="L129" s="20"/>
      <c r="M129" s="48"/>
      <c r="N129" s="48"/>
      <c r="O129" s="48"/>
      <c r="P129" s="48"/>
      <c r="Q129" s="48"/>
      <c r="R129" s="48"/>
      <c r="S129" s="48"/>
      <c r="T129" s="48"/>
      <c r="U129" s="48"/>
      <c r="V129" s="48"/>
      <c r="W129" s="48"/>
      <c r="X129" s="48"/>
      <c r="Y129" s="48"/>
      <c r="Z129" s="48"/>
      <c r="AA129" s="48"/>
      <c r="AB129" s="48"/>
      <c r="AC129" s="48"/>
      <c r="AD129" s="48"/>
    </row>
    <row r="132" spans="1:30">
      <c r="D132" s="52"/>
      <c r="E132" s="52"/>
      <c r="F132" s="52"/>
    </row>
    <row r="133" spans="1:30">
      <c r="D133" s="52"/>
      <c r="E133" s="52"/>
      <c r="F133" s="52"/>
    </row>
    <row r="135" spans="1:30">
      <c r="A135" s="54"/>
      <c r="B135" s="53"/>
      <c r="C135" s="52"/>
      <c r="G135" s="52"/>
      <c r="H135" s="52"/>
      <c r="I135" s="52"/>
      <c r="J135" s="52"/>
      <c r="K135" s="52"/>
    </row>
    <row r="136" spans="1:30">
      <c r="A136" s="54"/>
      <c r="B136" s="53"/>
      <c r="C136" s="52"/>
      <c r="G136" s="52"/>
      <c r="H136" s="52"/>
      <c r="I136" s="52"/>
      <c r="J136" s="52"/>
      <c r="K136" s="52"/>
    </row>
  </sheetData>
  <mergeCells count="6">
    <mergeCell ref="A1:K1"/>
    <mergeCell ref="A58:B58"/>
    <mergeCell ref="S3:Y3"/>
    <mergeCell ref="A56:B56"/>
    <mergeCell ref="A2:K2"/>
    <mergeCell ref="A3:K3"/>
  </mergeCells>
  <phoneticPr fontId="28" type="noConversion"/>
  <printOptions horizontalCentered="1" verticalCentered="1"/>
  <pageMargins left="0.70866141732283472" right="0.70866141732283472" top="0.70866141732283472" bottom="0.74803149606299213" header="0" footer="0.31496062992125984"/>
  <pageSetup scale="90" orientation="landscape" r:id="rId1"/>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B204"/>
  <sheetViews>
    <sheetView tabSelected="1" view="pageBreakPreview" zoomScale="80" zoomScaleNormal="100" zoomScaleSheetLayoutView="80" zoomScalePageLayoutView="90" workbookViewId="0">
      <selection activeCell="G7" sqref="G7"/>
    </sheetView>
  </sheetViews>
  <sheetFormatPr baseColWidth="10" defaultColWidth="11.44140625" defaultRowHeight="13.2"/>
  <cols>
    <col min="1" max="1" width="126.109375" style="16" customWidth="1"/>
    <col min="2" max="2" width="26.44140625" style="16" customWidth="1"/>
    <col min="3" max="12" width="11.44140625" style="16"/>
    <col min="13" max="13" width="5.5546875" style="16" customWidth="1"/>
    <col min="14" max="14" width="11.44140625" style="16"/>
    <col min="15" max="15" width="13.33203125" style="19" customWidth="1"/>
    <col min="16" max="16" width="3.109375" style="18" customWidth="1"/>
    <col min="17" max="17" width="9.6640625" style="17" customWidth="1"/>
    <col min="18" max="24" width="9.6640625" style="16" customWidth="1"/>
    <col min="25" max="26" width="11.44140625" style="16"/>
    <col min="27" max="27" width="26.109375" style="16" customWidth="1"/>
    <col min="28" max="28" width="20.88671875" style="16" customWidth="1"/>
    <col min="29" max="16384" width="11.44140625" style="16"/>
  </cols>
  <sheetData>
    <row r="1" spans="1:28" ht="12.75" customHeight="1">
      <c r="A1" s="29"/>
      <c r="B1" s="28"/>
      <c r="C1" s="28"/>
      <c r="D1" s="28"/>
      <c r="E1" s="28"/>
      <c r="F1" s="28"/>
      <c r="G1" s="28"/>
      <c r="H1" s="28"/>
      <c r="I1" s="28"/>
      <c r="J1" s="28"/>
      <c r="K1" s="28"/>
      <c r="L1" s="28"/>
      <c r="P1" s="514"/>
      <c r="Y1" s="187"/>
      <c r="Z1" s="790" t="s">
        <v>99</v>
      </c>
      <c r="AA1" s="791"/>
      <c r="AB1" s="792"/>
    </row>
    <row r="2" spans="1:28" ht="12.75" customHeight="1">
      <c r="A2" s="27"/>
      <c r="B2" s="26"/>
      <c r="C2" s="26"/>
      <c r="D2" s="26"/>
      <c r="E2" s="26"/>
      <c r="F2" s="26"/>
      <c r="G2" s="26"/>
      <c r="H2" s="26"/>
      <c r="I2" s="26"/>
      <c r="J2" s="26"/>
      <c r="K2" s="26"/>
      <c r="L2" s="26"/>
      <c r="P2" s="514"/>
      <c r="Y2" s="187"/>
      <c r="Z2" s="515" t="s">
        <v>71</v>
      </c>
      <c r="AA2" s="516" t="s">
        <v>72</v>
      </c>
      <c r="AB2" s="516" t="s">
        <v>100</v>
      </c>
    </row>
    <row r="3" spans="1:28" ht="12.75" customHeight="1">
      <c r="A3" s="28"/>
      <c r="B3" s="28"/>
      <c r="C3" s="28"/>
      <c r="D3" s="28"/>
      <c r="E3" s="28"/>
      <c r="F3" s="28"/>
      <c r="G3" s="28"/>
      <c r="H3" s="28"/>
      <c r="I3" s="28"/>
      <c r="J3" s="28"/>
      <c r="K3" s="28"/>
      <c r="L3" s="28"/>
      <c r="P3" s="514"/>
      <c r="Y3" s="187"/>
      <c r="Z3" s="517">
        <v>2016</v>
      </c>
      <c r="AA3" s="518" t="s">
        <v>101</v>
      </c>
      <c r="AB3" s="519">
        <v>17323.165000000001</v>
      </c>
    </row>
    <row r="4" spans="1:28" ht="12.75" customHeight="1">
      <c r="A4" s="20"/>
      <c r="B4" s="20"/>
      <c r="C4" s="20"/>
      <c r="D4" s="20"/>
      <c r="E4" s="20"/>
      <c r="F4" s="20"/>
      <c r="G4" s="20"/>
      <c r="H4" s="20"/>
      <c r="I4" s="20"/>
      <c r="J4" s="20"/>
      <c r="K4" s="20"/>
      <c r="L4" s="20"/>
      <c r="P4" s="514"/>
      <c r="Y4" s="187"/>
      <c r="Z4" s="243"/>
      <c r="AA4" s="247" t="s">
        <v>102</v>
      </c>
      <c r="AB4" s="248">
        <v>18823.784999999996</v>
      </c>
    </row>
    <row r="5" spans="1:28" ht="12.75" customHeight="1">
      <c r="A5" s="20"/>
      <c r="B5" s="20"/>
      <c r="C5" s="20"/>
      <c r="D5" s="20"/>
      <c r="E5" s="20"/>
      <c r="F5" s="20"/>
      <c r="G5" s="20"/>
      <c r="H5" s="20"/>
      <c r="I5" s="20"/>
      <c r="J5" s="20"/>
      <c r="K5" s="20"/>
      <c r="L5" s="20"/>
      <c r="P5" s="514"/>
      <c r="Y5" s="187"/>
      <c r="Z5" s="249"/>
      <c r="AA5" s="241" t="s">
        <v>103</v>
      </c>
      <c r="AB5" s="244">
        <v>18802.431</v>
      </c>
    </row>
    <row r="6" spans="1:28" ht="12.75" customHeight="1">
      <c r="A6" s="20"/>
      <c r="B6" s="20"/>
      <c r="C6" s="20"/>
      <c r="D6" s="20"/>
      <c r="E6" s="20"/>
      <c r="F6" s="20"/>
      <c r="G6" s="20"/>
      <c r="H6" s="20"/>
      <c r="I6" s="20"/>
      <c r="J6" s="20"/>
      <c r="K6" s="20"/>
      <c r="L6" s="20"/>
      <c r="Y6" s="187"/>
      <c r="Z6" s="249"/>
      <c r="AA6" s="241" t="s">
        <v>104</v>
      </c>
      <c r="AB6" s="244">
        <v>18445.176999999996</v>
      </c>
    </row>
    <row r="7" spans="1:28" ht="12.75" customHeight="1">
      <c r="A7" s="20"/>
      <c r="B7" s="20"/>
      <c r="C7" s="20"/>
      <c r="D7" s="20"/>
      <c r="E7" s="20"/>
      <c r="F7" s="20"/>
      <c r="G7" s="20"/>
      <c r="H7" s="20"/>
      <c r="I7" s="20"/>
      <c r="J7" s="20"/>
      <c r="K7" s="20"/>
      <c r="L7" s="20"/>
      <c r="Y7" s="187"/>
      <c r="Z7" s="249"/>
      <c r="AA7" s="241" t="s">
        <v>105</v>
      </c>
      <c r="AB7" s="244">
        <v>18492.809999999998</v>
      </c>
    </row>
    <row r="8" spans="1:28" ht="12.75" customHeight="1">
      <c r="A8" s="20"/>
      <c r="B8" s="20"/>
      <c r="C8" s="20"/>
      <c r="D8" s="20"/>
      <c r="E8" s="20"/>
      <c r="F8" s="20"/>
      <c r="G8" s="20"/>
      <c r="H8" s="20"/>
      <c r="I8" s="20"/>
      <c r="J8" s="20"/>
      <c r="K8" s="20"/>
      <c r="L8" s="20"/>
      <c r="Y8" s="187"/>
      <c r="Z8" s="249"/>
      <c r="AA8" s="241" t="s">
        <v>106</v>
      </c>
      <c r="AB8" s="244">
        <v>18732.347999999998</v>
      </c>
    </row>
    <row r="9" spans="1:28" ht="12.75" customHeight="1">
      <c r="A9" s="20"/>
      <c r="B9" s="20"/>
      <c r="C9" s="20"/>
      <c r="D9" s="20"/>
      <c r="E9" s="20"/>
      <c r="F9" s="20"/>
      <c r="G9" s="20"/>
      <c r="H9" s="20"/>
      <c r="I9" s="20"/>
      <c r="J9" s="20"/>
      <c r="K9" s="20"/>
      <c r="N9" s="19"/>
      <c r="O9" s="18"/>
      <c r="P9" s="17"/>
      <c r="Q9" s="16"/>
      <c r="Y9" s="187"/>
      <c r="Z9" s="249"/>
      <c r="AA9" s="241" t="s">
        <v>107</v>
      </c>
      <c r="AB9" s="244">
        <v>16904.45</v>
      </c>
    </row>
    <row r="10" spans="1:28" ht="12.75" customHeight="1">
      <c r="A10" s="20"/>
      <c r="B10" s="20"/>
      <c r="C10" s="20"/>
      <c r="D10" s="20"/>
      <c r="E10" s="20"/>
      <c r="F10" s="20"/>
      <c r="G10" s="20"/>
      <c r="H10" s="20"/>
      <c r="I10" s="20"/>
      <c r="J10" s="20"/>
      <c r="K10" s="20"/>
      <c r="L10" s="20"/>
      <c r="Y10" s="187"/>
      <c r="Z10" s="249"/>
      <c r="AA10" s="241" t="s">
        <v>108</v>
      </c>
      <c r="AB10" s="244">
        <v>18618.159</v>
      </c>
    </row>
    <row r="11" spans="1:28" ht="12.75" customHeight="1">
      <c r="A11" s="20"/>
      <c r="B11" s="20"/>
      <c r="C11" s="20"/>
      <c r="D11" s="20"/>
      <c r="E11" s="20"/>
      <c r="F11" s="20"/>
      <c r="G11" s="20"/>
      <c r="H11" s="20"/>
      <c r="I11" s="20"/>
      <c r="J11" s="20"/>
      <c r="K11" s="20"/>
      <c r="L11" s="20"/>
      <c r="Y11" s="187"/>
      <c r="Z11" s="249"/>
      <c r="AA11" s="241" t="s">
        <v>109</v>
      </c>
      <c r="AB11" s="244">
        <v>16817.792999999998</v>
      </c>
    </row>
    <row r="12" spans="1:28" ht="12.75" customHeight="1">
      <c r="A12" s="20"/>
      <c r="B12" s="20"/>
      <c r="C12" s="20"/>
      <c r="D12" s="20"/>
      <c r="E12" s="20"/>
      <c r="F12" s="20"/>
      <c r="G12" s="20"/>
      <c r="H12" s="20"/>
      <c r="I12" s="20"/>
      <c r="J12" s="20"/>
      <c r="K12" s="20"/>
      <c r="L12" s="20"/>
      <c r="Y12" s="187"/>
      <c r="Z12" s="249"/>
      <c r="AA12" s="241" t="s">
        <v>110</v>
      </c>
      <c r="AB12" s="244">
        <v>15310.885999999999</v>
      </c>
    </row>
    <row r="13" spans="1:28" ht="12.75" customHeight="1">
      <c r="A13" s="20"/>
      <c r="B13" s="20"/>
      <c r="C13" s="20"/>
      <c r="D13" s="20"/>
      <c r="E13" s="20"/>
      <c r="F13" s="20"/>
      <c r="G13" s="20"/>
      <c r="H13" s="20"/>
      <c r="I13" s="20"/>
      <c r="J13" s="20"/>
      <c r="K13" s="20"/>
      <c r="L13" s="20"/>
      <c r="P13" s="30"/>
      <c r="Y13" s="187"/>
      <c r="Z13" s="249"/>
      <c r="AA13" s="241" t="s">
        <v>111</v>
      </c>
      <c r="AB13" s="244">
        <v>18010.565000000002</v>
      </c>
    </row>
    <row r="14" spans="1:28" ht="12.75" customHeight="1">
      <c r="A14" s="20"/>
      <c r="B14" s="20"/>
      <c r="C14" s="20"/>
      <c r="D14" s="20"/>
      <c r="E14" s="20"/>
      <c r="F14" s="20"/>
      <c r="G14" s="20"/>
      <c r="H14" s="20"/>
      <c r="I14" s="20"/>
      <c r="J14" s="20"/>
      <c r="K14" s="20"/>
      <c r="L14" s="20"/>
      <c r="P14" s="30"/>
      <c r="Y14" s="187"/>
      <c r="Z14" s="250"/>
      <c r="AA14" s="242" t="s">
        <v>112</v>
      </c>
      <c r="AB14" s="246">
        <v>18984.960999999999</v>
      </c>
    </row>
    <row r="15" spans="1:28" ht="12.75" customHeight="1">
      <c r="A15" s="20"/>
      <c r="B15" s="20"/>
      <c r="C15" s="20"/>
      <c r="D15" s="20"/>
      <c r="E15" s="20"/>
      <c r="F15" s="20"/>
      <c r="G15" s="20"/>
      <c r="H15" s="20"/>
      <c r="I15" s="20"/>
      <c r="J15" s="20"/>
      <c r="K15" s="20"/>
      <c r="L15" s="20"/>
      <c r="P15" s="30"/>
      <c r="Y15" s="187"/>
      <c r="Z15" s="517">
        <v>2017</v>
      </c>
      <c r="AA15" s="518" t="s">
        <v>113</v>
      </c>
      <c r="AB15" s="519">
        <v>16857.703000000001</v>
      </c>
    </row>
    <row r="16" spans="1:28" ht="12.75" customHeight="1">
      <c r="A16" s="20"/>
      <c r="B16" s="20"/>
      <c r="C16" s="20"/>
      <c r="D16" s="20"/>
      <c r="E16" s="20"/>
      <c r="F16" s="20"/>
      <c r="G16" s="20"/>
      <c r="H16" s="20"/>
      <c r="I16" s="20"/>
      <c r="J16" s="20"/>
      <c r="K16" s="20"/>
      <c r="L16" s="20"/>
      <c r="P16" s="30"/>
      <c r="Y16" s="187"/>
      <c r="Z16" s="243"/>
      <c r="AA16" s="247" t="s">
        <v>114</v>
      </c>
      <c r="AB16" s="248">
        <v>15850.12</v>
      </c>
    </row>
    <row r="17" spans="1:28" ht="12.75" customHeight="1">
      <c r="A17" s="20"/>
      <c r="B17" s="20"/>
      <c r="C17" s="20"/>
      <c r="D17" s="20"/>
      <c r="E17" s="20"/>
      <c r="F17" s="20"/>
      <c r="G17" s="20"/>
      <c r="H17" s="20"/>
      <c r="I17" s="20"/>
      <c r="J17" s="20"/>
      <c r="K17" s="20"/>
      <c r="L17" s="20"/>
      <c r="P17" s="30"/>
      <c r="Y17" s="187"/>
      <c r="Z17" s="249"/>
      <c r="AA17" s="241" t="s">
        <v>115</v>
      </c>
      <c r="AB17" s="244">
        <v>17450.580000000002</v>
      </c>
    </row>
    <row r="18" spans="1:28" ht="12.75" customHeight="1">
      <c r="A18" s="20"/>
      <c r="B18" s="20"/>
      <c r="C18" s="20"/>
      <c r="D18" s="20"/>
      <c r="E18" s="20"/>
      <c r="F18" s="20"/>
      <c r="G18" s="20"/>
      <c r="H18" s="20"/>
      <c r="I18" s="20"/>
      <c r="J18" s="20"/>
      <c r="K18" s="20"/>
      <c r="L18" s="20"/>
      <c r="P18" s="30"/>
      <c r="Y18" s="187"/>
      <c r="Z18" s="249"/>
      <c r="AA18" s="241" t="s">
        <v>116</v>
      </c>
      <c r="AB18" s="244">
        <v>14952.174000000001</v>
      </c>
    </row>
    <row r="19" spans="1:28" ht="12.75" customHeight="1">
      <c r="A19" s="20"/>
      <c r="B19" s="20"/>
      <c r="C19" s="20"/>
      <c r="D19" s="20"/>
      <c r="E19" s="20"/>
      <c r="F19" s="20"/>
      <c r="G19" s="20"/>
      <c r="H19" s="20"/>
      <c r="I19" s="20"/>
      <c r="J19" s="20"/>
      <c r="K19" s="20"/>
      <c r="L19" s="20"/>
      <c r="P19" s="30"/>
      <c r="Y19" s="187"/>
      <c r="Z19" s="249"/>
      <c r="AA19" s="241" t="s">
        <v>117</v>
      </c>
      <c r="AB19" s="244">
        <v>19285.784</v>
      </c>
    </row>
    <row r="20" spans="1:28" ht="12.75" customHeight="1">
      <c r="A20" s="20"/>
      <c r="B20" s="20"/>
      <c r="C20" s="20"/>
      <c r="D20" s="20"/>
      <c r="E20" s="20"/>
      <c r="F20" s="20"/>
      <c r="G20" s="20"/>
      <c r="H20" s="20"/>
      <c r="I20" s="20"/>
      <c r="J20" s="20"/>
      <c r="K20" s="20"/>
      <c r="L20" s="20"/>
      <c r="Y20" s="187"/>
      <c r="Z20" s="249"/>
      <c r="AA20" s="241" t="s">
        <v>118</v>
      </c>
      <c r="AB20" s="244">
        <v>17583.904999999999</v>
      </c>
    </row>
    <row r="21" spans="1:28" ht="12.75" customHeight="1">
      <c r="A21" s="29"/>
      <c r="B21" s="28"/>
      <c r="C21" s="28"/>
      <c r="D21" s="28"/>
      <c r="E21" s="28"/>
      <c r="F21" s="28"/>
      <c r="G21" s="28"/>
      <c r="H21" s="28"/>
      <c r="I21" s="28"/>
      <c r="J21" s="28"/>
      <c r="K21" s="28"/>
      <c r="L21" s="28"/>
      <c r="Y21" s="187"/>
      <c r="Z21" s="249"/>
      <c r="AA21" s="241" t="s">
        <v>119</v>
      </c>
      <c r="AB21" s="244">
        <v>15888.732</v>
      </c>
    </row>
    <row r="22" spans="1:28" ht="12.75" customHeight="1">
      <c r="A22" s="27"/>
      <c r="B22" s="26"/>
      <c r="C22" s="26"/>
      <c r="D22" s="26"/>
      <c r="E22" s="26"/>
      <c r="F22" s="26"/>
      <c r="G22" s="26"/>
      <c r="H22" s="26"/>
      <c r="I22" s="26"/>
      <c r="J22" s="26"/>
      <c r="K22" s="26"/>
      <c r="L22" s="26"/>
      <c r="Y22" s="187"/>
      <c r="Z22" s="249"/>
      <c r="AA22" s="241" t="s">
        <v>120</v>
      </c>
      <c r="AB22" s="244">
        <v>17985.481</v>
      </c>
    </row>
    <row r="23" spans="1:28" ht="12.75" customHeight="1">
      <c r="A23" s="20"/>
      <c r="B23" s="20"/>
      <c r="C23" s="20"/>
      <c r="D23" s="20"/>
      <c r="E23" s="20"/>
      <c r="F23" s="20"/>
      <c r="G23" s="20"/>
      <c r="H23" s="20"/>
      <c r="I23" s="20"/>
      <c r="J23" s="20"/>
      <c r="K23" s="20"/>
      <c r="L23" s="20"/>
      <c r="Y23" s="187"/>
      <c r="Z23" s="249"/>
      <c r="AA23" s="241" t="s">
        <v>121</v>
      </c>
      <c r="AB23" s="244">
        <v>14943.130999999999</v>
      </c>
    </row>
    <row r="24" spans="1:28" ht="12.75" customHeight="1">
      <c r="A24" s="20"/>
      <c r="B24" s="20"/>
      <c r="C24" s="20"/>
      <c r="D24" s="25"/>
      <c r="E24" s="20"/>
      <c r="F24" s="20"/>
      <c r="G24" s="20"/>
      <c r="H24" s="20"/>
      <c r="I24" s="20"/>
      <c r="J24" s="20"/>
      <c r="K24" s="20"/>
      <c r="L24" s="20"/>
      <c r="Q24" s="16"/>
      <c r="Y24" s="187"/>
      <c r="Z24" s="249"/>
      <c r="AA24" s="241" t="s">
        <v>122</v>
      </c>
      <c r="AB24" s="244">
        <v>15603.88</v>
      </c>
    </row>
    <row r="25" spans="1:28" ht="12.75" customHeight="1">
      <c r="A25" s="20"/>
      <c r="B25" s="20"/>
      <c r="C25" s="20"/>
      <c r="D25" s="20"/>
      <c r="E25" s="20"/>
      <c r="F25" s="20"/>
      <c r="G25" s="20"/>
      <c r="H25" s="20"/>
      <c r="I25" s="20"/>
      <c r="J25" s="20"/>
      <c r="K25" s="20"/>
      <c r="L25" s="20"/>
      <c r="Q25" s="16"/>
      <c r="Y25" s="187"/>
      <c r="Z25" s="249"/>
      <c r="AA25" s="241" t="s">
        <v>123</v>
      </c>
      <c r="AB25" s="244">
        <v>16485.469000000001</v>
      </c>
    </row>
    <row r="26" spans="1:28" ht="12.75" customHeight="1">
      <c r="A26" s="20"/>
      <c r="B26" s="20"/>
      <c r="C26" s="20"/>
      <c r="D26" s="20"/>
      <c r="E26" s="20"/>
      <c r="F26" s="20"/>
      <c r="G26" s="20"/>
      <c r="H26" s="20"/>
      <c r="I26" s="20"/>
      <c r="J26" s="20"/>
      <c r="K26" s="20"/>
      <c r="L26" s="20"/>
      <c r="Q26" s="16"/>
      <c r="Y26" s="187"/>
      <c r="Z26" s="250"/>
      <c r="AA26" s="242" t="s">
        <v>124</v>
      </c>
      <c r="AB26" s="246">
        <v>17070.025000000001</v>
      </c>
    </row>
    <row r="27" spans="1:28" ht="12.75" customHeight="1">
      <c r="A27" s="20"/>
      <c r="B27" s="20"/>
      <c r="C27" s="20"/>
      <c r="D27" s="20"/>
      <c r="E27" s="20"/>
      <c r="F27" s="20"/>
      <c r="G27" s="20"/>
      <c r="H27" s="20"/>
      <c r="I27" s="20"/>
      <c r="J27" s="20"/>
      <c r="K27" s="20"/>
      <c r="L27" s="20"/>
      <c r="Q27" s="16"/>
      <c r="Y27" s="187"/>
      <c r="Z27" s="517">
        <v>2018</v>
      </c>
      <c r="AA27" s="520" t="s">
        <v>125</v>
      </c>
      <c r="AB27" s="519">
        <v>16962.508000000002</v>
      </c>
    </row>
    <row r="28" spans="1:28" ht="12.75" customHeight="1">
      <c r="A28" s="20"/>
      <c r="B28" s="20"/>
      <c r="C28" s="20"/>
      <c r="D28" s="20"/>
      <c r="E28" s="20"/>
      <c r="F28" s="20"/>
      <c r="G28" s="20"/>
      <c r="H28" s="20"/>
      <c r="I28" s="20"/>
      <c r="J28" s="20"/>
      <c r="K28" s="20"/>
      <c r="L28" s="20"/>
      <c r="Q28" s="16"/>
      <c r="Y28" s="187"/>
      <c r="Z28" s="249"/>
      <c r="AA28" s="241" t="s">
        <v>126</v>
      </c>
      <c r="AB28" s="244">
        <v>15640.866</v>
      </c>
    </row>
    <row r="29" spans="1:28" ht="12.75" customHeight="1">
      <c r="A29" s="20"/>
      <c r="B29" s="20"/>
      <c r="C29" s="20"/>
      <c r="D29" s="20"/>
      <c r="E29" s="20"/>
      <c r="F29" s="20"/>
      <c r="G29" s="20"/>
      <c r="H29" s="20"/>
      <c r="I29" s="20"/>
      <c r="J29" s="20"/>
      <c r="K29" s="20"/>
      <c r="L29" s="20"/>
      <c r="Q29" s="16"/>
      <c r="Y29" s="187"/>
      <c r="Z29" s="249"/>
      <c r="AA29" s="241" t="s">
        <v>127</v>
      </c>
      <c r="AB29" s="244">
        <v>16673.218000000001</v>
      </c>
    </row>
    <row r="30" spans="1:28" ht="12.75" customHeight="1">
      <c r="A30" s="20"/>
      <c r="B30" s="20"/>
      <c r="C30" s="20"/>
      <c r="D30" s="20"/>
      <c r="E30" s="20"/>
      <c r="F30" s="20"/>
      <c r="G30" s="20"/>
      <c r="H30" s="20"/>
      <c r="I30" s="20"/>
      <c r="J30" s="20"/>
      <c r="K30" s="20"/>
      <c r="L30" s="20"/>
      <c r="Q30" s="16"/>
      <c r="Y30" s="187"/>
      <c r="Z30" s="249"/>
      <c r="AA30" s="241" t="s">
        <v>128</v>
      </c>
      <c r="AB30" s="244">
        <v>17023.798999999999</v>
      </c>
    </row>
    <row r="31" spans="1:28" ht="12.75" customHeight="1">
      <c r="B31" s="20"/>
      <c r="C31" s="20"/>
      <c r="D31" s="20"/>
      <c r="E31" s="20"/>
      <c r="F31" s="20"/>
      <c r="G31" s="20"/>
      <c r="H31" s="20"/>
      <c r="I31" s="20"/>
      <c r="J31" s="20"/>
      <c r="K31" s="20"/>
      <c r="L31" s="20"/>
      <c r="Q31" s="16"/>
      <c r="Y31" s="187"/>
      <c r="Z31" s="249"/>
      <c r="AA31" s="241" t="s">
        <v>129</v>
      </c>
      <c r="AB31" s="244">
        <v>17809.353999999999</v>
      </c>
    </row>
    <row r="32" spans="1:28" ht="12.75" customHeight="1">
      <c r="A32" s="20"/>
      <c r="B32" s="20"/>
      <c r="C32" s="20"/>
      <c r="D32" s="20"/>
      <c r="E32" s="20"/>
      <c r="F32" s="20"/>
      <c r="G32" s="20"/>
      <c r="H32" s="20"/>
      <c r="I32" s="20"/>
      <c r="J32" s="20"/>
      <c r="K32" s="20"/>
      <c r="L32" s="20"/>
      <c r="Q32" s="16"/>
      <c r="Y32" s="187"/>
      <c r="Z32" s="249"/>
      <c r="AA32" s="241" t="s">
        <v>130</v>
      </c>
      <c r="AB32" s="244">
        <v>17203.919000000002</v>
      </c>
    </row>
    <row r="33" spans="1:28" ht="12.75" customHeight="1">
      <c r="A33" s="20"/>
      <c r="B33" s="20"/>
      <c r="C33" s="20"/>
      <c r="D33" s="20"/>
      <c r="E33" s="20"/>
      <c r="F33" s="20"/>
      <c r="G33" s="20"/>
      <c r="H33" s="20"/>
      <c r="I33" s="20"/>
      <c r="J33" s="20"/>
      <c r="K33" s="20"/>
      <c r="L33" s="20"/>
      <c r="Q33" s="16"/>
      <c r="Y33" s="187"/>
      <c r="Z33" s="249"/>
      <c r="AA33" s="241" t="s">
        <v>131</v>
      </c>
      <c r="AB33" s="244">
        <v>15786.039000000001</v>
      </c>
    </row>
    <row r="34" spans="1:28" ht="12.75" customHeight="1">
      <c r="A34" s="20"/>
      <c r="B34" s="20"/>
      <c r="C34" s="20"/>
      <c r="D34" s="20"/>
      <c r="E34" s="20"/>
      <c r="F34" s="20"/>
      <c r="G34" s="20"/>
      <c r="H34" s="20"/>
      <c r="I34" s="20"/>
      <c r="J34" s="20"/>
      <c r="K34" s="20"/>
      <c r="L34" s="20"/>
      <c r="Q34" s="16"/>
      <c r="Y34" s="187"/>
      <c r="Z34" s="249"/>
      <c r="AA34" s="241" t="s">
        <v>132</v>
      </c>
      <c r="AB34" s="244">
        <v>18725.771000000001</v>
      </c>
    </row>
    <row r="35" spans="1:28" ht="12.75" customHeight="1">
      <c r="A35" s="20"/>
      <c r="B35" s="20"/>
      <c r="C35" s="20"/>
      <c r="D35" s="20"/>
      <c r="E35" s="20"/>
      <c r="F35" s="20"/>
      <c r="G35" s="20"/>
      <c r="H35" s="20"/>
      <c r="I35" s="20"/>
      <c r="J35" s="20"/>
      <c r="K35" s="20"/>
      <c r="L35" s="20"/>
      <c r="Q35" s="16"/>
      <c r="Y35" s="187"/>
      <c r="Z35" s="249"/>
      <c r="AA35" s="241" t="s">
        <v>133</v>
      </c>
      <c r="AB35" s="244">
        <v>14329.17</v>
      </c>
    </row>
    <row r="36" spans="1:28" ht="12.75" customHeight="1">
      <c r="A36" s="20"/>
      <c r="B36" s="20"/>
      <c r="C36" s="20"/>
      <c r="D36" s="20"/>
      <c r="E36" s="20"/>
      <c r="F36" s="20"/>
      <c r="G36" s="20"/>
      <c r="H36" s="20"/>
      <c r="I36" s="20"/>
      <c r="J36" s="20"/>
      <c r="K36" s="20"/>
      <c r="L36" s="20"/>
      <c r="Q36" s="16"/>
      <c r="Y36" s="187"/>
      <c r="Z36" s="249"/>
      <c r="AA36" s="241" t="s">
        <v>134</v>
      </c>
      <c r="AB36" s="244">
        <v>17697.625</v>
      </c>
    </row>
    <row r="37" spans="1:28" ht="12.75" customHeight="1">
      <c r="A37" s="20"/>
      <c r="B37" s="20"/>
      <c r="C37" s="20"/>
      <c r="D37" s="20"/>
      <c r="E37" s="20"/>
      <c r="F37" s="20"/>
      <c r="G37" s="20"/>
      <c r="H37" s="20"/>
      <c r="I37" s="20"/>
      <c r="J37" s="20"/>
      <c r="K37" s="20"/>
      <c r="L37" s="20"/>
      <c r="N37" s="21"/>
      <c r="O37" s="521"/>
      <c r="Q37" s="16"/>
      <c r="Y37" s="187"/>
      <c r="Z37" s="249"/>
      <c r="AA37" s="241" t="s">
        <v>135</v>
      </c>
      <c r="AB37" s="244">
        <v>16328.331</v>
      </c>
    </row>
    <row r="38" spans="1:28" ht="12.75" customHeight="1">
      <c r="A38" s="20"/>
      <c r="B38" s="20"/>
      <c r="C38" s="20"/>
      <c r="D38" s="340"/>
      <c r="E38" s="20"/>
      <c r="F38" s="20"/>
      <c r="G38" s="20"/>
      <c r="H38" s="20"/>
      <c r="I38" s="20"/>
      <c r="J38" s="20"/>
      <c r="K38" s="20"/>
      <c r="L38" s="20"/>
      <c r="N38" s="17"/>
      <c r="O38" s="521"/>
      <c r="Q38" s="16"/>
      <c r="Y38" s="187"/>
      <c r="Z38" s="250"/>
      <c r="AA38" s="242" t="s">
        <v>136</v>
      </c>
      <c r="AB38" s="246">
        <v>16862.97</v>
      </c>
    </row>
    <row r="39" spans="1:28" ht="12.75" customHeight="1">
      <c r="A39" s="20"/>
      <c r="B39" s="20"/>
      <c r="C39" s="20"/>
      <c r="D39" s="20"/>
      <c r="E39" s="20"/>
      <c r="F39" s="20"/>
      <c r="G39" s="20"/>
      <c r="H39" s="20"/>
      <c r="I39" s="20"/>
      <c r="J39" s="20"/>
      <c r="K39" s="20"/>
      <c r="L39" s="20"/>
      <c r="N39" s="21"/>
      <c r="O39" s="521"/>
      <c r="Q39" s="16"/>
      <c r="Y39" s="187"/>
      <c r="Z39" s="517">
        <v>2019</v>
      </c>
      <c r="AA39" s="520" t="s">
        <v>137</v>
      </c>
      <c r="AB39" s="522">
        <v>17929.830999999998</v>
      </c>
    </row>
    <row r="40" spans="1:28" ht="12.75" customHeight="1">
      <c r="A40" s="20"/>
      <c r="B40" s="20"/>
      <c r="C40" s="20"/>
      <c r="D40" s="20"/>
      <c r="E40" s="20"/>
      <c r="F40" s="20"/>
      <c r="G40" s="20"/>
      <c r="H40" s="20"/>
      <c r="I40" s="20"/>
      <c r="J40" s="20"/>
      <c r="K40" s="20"/>
      <c r="L40" s="20"/>
      <c r="N40" s="21"/>
      <c r="O40" s="521"/>
      <c r="Q40" s="16"/>
      <c r="Y40" s="187"/>
      <c r="Z40" s="243"/>
      <c r="AA40" s="241" t="s">
        <v>138</v>
      </c>
      <c r="AB40" s="248">
        <v>15986.379000000001</v>
      </c>
    </row>
    <row r="41" spans="1:28" ht="12.75" customHeight="1">
      <c r="A41" s="20"/>
      <c r="B41" s="20"/>
      <c r="C41" s="20"/>
      <c r="D41" s="20"/>
      <c r="E41" s="20"/>
      <c r="F41" s="20"/>
      <c r="G41" s="20"/>
      <c r="H41" s="20"/>
      <c r="I41" s="20"/>
      <c r="J41" s="20"/>
      <c r="K41" s="20"/>
      <c r="L41" s="20"/>
      <c r="N41" s="21"/>
      <c r="O41" s="521"/>
      <c r="Q41" s="16"/>
      <c r="Y41" s="187"/>
      <c r="Z41" s="243"/>
      <c r="AA41" s="241" t="s">
        <v>139</v>
      </c>
      <c r="AB41" s="248">
        <v>17481.904999999999</v>
      </c>
    </row>
    <row r="42" spans="1:28" ht="12.75" customHeight="1">
      <c r="A42" s="20"/>
      <c r="B42" s="20"/>
      <c r="C42" s="20"/>
      <c r="D42" s="20"/>
      <c r="E42" s="20"/>
      <c r="F42" s="20"/>
      <c r="G42" s="20"/>
      <c r="H42" s="20"/>
      <c r="I42" s="20"/>
      <c r="J42" s="20"/>
      <c r="K42" s="20"/>
      <c r="L42" s="20"/>
      <c r="N42" s="21"/>
      <c r="O42" s="521"/>
      <c r="Q42" s="16"/>
      <c r="Y42" s="187"/>
      <c r="Z42" s="243"/>
      <c r="AA42" s="241" t="s">
        <v>140</v>
      </c>
      <c r="AB42" s="248">
        <v>17305.428</v>
      </c>
    </row>
    <row r="43" spans="1:28" ht="12.75" customHeight="1">
      <c r="N43" s="17"/>
      <c r="O43" s="521"/>
      <c r="Q43" s="16"/>
      <c r="Y43" s="187"/>
      <c r="Z43" s="243"/>
      <c r="AA43" s="241" t="s">
        <v>141</v>
      </c>
      <c r="AB43" s="248">
        <v>19372.206999999999</v>
      </c>
    </row>
    <row r="44" spans="1:28" ht="12.75" customHeight="1">
      <c r="N44" s="21"/>
      <c r="O44" s="521"/>
      <c r="Q44" s="16"/>
      <c r="Y44" s="187"/>
      <c r="Z44" s="243"/>
      <c r="AA44" s="241" t="s">
        <v>142</v>
      </c>
      <c r="AB44" s="248">
        <v>17337.017</v>
      </c>
    </row>
    <row r="45" spans="1:28" ht="12.75" customHeight="1">
      <c r="N45" s="17"/>
      <c r="O45" s="521"/>
      <c r="Q45" s="16"/>
      <c r="Y45" s="187"/>
      <c r="Z45" s="243"/>
      <c r="AA45" s="241" t="s">
        <v>143</v>
      </c>
      <c r="AB45" s="248">
        <v>18417.313999999998</v>
      </c>
    </row>
    <row r="46" spans="1:28" ht="12.75" customHeight="1">
      <c r="N46" s="17"/>
      <c r="O46" s="521"/>
      <c r="Q46" s="16"/>
      <c r="Y46" s="187"/>
      <c r="Z46" s="243"/>
      <c r="AA46" s="241" t="s">
        <v>144</v>
      </c>
      <c r="AB46" s="248">
        <v>18489.975999999999</v>
      </c>
    </row>
    <row r="47" spans="1:28" ht="12.75" customHeight="1">
      <c r="N47" s="21"/>
      <c r="O47" s="521"/>
      <c r="Q47" s="16"/>
      <c r="Y47" s="187"/>
      <c r="Z47" s="243"/>
      <c r="AA47" s="241" t="s">
        <v>145</v>
      </c>
      <c r="AB47" s="248">
        <v>15104.125</v>
      </c>
    </row>
    <row r="48" spans="1:28" ht="12.75" customHeight="1">
      <c r="N48" s="21"/>
      <c r="O48" s="521"/>
      <c r="Q48" s="16"/>
      <c r="Y48" s="187"/>
      <c r="Z48" s="243"/>
      <c r="AA48" s="241" t="s">
        <v>146</v>
      </c>
      <c r="AB48" s="248">
        <v>17598.509999999998</v>
      </c>
    </row>
    <row r="49" spans="14:28" ht="12.75" customHeight="1">
      <c r="N49" s="21"/>
      <c r="O49" s="521"/>
      <c r="Q49" s="16"/>
      <c r="Y49" s="187"/>
      <c r="Z49" s="243"/>
      <c r="AA49" s="241" t="s">
        <v>147</v>
      </c>
      <c r="AB49" s="248">
        <v>17503.72</v>
      </c>
    </row>
    <row r="50" spans="14:28" ht="12.75" customHeight="1">
      <c r="N50" s="17"/>
      <c r="O50" s="521"/>
      <c r="Q50" s="16"/>
      <c r="Y50" s="187"/>
      <c r="Z50" s="245"/>
      <c r="AA50" s="242" t="s">
        <v>148</v>
      </c>
      <c r="AB50" s="246">
        <v>19473.575000000001</v>
      </c>
    </row>
    <row r="51" spans="14:28" ht="12.75" customHeight="1">
      <c r="N51" s="21"/>
      <c r="O51" s="521"/>
      <c r="Q51" s="16"/>
      <c r="Y51" s="187"/>
      <c r="Z51" s="517">
        <v>2020</v>
      </c>
      <c r="AA51" s="523" t="s">
        <v>149</v>
      </c>
      <c r="AB51" s="519">
        <v>19453.868999999999</v>
      </c>
    </row>
    <row r="52" spans="14:28" ht="12.75" customHeight="1">
      <c r="N52" s="21"/>
      <c r="O52" s="521"/>
      <c r="Q52" s="16"/>
      <c r="Y52" s="187"/>
      <c r="Z52" s="243"/>
      <c r="AA52" s="523" t="s">
        <v>150</v>
      </c>
      <c r="AB52" s="248">
        <v>18239.312999999998</v>
      </c>
    </row>
    <row r="53" spans="14:28" ht="12.75" customHeight="1">
      <c r="N53" s="22"/>
      <c r="O53" s="521"/>
      <c r="P53" s="514"/>
      <c r="Q53" s="16"/>
      <c r="Y53" s="187"/>
      <c r="Z53" s="249"/>
      <c r="AA53" s="523" t="s">
        <v>151</v>
      </c>
      <c r="AB53" s="244">
        <v>19560</v>
      </c>
    </row>
    <row r="54" spans="14:28" ht="12.75" customHeight="1">
      <c r="N54" s="22"/>
      <c r="O54" s="521"/>
      <c r="P54" s="514"/>
      <c r="Q54" s="16"/>
      <c r="Y54" s="187"/>
      <c r="Z54" s="249"/>
      <c r="AA54" s="332" t="s">
        <v>152</v>
      </c>
      <c r="AB54" s="244">
        <v>16880.937999999998</v>
      </c>
    </row>
    <row r="55" spans="14:28" ht="12.75" customHeight="1">
      <c r="N55" s="22"/>
      <c r="O55" s="521"/>
      <c r="P55" s="514"/>
      <c r="Q55" s="16"/>
      <c r="Y55" s="187"/>
      <c r="Z55" s="249"/>
      <c r="AA55" s="332" t="s">
        <v>153</v>
      </c>
      <c r="AB55" s="244">
        <v>18144.112000000001</v>
      </c>
    </row>
    <row r="56" spans="14:28" ht="12.75" customHeight="1">
      <c r="N56" s="22"/>
      <c r="O56" s="521"/>
      <c r="P56" s="514"/>
      <c r="Q56" s="16"/>
      <c r="Y56" s="187"/>
      <c r="Z56" s="249"/>
      <c r="AA56" s="523" t="s">
        <v>154</v>
      </c>
      <c r="AB56" s="244">
        <v>19526.236000000001</v>
      </c>
    </row>
    <row r="57" spans="14:28" ht="12.75" customHeight="1">
      <c r="N57" s="22"/>
      <c r="O57" s="521"/>
      <c r="P57" s="514"/>
      <c r="Q57" s="16"/>
      <c r="Y57" s="187"/>
      <c r="Z57" s="249"/>
      <c r="AA57" s="523" t="s">
        <v>155</v>
      </c>
      <c r="AB57" s="244">
        <v>20103.13</v>
      </c>
    </row>
    <row r="58" spans="14:28" ht="12.75" customHeight="1">
      <c r="N58" s="22"/>
      <c r="O58" s="521"/>
      <c r="P58" s="514"/>
      <c r="Q58" s="16"/>
      <c r="Y58" s="187"/>
      <c r="Z58" s="249"/>
      <c r="AA58" s="523" t="s">
        <v>156</v>
      </c>
      <c r="AB58" s="244">
        <v>18842.042000000001</v>
      </c>
    </row>
    <row r="59" spans="14:28" ht="12.75" customHeight="1">
      <c r="N59" s="22"/>
      <c r="O59" s="521"/>
      <c r="P59" s="514"/>
      <c r="Q59" s="16"/>
      <c r="Y59" s="187"/>
      <c r="Z59" s="249"/>
      <c r="AA59" s="523" t="s">
        <v>157</v>
      </c>
      <c r="AB59" s="244">
        <v>18919.276999999998</v>
      </c>
    </row>
    <row r="60" spans="14:28" ht="12.75" customHeight="1">
      <c r="N60" s="22"/>
      <c r="O60" s="521"/>
      <c r="P60" s="514"/>
      <c r="Q60" s="16"/>
      <c r="Y60" s="187"/>
      <c r="Z60" s="249"/>
      <c r="AA60" s="523" t="s">
        <v>158</v>
      </c>
      <c r="AB60" s="244">
        <v>17384.792000000001</v>
      </c>
    </row>
    <row r="61" spans="14:28" ht="12.75" customHeight="1">
      <c r="N61" s="22"/>
      <c r="O61" s="521"/>
      <c r="P61" s="514"/>
      <c r="Q61" s="16"/>
      <c r="Y61" s="187"/>
      <c r="Z61" s="249"/>
      <c r="AA61" s="523" t="s">
        <v>159</v>
      </c>
      <c r="AB61" s="244">
        <v>17225.050999999999</v>
      </c>
    </row>
    <row r="62" spans="14:28" ht="12.75" customHeight="1">
      <c r="N62" s="21"/>
      <c r="O62" s="521"/>
      <c r="P62" s="514"/>
      <c r="Q62" s="16"/>
      <c r="Y62" s="187"/>
      <c r="Z62" s="250"/>
      <c r="AA62" s="523" t="s">
        <v>160</v>
      </c>
      <c r="AB62" s="246">
        <v>19083.722000000002</v>
      </c>
    </row>
    <row r="63" spans="14:28" ht="12.75" customHeight="1">
      <c r="N63" s="21"/>
      <c r="O63" s="521"/>
      <c r="P63" s="514"/>
      <c r="Q63" s="16"/>
      <c r="Z63" s="517">
        <v>2021</v>
      </c>
      <c r="AA63" s="523" t="s">
        <v>161</v>
      </c>
      <c r="AB63" s="519">
        <v>17244.643</v>
      </c>
    </row>
    <row r="64" spans="14:28" ht="12.75" customHeight="1">
      <c r="N64" s="21"/>
      <c r="O64" s="521"/>
      <c r="P64" s="514"/>
      <c r="Q64" s="16"/>
      <c r="Z64" s="243"/>
      <c r="AA64" s="523" t="s">
        <v>162</v>
      </c>
      <c r="AB64" s="248">
        <v>17452.965</v>
      </c>
    </row>
    <row r="65" spans="14:28" ht="12.75" customHeight="1">
      <c r="N65" s="21"/>
      <c r="O65" s="521"/>
      <c r="P65" s="514"/>
      <c r="Q65" s="16"/>
      <c r="Z65" s="249"/>
      <c r="AA65" s="523" t="s">
        <v>163</v>
      </c>
      <c r="AB65" s="244">
        <v>19879.752</v>
      </c>
    </row>
    <row r="66" spans="14:28" ht="12.75" customHeight="1">
      <c r="N66" s="21"/>
      <c r="O66" s="521"/>
      <c r="P66" s="514"/>
      <c r="Q66" s="16"/>
      <c r="Z66" s="249"/>
      <c r="AA66" s="332" t="s">
        <v>164</v>
      </c>
      <c r="AB66" s="244">
        <v>17343.127</v>
      </c>
    </row>
    <row r="67" spans="14:28" ht="12.75" customHeight="1">
      <c r="N67" s="21"/>
      <c r="O67" s="521"/>
      <c r="P67" s="514"/>
      <c r="Q67" s="16"/>
      <c r="Z67" s="249"/>
      <c r="AA67" s="332" t="s">
        <v>165</v>
      </c>
      <c r="AB67" s="244">
        <v>18240.559000000001</v>
      </c>
    </row>
    <row r="68" spans="14:28" ht="12.75" customHeight="1">
      <c r="N68" s="21"/>
      <c r="O68" s="521"/>
      <c r="P68" s="514"/>
      <c r="Q68" s="16"/>
      <c r="Z68" s="249"/>
      <c r="AA68" s="523" t="s">
        <v>166</v>
      </c>
      <c r="AB68" s="244">
        <v>18951.348999999998</v>
      </c>
    </row>
    <row r="69" spans="14:28" ht="12.75" customHeight="1">
      <c r="N69" s="21"/>
      <c r="O69" s="521"/>
      <c r="P69" s="514"/>
      <c r="Q69" s="16"/>
      <c r="Z69" s="249"/>
      <c r="AA69" s="523" t="s">
        <v>167</v>
      </c>
      <c r="AB69" s="244">
        <v>18290.690999999999</v>
      </c>
    </row>
    <row r="70" spans="14:28" ht="12.75" customHeight="1">
      <c r="N70" s="21"/>
      <c r="O70" s="521"/>
      <c r="P70" s="514"/>
      <c r="Q70" s="16"/>
      <c r="Z70" s="249"/>
      <c r="AA70" s="523" t="s">
        <v>168</v>
      </c>
      <c r="AB70" s="244">
        <v>18259.665000000001</v>
      </c>
    </row>
    <row r="71" spans="14:28" ht="12.75" customHeight="1">
      <c r="N71" s="21"/>
      <c r="O71" s="521"/>
      <c r="P71" s="514"/>
      <c r="Q71" s="16"/>
      <c r="Z71" s="249"/>
      <c r="AA71" s="523" t="s">
        <v>169</v>
      </c>
      <c r="AB71" s="244">
        <v>15874.3</v>
      </c>
    </row>
    <row r="72" spans="14:28" ht="12.75" customHeight="1">
      <c r="N72" s="21"/>
      <c r="O72" s="521"/>
      <c r="P72" s="514"/>
      <c r="Q72" s="16"/>
      <c r="Z72" s="249"/>
      <c r="AA72" s="523" t="s">
        <v>170</v>
      </c>
      <c r="AB72" s="244">
        <v>14242.78</v>
      </c>
    </row>
    <row r="73" spans="14:28" ht="12.75" customHeight="1">
      <c r="N73" s="21"/>
      <c r="O73" s="521"/>
      <c r="P73" s="514"/>
      <c r="Q73" s="16"/>
      <c r="Z73" s="249"/>
      <c r="AA73" s="523" t="s">
        <v>209</v>
      </c>
      <c r="AB73" s="244">
        <v>16006.779</v>
      </c>
    </row>
    <row r="74" spans="14:28" ht="12.75" customHeight="1">
      <c r="N74" s="21"/>
      <c r="O74" s="521"/>
      <c r="P74" s="514"/>
      <c r="Q74" s="16"/>
      <c r="Z74" s="250"/>
      <c r="AA74" s="523" t="s">
        <v>210</v>
      </c>
      <c r="AB74" s="246">
        <v>17783.048999999999</v>
      </c>
    </row>
    <row r="75" spans="14:28" ht="12.75" customHeight="1">
      <c r="O75" s="16"/>
      <c r="P75" s="16"/>
      <c r="Q75" s="16"/>
      <c r="AA75" s="523" t="s">
        <v>376</v>
      </c>
      <c r="AB75" s="246">
        <v>14288.906999999999</v>
      </c>
    </row>
    <row r="76" spans="14:28" ht="12.75" customHeight="1">
      <c r="O76" s="16"/>
      <c r="P76" s="16"/>
      <c r="Q76" s="16"/>
      <c r="AA76" s="523" t="s">
        <v>384</v>
      </c>
      <c r="AB76" s="246">
        <v>15218.842000000001</v>
      </c>
    </row>
    <row r="77" spans="14:28" ht="12.75" customHeight="1">
      <c r="O77" s="16"/>
      <c r="P77" s="16"/>
      <c r="Q77" s="16"/>
    </row>
    <row r="78" spans="14:28" ht="12.75" customHeight="1">
      <c r="O78" s="16"/>
      <c r="P78" s="16"/>
      <c r="Q78" s="16"/>
    </row>
    <row r="79" spans="14:28" ht="12.75" customHeight="1">
      <c r="O79" s="16"/>
      <c r="P79" s="16"/>
    </row>
    <row r="80" spans="14:28" ht="12.75" customHeight="1">
      <c r="O80" s="16"/>
      <c r="P80" s="16"/>
    </row>
    <row r="81" spans="15:16" ht="12.75" customHeight="1">
      <c r="O81" s="16"/>
      <c r="P81" s="16"/>
    </row>
    <row r="82" spans="15:16" ht="12.75" customHeight="1">
      <c r="O82" s="16"/>
      <c r="P82" s="16"/>
    </row>
    <row r="83" spans="15:16" ht="12.75" customHeight="1">
      <c r="O83" s="16"/>
      <c r="P83" s="16"/>
    </row>
    <row r="84" spans="15:16" ht="12.75" customHeight="1">
      <c r="O84" s="16"/>
      <c r="P84" s="16"/>
    </row>
    <row r="85" spans="15:16" ht="12.75" customHeight="1">
      <c r="O85" s="16"/>
      <c r="P85" s="16"/>
    </row>
    <row r="86" spans="15:16" ht="12.75" customHeight="1">
      <c r="O86" s="16"/>
      <c r="P86" s="16"/>
    </row>
    <row r="87" spans="15:16" ht="12.75" customHeight="1">
      <c r="O87" s="16"/>
      <c r="P87" s="16"/>
    </row>
    <row r="88" spans="15:16" ht="12.75" customHeight="1">
      <c r="O88" s="16"/>
      <c r="P88" s="16"/>
    </row>
    <row r="89" spans="15:16" ht="12.75" customHeight="1">
      <c r="O89" s="16"/>
      <c r="P89" s="16"/>
    </row>
    <row r="90" spans="15:16" ht="12.75" customHeight="1">
      <c r="O90" s="16"/>
      <c r="P90" s="16"/>
    </row>
    <row r="91" spans="15:16" ht="12.75" customHeight="1"/>
    <row r="92" spans="15:16" ht="12.75" customHeight="1"/>
    <row r="93" spans="15:16" ht="12.75" customHeight="1"/>
    <row r="94" spans="15:16" ht="12.75" customHeight="1"/>
    <row r="95" spans="15:16" ht="12.75" customHeight="1"/>
    <row r="96" spans="15: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16"/>
      <c r="P107" s="16"/>
      <c r="Q107" s="16"/>
    </row>
    <row r="108" spans="14:17" ht="12.75" customHeight="1">
      <c r="O108" s="16"/>
      <c r="P108" s="16"/>
      <c r="Q108" s="16"/>
    </row>
    <row r="109" spans="14:17" ht="12.75" customHeight="1">
      <c r="O109" s="16"/>
      <c r="P109" s="16"/>
      <c r="Q109" s="16"/>
    </row>
    <row r="110" spans="14:17" ht="12.75" customHeight="1">
      <c r="N110" s="21"/>
      <c r="O110" s="16"/>
      <c r="P110" s="16"/>
      <c r="Q110" s="16"/>
    </row>
    <row r="111" spans="14:17" ht="12.75" customHeight="1">
      <c r="O111" s="16"/>
      <c r="P111" s="16"/>
      <c r="Q111" s="16"/>
    </row>
    <row r="112" spans="14:17"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6" type="noConversion"/>
  <printOptions horizontalCentered="1" verticalCentered="1"/>
  <pageMargins left="0.70866141732283472" right="0.70866141732283472" top="0.70866141732283472" bottom="0.74803149606299213" header="0" footer="0.31496062992125984"/>
  <pageSetup scale="90" orientation="landscape" r:id="rId1"/>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A38"/>
  <sheetViews>
    <sheetView tabSelected="1" view="pageBreakPreview" topLeftCell="A7" zoomScaleNormal="100" zoomScaleSheetLayoutView="100" workbookViewId="0">
      <selection activeCell="G7" sqref="G7"/>
    </sheetView>
  </sheetViews>
  <sheetFormatPr baseColWidth="10" defaultColWidth="11.44140625" defaultRowHeight="13.2"/>
  <cols>
    <col min="1" max="1" width="120.6640625" style="64" customWidth="1"/>
    <col min="2" max="2" width="11.6640625" style="64" customWidth="1"/>
    <col min="3" max="22" width="11.44140625" style="64"/>
    <col min="23" max="23" width="1.88671875" style="64" customWidth="1"/>
    <col min="24" max="24" width="11.44140625" style="64" hidden="1" customWidth="1"/>
    <col min="25" max="25" width="2.109375" style="64" customWidth="1"/>
    <col min="26" max="27" width="11.44140625" style="63"/>
    <col min="28" max="28" width="12.33203125" style="63" bestFit="1" customWidth="1"/>
    <col min="29" max="34" width="11.44140625" style="63"/>
    <col min="35" max="35" width="9.5546875" style="63" customWidth="1"/>
    <col min="36" max="53" width="11.44140625" style="63"/>
    <col min="54" max="16384" width="11.44140625" style="16"/>
  </cols>
  <sheetData>
    <row r="1" spans="1:53" ht="12.75" customHeight="1">
      <c r="A1" s="74"/>
      <c r="B1" s="66"/>
      <c r="C1" s="66"/>
      <c r="D1" s="66"/>
      <c r="E1" s="66"/>
      <c r="F1" s="66"/>
      <c r="G1" s="66"/>
      <c r="H1" s="66"/>
      <c r="I1" s="66"/>
    </row>
    <row r="2" spans="1:53" ht="12.75" customHeight="1">
      <c r="A2" s="74"/>
      <c r="B2" s="66"/>
      <c r="C2" s="66"/>
      <c r="D2" s="66"/>
      <c r="E2" s="66"/>
      <c r="F2" s="66"/>
      <c r="G2" s="66"/>
      <c r="H2" s="66"/>
      <c r="I2" s="66"/>
      <c r="Z2" s="524" t="s">
        <v>71</v>
      </c>
      <c r="AA2" s="524" t="s">
        <v>171</v>
      </c>
      <c r="AB2" s="793" t="s">
        <v>172</v>
      </c>
      <c r="AC2" s="793"/>
      <c r="AD2" s="793"/>
      <c r="AE2" s="793"/>
      <c r="AF2" s="793"/>
      <c r="AG2" s="793"/>
      <c r="AH2" s="794"/>
      <c r="AI2" s="16"/>
      <c r="AJ2" s="16"/>
      <c r="AK2" s="16"/>
    </row>
    <row r="3" spans="1:53" ht="12.75" customHeight="1">
      <c r="A3" s="74"/>
      <c r="B3" s="66"/>
      <c r="C3" s="66"/>
      <c r="D3" s="66"/>
      <c r="E3" s="66"/>
      <c r="F3" s="66"/>
      <c r="G3" s="66"/>
      <c r="H3" s="66"/>
      <c r="I3" s="66"/>
      <c r="Z3" s="76"/>
      <c r="AA3" s="75" t="s">
        <v>84</v>
      </c>
      <c r="AB3" s="83" t="s">
        <v>173</v>
      </c>
      <c r="AC3" s="83" t="s">
        <v>74</v>
      </c>
      <c r="AD3" s="83" t="s">
        <v>174</v>
      </c>
      <c r="AE3" s="83" t="s">
        <v>78</v>
      </c>
      <c r="AF3" s="83" t="s">
        <v>175</v>
      </c>
      <c r="AG3" s="83" t="s">
        <v>80</v>
      </c>
      <c r="AH3" s="84" t="s">
        <v>176</v>
      </c>
      <c r="AI3" s="16"/>
      <c r="AJ3" s="16"/>
      <c r="AK3" s="16"/>
    </row>
    <row r="4" spans="1:53" ht="12.75" customHeight="1">
      <c r="A4" s="74"/>
      <c r="B4" s="66"/>
      <c r="C4" s="66"/>
      <c r="D4" s="66"/>
      <c r="E4" s="66"/>
      <c r="F4" s="66"/>
      <c r="G4" s="66"/>
      <c r="H4" s="66"/>
      <c r="I4" s="66"/>
      <c r="Z4" s="525" t="s">
        <v>82</v>
      </c>
      <c r="AA4" s="526" t="s">
        <v>84</v>
      </c>
      <c r="AB4" s="255">
        <v>68309</v>
      </c>
      <c r="AC4" s="253">
        <v>33514</v>
      </c>
      <c r="AD4" s="253">
        <v>16417</v>
      </c>
      <c r="AE4" s="255">
        <v>739</v>
      </c>
      <c r="AF4" s="255">
        <v>2033</v>
      </c>
      <c r="AG4" s="255">
        <v>14929</v>
      </c>
      <c r="AH4" s="255">
        <v>677</v>
      </c>
      <c r="AI4" s="16"/>
      <c r="AJ4" s="16"/>
      <c r="AK4" s="16"/>
      <c r="AZ4" s="16"/>
      <c r="BA4" s="16"/>
    </row>
    <row r="5" spans="1:53" ht="12.75" customHeight="1">
      <c r="A5" s="66"/>
      <c r="B5" s="66"/>
      <c r="C5" s="66"/>
      <c r="D5" s="66"/>
      <c r="E5" s="66"/>
      <c r="F5" s="66"/>
      <c r="G5" s="66"/>
      <c r="H5" s="66"/>
      <c r="I5" s="66"/>
      <c r="Z5" s="73" t="s">
        <v>379</v>
      </c>
      <c r="AA5" s="251" t="str">
        <f t="shared" ref="AA5:AA13" si="0">AA4</f>
        <v>Febrero</v>
      </c>
      <c r="AB5" s="252">
        <v>58016</v>
      </c>
      <c r="AC5" s="252">
        <v>28627</v>
      </c>
      <c r="AD5" s="252">
        <v>14360</v>
      </c>
      <c r="AE5" s="255">
        <v>512</v>
      </c>
      <c r="AF5" s="255">
        <v>2007</v>
      </c>
      <c r="AG5" s="255">
        <v>11892</v>
      </c>
      <c r="AH5" s="255">
        <v>618</v>
      </c>
      <c r="AI5" s="16"/>
      <c r="AJ5" s="16"/>
      <c r="AK5" s="16"/>
      <c r="AL5" s="46"/>
      <c r="AM5" s="46"/>
      <c r="AN5" s="46"/>
      <c r="AO5" s="46"/>
      <c r="AZ5" s="16"/>
      <c r="BA5" s="16"/>
    </row>
    <row r="6" spans="1:53" ht="12.75" customHeight="1">
      <c r="A6" s="66"/>
      <c r="B6" s="66"/>
      <c r="C6" s="66"/>
      <c r="D6" s="66"/>
      <c r="E6" s="66"/>
      <c r="F6" s="66"/>
      <c r="G6" s="66"/>
      <c r="H6" s="66"/>
      <c r="I6" s="66"/>
      <c r="Z6" s="72"/>
      <c r="AA6" s="69" t="str">
        <f t="shared" si="0"/>
        <v>Febrero</v>
      </c>
      <c r="AB6" s="795" t="s">
        <v>177</v>
      </c>
      <c r="AC6" s="796"/>
      <c r="AD6" s="796"/>
      <c r="AE6" s="796"/>
      <c r="AF6" s="796"/>
      <c r="AG6" s="796"/>
      <c r="AH6" s="797"/>
      <c r="AI6" s="16"/>
      <c r="AJ6" s="16"/>
      <c r="AK6" s="16"/>
      <c r="AL6" s="68"/>
    </row>
    <row r="7" spans="1:53" ht="12.75" customHeight="1">
      <c r="A7" s="66"/>
      <c r="B7" s="66"/>
      <c r="C7" s="66"/>
      <c r="D7" s="66"/>
      <c r="E7" s="66"/>
      <c r="F7" s="66"/>
      <c r="G7" s="66"/>
      <c r="H7" s="66"/>
      <c r="I7" s="66"/>
      <c r="Z7" s="72"/>
      <c r="AA7" s="69" t="str">
        <f t="shared" si="0"/>
        <v>Febrero</v>
      </c>
      <c r="AB7" s="83" t="s">
        <v>173</v>
      </c>
      <c r="AC7" s="83" t="s">
        <v>74</v>
      </c>
      <c r="AD7" s="83" t="s">
        <v>174</v>
      </c>
      <c r="AE7" s="83" t="s">
        <v>78</v>
      </c>
      <c r="AF7" s="83" t="s">
        <v>175</v>
      </c>
      <c r="AG7" s="83" t="s">
        <v>80</v>
      </c>
      <c r="AH7" s="84" t="s">
        <v>176</v>
      </c>
      <c r="AI7" s="16"/>
      <c r="AJ7" s="16"/>
      <c r="AK7" s="16"/>
    </row>
    <row r="8" spans="1:53" ht="12.75" customHeight="1">
      <c r="A8" s="66"/>
      <c r="B8" s="66"/>
      <c r="C8" s="66"/>
      <c r="D8" s="66"/>
      <c r="E8" s="66"/>
      <c r="F8" s="66"/>
      <c r="G8" s="66"/>
      <c r="H8" s="66"/>
      <c r="I8" s="66"/>
      <c r="Z8" s="525" t="s">
        <v>82</v>
      </c>
      <c r="AA8" s="526" t="str">
        <f t="shared" si="0"/>
        <v>Febrero</v>
      </c>
      <c r="AB8" s="253">
        <v>17452.965</v>
      </c>
      <c r="AC8" s="566">
        <v>8973.6260000000002</v>
      </c>
      <c r="AD8" s="566">
        <v>4041.279</v>
      </c>
      <c r="AE8" s="566">
        <v>300.69200000000001</v>
      </c>
      <c r="AF8" s="253">
        <v>711.08299999999997</v>
      </c>
      <c r="AG8" s="253">
        <v>3329.19</v>
      </c>
      <c r="AH8" s="256">
        <v>97.094999999999999</v>
      </c>
      <c r="AI8" s="16"/>
      <c r="AJ8" s="16"/>
      <c r="AK8" s="16"/>
      <c r="AZ8" s="16"/>
      <c r="BA8" s="16"/>
    </row>
    <row r="9" spans="1:53" ht="12.75" customHeight="1">
      <c r="A9" s="66"/>
      <c r="B9" s="66"/>
      <c r="C9" s="66"/>
      <c r="D9" s="66"/>
      <c r="E9" s="66"/>
      <c r="F9" s="66"/>
      <c r="G9" s="66"/>
      <c r="H9" s="66"/>
      <c r="I9" s="66"/>
      <c r="Z9" s="73" t="s">
        <v>379</v>
      </c>
      <c r="AA9" s="251" t="str">
        <f t="shared" si="0"/>
        <v>Febrero</v>
      </c>
      <c r="AB9" s="252">
        <v>15218.842000000001</v>
      </c>
      <c r="AC9" s="252">
        <v>7926.9620000000004</v>
      </c>
      <c r="AD9" s="252">
        <v>3550.8090000000002</v>
      </c>
      <c r="AE9" s="252">
        <v>215.16200000000001</v>
      </c>
      <c r="AF9" s="252">
        <v>694.64</v>
      </c>
      <c r="AG9" s="252">
        <v>2739.3119999999999</v>
      </c>
      <c r="AH9" s="252">
        <v>91.956999999999994</v>
      </c>
      <c r="AI9" s="16"/>
      <c r="AJ9" s="16"/>
      <c r="AK9" s="16"/>
      <c r="AZ9" s="16"/>
      <c r="BA9" s="16"/>
    </row>
    <row r="10" spans="1:53" ht="12.75" customHeight="1">
      <c r="A10" s="66"/>
      <c r="Z10" s="72"/>
      <c r="AA10" s="69" t="str">
        <f t="shared" si="0"/>
        <v>Febrero</v>
      </c>
      <c r="AB10" s="795" t="s">
        <v>178</v>
      </c>
      <c r="AC10" s="796"/>
      <c r="AD10" s="796"/>
      <c r="AE10" s="796"/>
      <c r="AF10" s="796"/>
      <c r="AG10" s="796"/>
      <c r="AH10" s="797"/>
      <c r="AI10" s="16"/>
      <c r="AJ10" s="16"/>
      <c r="AK10" s="16"/>
      <c r="AX10" s="16"/>
      <c r="AY10" s="16"/>
      <c r="AZ10" s="16"/>
      <c r="BA10" s="16"/>
    </row>
    <row r="11" spans="1:53" ht="12.75" customHeight="1">
      <c r="A11" s="66"/>
      <c r="Z11" s="69"/>
      <c r="AA11" s="69" t="str">
        <f t="shared" si="0"/>
        <v>Febrero</v>
      </c>
      <c r="AB11" s="71" t="s">
        <v>173</v>
      </c>
      <c r="AC11" s="71" t="s">
        <v>74</v>
      </c>
      <c r="AD11" s="71" t="s">
        <v>174</v>
      </c>
      <c r="AE11" s="71" t="s">
        <v>78</v>
      </c>
      <c r="AF11" s="71" t="s">
        <v>175</v>
      </c>
      <c r="AG11" s="71" t="s">
        <v>80</v>
      </c>
      <c r="AH11" s="70" t="s">
        <v>176</v>
      </c>
      <c r="AI11" s="16"/>
      <c r="AJ11" s="16"/>
      <c r="AK11" s="16"/>
      <c r="AX11" s="16"/>
      <c r="AY11" s="16"/>
      <c r="AZ11" s="16"/>
      <c r="BA11" s="16"/>
    </row>
    <row r="12" spans="1:53" ht="12.75" customHeight="1">
      <c r="A12" s="66"/>
      <c r="Z12" s="525" t="s">
        <v>82</v>
      </c>
      <c r="AA12" s="526" t="str">
        <f t="shared" si="0"/>
        <v>Febrero</v>
      </c>
      <c r="AB12" s="527">
        <f>(AB8/AB4)*1000</f>
        <v>255.50022691007041</v>
      </c>
      <c r="AC12" s="527">
        <f t="shared" ref="AB12:AH13" si="1">(AC8/AC4)*1000</f>
        <v>267.75753416482667</v>
      </c>
      <c r="AD12" s="527">
        <f t="shared" si="1"/>
        <v>246.16428092830603</v>
      </c>
      <c r="AE12" s="527">
        <f>(AE8/AE4)*1000</f>
        <v>406.89039242219218</v>
      </c>
      <c r="AF12" s="527">
        <f t="shared" si="1"/>
        <v>349.77029021151009</v>
      </c>
      <c r="AG12" s="527">
        <f t="shared" si="1"/>
        <v>223.00154062562797</v>
      </c>
      <c r="AH12" s="528">
        <f t="shared" si="1"/>
        <v>143.41949778434267</v>
      </c>
      <c r="AI12" s="16"/>
      <c r="AJ12" s="16"/>
      <c r="AK12" s="16"/>
    </row>
    <row r="13" spans="1:53" ht="12.75" customHeight="1">
      <c r="A13" s="66"/>
      <c r="B13" s="66"/>
      <c r="C13" s="66"/>
      <c r="D13" s="66"/>
      <c r="E13" s="66"/>
      <c r="F13" s="66"/>
      <c r="G13" s="66"/>
      <c r="H13" s="66"/>
      <c r="I13" s="66"/>
      <c r="Z13" s="73" t="s">
        <v>379</v>
      </c>
      <c r="AA13" s="251" t="str">
        <f t="shared" si="0"/>
        <v>Febrero</v>
      </c>
      <c r="AB13" s="529">
        <f t="shared" si="1"/>
        <v>262.32146304467733</v>
      </c>
      <c r="AC13" s="529">
        <f t="shared" si="1"/>
        <v>276.90508960072663</v>
      </c>
      <c r="AD13" s="529">
        <f t="shared" si="1"/>
        <v>247.2708217270195</v>
      </c>
      <c r="AE13" s="529">
        <f>(AE9/AE5)*1000</f>
        <v>420.23828125</v>
      </c>
      <c r="AF13" s="529">
        <f t="shared" si="1"/>
        <v>346.10861983059294</v>
      </c>
      <c r="AG13" s="529">
        <f t="shared" si="1"/>
        <v>230.34914228052472</v>
      </c>
      <c r="AH13" s="254">
        <f>(AH9/AH5)*1000</f>
        <v>148.79773462783172</v>
      </c>
      <c r="AI13" s="16"/>
      <c r="AJ13" s="16"/>
      <c r="AK13" s="16"/>
    </row>
    <row r="14" spans="1:53" ht="12.75" customHeight="1">
      <c r="A14" s="66"/>
      <c r="B14" s="66"/>
      <c r="C14" s="66"/>
      <c r="D14" s="66"/>
      <c r="E14" s="66"/>
      <c r="F14" s="66"/>
      <c r="G14" s="66"/>
      <c r="H14" s="66"/>
      <c r="I14" s="66"/>
      <c r="AB14" s="81">
        <f>(AB13-AB12)/AB12*100</f>
        <v>2.6697573685552234</v>
      </c>
      <c r="AC14" s="81">
        <f t="shared" ref="AC14:AH14" si="2">(AC13-AC12)/AC12*100</f>
        <v>3.4163578120901326</v>
      </c>
      <c r="AD14" s="81">
        <f t="shared" si="2"/>
        <v>0.44951314404372972</v>
      </c>
      <c r="AE14" s="81">
        <f t="shared" si="2"/>
        <v>3.280463013232803</v>
      </c>
      <c r="AF14" s="81">
        <f t="shared" si="2"/>
        <v>-1.0468786181647647</v>
      </c>
      <c r="AG14" s="81">
        <f t="shared" si="2"/>
        <v>3.2948658714568277</v>
      </c>
      <c r="AH14" s="81">
        <f t="shared" si="2"/>
        <v>3.7500039580226443</v>
      </c>
      <c r="AI14" s="16"/>
      <c r="AJ14" s="16"/>
      <c r="AK14" s="16"/>
    </row>
    <row r="15" spans="1:53" ht="12.75" customHeight="1">
      <c r="A15" s="66"/>
      <c r="B15" s="66"/>
      <c r="C15" s="66"/>
      <c r="D15" s="66"/>
      <c r="E15" s="66"/>
      <c r="F15" s="66"/>
      <c r="G15" s="66"/>
      <c r="H15" s="66"/>
      <c r="I15" s="66"/>
      <c r="AA15" s="41"/>
      <c r="AB15" s="49"/>
      <c r="AC15" s="49"/>
      <c r="AD15" s="49"/>
      <c r="AE15" s="49"/>
      <c r="AF15" s="49"/>
      <c r="AG15" s="49"/>
      <c r="AH15" s="49"/>
      <c r="AI15" s="16"/>
      <c r="AJ15" s="16"/>
      <c r="AK15" s="16"/>
      <c r="AZ15" s="16"/>
      <c r="BA15" s="16"/>
    </row>
    <row r="16" spans="1:53" ht="12.75" customHeight="1">
      <c r="A16" s="66"/>
      <c r="B16" s="66"/>
      <c r="C16" s="66"/>
      <c r="D16" s="66"/>
      <c r="E16" s="66"/>
      <c r="F16" s="66"/>
      <c r="G16" s="66"/>
      <c r="H16" s="66"/>
      <c r="I16" s="66"/>
      <c r="Z16" s="42"/>
      <c r="AA16" s="41"/>
      <c r="AB16" s="68"/>
      <c r="AC16" s="68"/>
      <c r="AD16" s="68"/>
      <c r="AE16" s="68"/>
      <c r="AF16" s="68"/>
      <c r="AG16" s="68"/>
      <c r="AH16" s="68"/>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6"/>
      <c r="B17" s="66"/>
      <c r="C17" s="66"/>
      <c r="D17" s="66"/>
      <c r="E17" s="66"/>
      <c r="F17" s="66"/>
      <c r="G17" s="66"/>
      <c r="H17" s="66"/>
      <c r="I17" s="66"/>
      <c r="Z17" s="42"/>
      <c r="AA17" s="41"/>
      <c r="AB17" s="41"/>
      <c r="AC17" s="41"/>
      <c r="AD17" s="41"/>
      <c r="AE17" s="41"/>
      <c r="AF17" s="41"/>
      <c r="AG17" s="41"/>
      <c r="AH17" s="41"/>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6"/>
      <c r="B18" s="66"/>
      <c r="C18" s="66"/>
      <c r="D18" s="66"/>
      <c r="E18" s="66"/>
      <c r="F18" s="66"/>
      <c r="G18" s="66"/>
      <c r="H18" s="66"/>
      <c r="I18" s="66"/>
      <c r="Z18" s="42"/>
      <c r="AB18" s="41"/>
      <c r="AC18" s="41"/>
      <c r="AD18" s="41"/>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6"/>
      <c r="B19" s="66"/>
      <c r="C19" s="66"/>
      <c r="D19" s="66"/>
      <c r="E19" s="66"/>
      <c r="F19" s="66"/>
      <c r="G19" s="66"/>
      <c r="H19" s="66"/>
      <c r="I19" s="66"/>
      <c r="Z19" s="64"/>
      <c r="AA19" s="64"/>
      <c r="AB19" s="64"/>
      <c r="AC19" s="64"/>
      <c r="AD19" s="64"/>
      <c r="AE19" s="64"/>
      <c r="AF19" s="64"/>
      <c r="AG19" s="64"/>
      <c r="AH19" s="64"/>
      <c r="AI19" s="64"/>
      <c r="AJ19" s="64"/>
      <c r="AK19" s="16"/>
      <c r="AL19" s="16"/>
      <c r="AM19" s="16"/>
      <c r="AN19" s="16"/>
      <c r="AO19" s="16"/>
      <c r="AP19" s="16"/>
      <c r="AQ19" s="16"/>
      <c r="AR19" s="16"/>
      <c r="AS19" s="16"/>
      <c r="AT19" s="16"/>
      <c r="AU19" s="16"/>
      <c r="AV19" s="16"/>
      <c r="AW19" s="16"/>
      <c r="AX19" s="16"/>
      <c r="AY19" s="16"/>
      <c r="AZ19" s="16"/>
      <c r="BA19" s="16"/>
    </row>
    <row r="20" spans="1:53" ht="12.75" customHeight="1">
      <c r="A20" s="66"/>
      <c r="B20" s="66"/>
      <c r="C20" s="66"/>
      <c r="D20" s="66"/>
      <c r="E20" s="66"/>
      <c r="F20" s="66"/>
      <c r="G20" s="66"/>
      <c r="H20" s="66"/>
      <c r="I20" s="66"/>
      <c r="Z20" s="64"/>
      <c r="AA20" s="64"/>
      <c r="AB20" s="64"/>
      <c r="AC20" s="64"/>
      <c r="AD20" s="64"/>
      <c r="AE20" s="64"/>
      <c r="AF20" s="64"/>
      <c r="AG20" s="64"/>
      <c r="AH20" s="64"/>
      <c r="AI20" s="64"/>
      <c r="AJ20" s="64"/>
      <c r="AK20" s="16"/>
      <c r="AL20" s="16"/>
      <c r="AM20" s="16"/>
      <c r="AN20" s="16"/>
      <c r="AO20" s="16"/>
      <c r="AP20" s="16"/>
      <c r="AQ20" s="16"/>
      <c r="AR20" s="16"/>
      <c r="AS20" s="16"/>
      <c r="AT20" s="16"/>
      <c r="AU20" s="16"/>
      <c r="AV20" s="16"/>
      <c r="AW20" s="16"/>
      <c r="AX20" s="16"/>
      <c r="AY20" s="16"/>
      <c r="AZ20" s="16"/>
      <c r="BA20" s="16"/>
    </row>
    <row r="21" spans="1:53" ht="12.75" customHeight="1">
      <c r="A21" s="66"/>
      <c r="B21" s="66"/>
      <c r="C21" s="66"/>
      <c r="D21" s="66"/>
      <c r="E21" s="66"/>
      <c r="F21" s="66"/>
      <c r="G21" s="66"/>
      <c r="H21" s="66"/>
      <c r="I21" s="66"/>
      <c r="Z21" s="64"/>
      <c r="AA21" s="64"/>
      <c r="AB21" s="64"/>
      <c r="AC21" s="64"/>
      <c r="AD21" s="64"/>
      <c r="AE21" s="64"/>
      <c r="AF21" s="64"/>
      <c r="AG21" s="64"/>
      <c r="AH21" s="64"/>
      <c r="AI21" s="64"/>
      <c r="AJ21" s="64"/>
      <c r="AK21" s="16"/>
      <c r="AL21" s="16"/>
      <c r="AM21" s="16"/>
      <c r="AN21" s="16"/>
      <c r="AO21" s="16"/>
      <c r="AP21" s="16"/>
      <c r="AQ21" s="16"/>
      <c r="AR21" s="16"/>
      <c r="AS21" s="16"/>
      <c r="AT21" s="16"/>
      <c r="AU21" s="16"/>
      <c r="AV21" s="16"/>
      <c r="AW21" s="16"/>
      <c r="AX21" s="16"/>
      <c r="AY21" s="16"/>
      <c r="AZ21" s="16"/>
      <c r="BA21" s="16"/>
    </row>
    <row r="22" spans="1:53" ht="12.75" customHeight="1">
      <c r="A22" s="66"/>
      <c r="B22" s="66"/>
      <c r="C22" s="66"/>
      <c r="D22" s="66"/>
      <c r="E22" s="66"/>
      <c r="F22" s="66"/>
      <c r="G22" s="66"/>
      <c r="H22" s="66"/>
      <c r="I22" s="66"/>
      <c r="Z22" s="64"/>
      <c r="AA22" s="64"/>
      <c r="AB22" s="64"/>
      <c r="AC22" s="64"/>
      <c r="AD22" s="64"/>
      <c r="AE22" s="64"/>
      <c r="AF22" s="64"/>
      <c r="AG22" s="64"/>
      <c r="AH22" s="64"/>
      <c r="AI22" s="64"/>
      <c r="AJ22" s="64"/>
      <c r="AK22" s="16"/>
      <c r="AL22" s="16"/>
      <c r="AM22" s="16"/>
      <c r="AN22" s="16"/>
      <c r="AO22" s="16"/>
      <c r="AP22" s="16"/>
      <c r="AQ22" s="16"/>
      <c r="AR22" s="16"/>
      <c r="AS22" s="16"/>
      <c r="AT22" s="16"/>
      <c r="AU22" s="16"/>
      <c r="AV22" s="16"/>
      <c r="AW22" s="16"/>
      <c r="AX22" s="16"/>
      <c r="AY22" s="16"/>
      <c r="AZ22" s="16"/>
      <c r="BA22" s="16"/>
    </row>
    <row r="23" spans="1:53" ht="12.75" customHeight="1">
      <c r="A23" s="66"/>
      <c r="B23" s="66"/>
      <c r="C23" s="66"/>
      <c r="D23" s="66"/>
      <c r="E23" s="66"/>
      <c r="F23" s="66"/>
      <c r="G23" s="66"/>
      <c r="H23" s="66"/>
      <c r="I23" s="66"/>
      <c r="Z23" s="51"/>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6"/>
      <c r="B24" s="66"/>
      <c r="C24" s="66"/>
      <c r="D24" s="66"/>
      <c r="E24" s="66"/>
      <c r="F24" s="66"/>
      <c r="G24" s="66"/>
      <c r="H24" s="66"/>
      <c r="I24" s="66"/>
      <c r="Z24" s="51"/>
      <c r="AL24" s="16"/>
      <c r="AM24" s="16"/>
      <c r="AN24" s="16"/>
      <c r="AO24" s="16"/>
      <c r="AP24" s="16"/>
      <c r="AQ24" s="16"/>
      <c r="AR24" s="16"/>
      <c r="AS24" s="16"/>
      <c r="AT24" s="16"/>
      <c r="AU24" s="16"/>
      <c r="AV24" s="16"/>
      <c r="AW24" s="16"/>
      <c r="AX24" s="16"/>
      <c r="AY24" s="16"/>
      <c r="AZ24" s="16"/>
      <c r="BA24" s="16"/>
    </row>
    <row r="25" spans="1:53" ht="12.75" customHeight="1">
      <c r="A25" s="66"/>
      <c r="B25" s="66"/>
      <c r="C25" s="66"/>
      <c r="D25" s="66"/>
      <c r="E25" s="66"/>
      <c r="F25" s="66"/>
      <c r="G25" s="66"/>
      <c r="H25" s="66"/>
      <c r="I25" s="66"/>
      <c r="Z25" s="50"/>
      <c r="AB25" s="65"/>
      <c r="AU25" s="16"/>
      <c r="AV25" s="16"/>
      <c r="AW25" s="16"/>
      <c r="AX25" s="16"/>
      <c r="AY25" s="16"/>
      <c r="AZ25" s="16"/>
      <c r="BA25" s="16"/>
    </row>
    <row r="26" spans="1:53" ht="12.75" customHeight="1">
      <c r="A26" s="66"/>
      <c r="B26" s="194"/>
      <c r="C26" s="66"/>
      <c r="D26" s="66"/>
      <c r="E26" s="66"/>
      <c r="F26" s="66"/>
      <c r="G26" s="66"/>
      <c r="H26" s="66"/>
      <c r="I26" s="66"/>
      <c r="Z26" s="42"/>
    </row>
    <row r="27" spans="1:53" ht="12.75" customHeight="1">
      <c r="A27" s="66"/>
      <c r="B27" s="66"/>
      <c r="C27" s="66"/>
      <c r="D27" s="66"/>
      <c r="E27" s="66"/>
      <c r="F27" s="66"/>
      <c r="G27" s="66"/>
      <c r="H27" s="66"/>
      <c r="I27" s="66"/>
      <c r="Z27" s="42"/>
    </row>
    <row r="28" spans="1:53" ht="12.75" customHeight="1">
      <c r="A28" s="66"/>
      <c r="B28" s="66"/>
      <c r="C28" s="66"/>
      <c r="D28" s="66"/>
      <c r="E28" s="66"/>
      <c r="F28" s="66"/>
      <c r="G28" s="66"/>
      <c r="H28" s="66"/>
      <c r="I28" s="66"/>
    </row>
    <row r="29" spans="1:53" ht="12.75" customHeight="1">
      <c r="A29" s="67"/>
      <c r="B29" s="66"/>
      <c r="C29" s="66"/>
      <c r="D29" s="66"/>
      <c r="E29" s="66"/>
      <c r="F29" s="66"/>
      <c r="G29" s="66"/>
      <c r="H29" s="66"/>
      <c r="I29" s="66"/>
    </row>
    <row r="30" spans="1:53" s="65" customFormat="1" ht="12.75" customHeight="1">
      <c r="A30" s="66"/>
      <c r="B30" s="64"/>
      <c r="C30" s="64"/>
      <c r="D30" s="64"/>
      <c r="E30" s="64"/>
      <c r="F30" s="64"/>
      <c r="G30" s="64"/>
      <c r="H30" s="64"/>
      <c r="I30" s="64"/>
      <c r="J30" s="64"/>
      <c r="K30" s="64"/>
      <c r="L30" s="64"/>
      <c r="M30" s="64"/>
      <c r="N30" s="64"/>
      <c r="O30" s="64"/>
      <c r="P30" s="64"/>
      <c r="Q30" s="64"/>
      <c r="R30" s="64"/>
      <c r="S30" s="64"/>
      <c r="T30" s="64"/>
      <c r="U30" s="64"/>
      <c r="V30" s="64"/>
      <c r="W30" s="64"/>
      <c r="X30" s="64"/>
      <c r="Y30" s="64"/>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row>
    <row r="31" spans="1:53" s="65" customFormat="1" ht="12.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s="65" customFormat="1" ht="12.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s="65" customFormat="1" ht="12.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53" s="65" customFormat="1" ht="12.75" customHeight="1">
      <c r="A34" s="66"/>
      <c r="B34" s="66"/>
      <c r="C34" s="66"/>
      <c r="D34" s="66"/>
      <c r="E34" s="66"/>
      <c r="F34" s="66"/>
      <c r="G34" s="66"/>
      <c r="H34" s="66"/>
      <c r="I34" s="66"/>
      <c r="J34" s="66"/>
      <c r="K34" s="64"/>
      <c r="L34" s="64"/>
      <c r="M34" s="64"/>
      <c r="N34" s="64"/>
      <c r="O34" s="64"/>
      <c r="P34" s="64"/>
      <c r="Q34" s="64"/>
      <c r="R34" s="64"/>
      <c r="S34" s="64"/>
      <c r="T34" s="64"/>
      <c r="U34" s="64"/>
      <c r="V34" s="64"/>
      <c r="W34" s="64"/>
      <c r="X34" s="64"/>
      <c r="Y34" s="64"/>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s="65" customFormat="1" ht="12.75" customHeight="1">
      <c r="A35" s="66"/>
      <c r="B35" s="66"/>
      <c r="C35" s="66"/>
      <c r="D35" s="66"/>
      <c r="E35" s="66"/>
      <c r="F35" s="66"/>
      <c r="G35" s="66"/>
      <c r="H35" s="66"/>
      <c r="I35" s="66"/>
      <c r="J35" s="66"/>
      <c r="K35" s="64"/>
      <c r="L35" s="64"/>
      <c r="M35" s="64"/>
      <c r="N35" s="64"/>
      <c r="O35" s="64"/>
      <c r="P35" s="64"/>
      <c r="Q35" s="64"/>
      <c r="R35" s="64"/>
      <c r="S35" s="64"/>
      <c r="T35" s="64"/>
      <c r="U35" s="64"/>
      <c r="V35" s="64"/>
      <c r="W35" s="64"/>
      <c r="X35" s="64"/>
      <c r="Y35" s="64"/>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row>
    <row r="36" spans="1:53" s="65" customFormat="1" ht="12.75" customHeight="1">
      <c r="A36" s="66"/>
      <c r="B36" s="66"/>
      <c r="C36" s="66"/>
      <c r="D36" s="66"/>
      <c r="E36" s="66"/>
      <c r="F36" s="66"/>
      <c r="G36" s="66"/>
      <c r="H36" s="66"/>
      <c r="I36" s="66"/>
      <c r="J36" s="66"/>
      <c r="K36" s="64"/>
      <c r="L36" s="64"/>
      <c r="M36" s="64"/>
      <c r="N36" s="64"/>
      <c r="O36" s="64"/>
      <c r="P36" s="64"/>
      <c r="Q36" s="64"/>
      <c r="R36" s="64"/>
      <c r="S36" s="64"/>
      <c r="T36" s="64"/>
      <c r="U36" s="64"/>
      <c r="V36" s="64"/>
      <c r="W36" s="64"/>
      <c r="X36" s="64"/>
      <c r="Y36" s="64"/>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row>
    <row r="37" spans="1:53" s="65" customFormat="1" ht="12.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1:53" s="65" customFormat="1" ht="12.75" customHeight="1">
      <c r="A38" s="64"/>
      <c r="B38" s="64"/>
      <c r="C38" s="64"/>
      <c r="D38" s="342"/>
      <c r="E38" s="64"/>
      <c r="F38" s="64"/>
      <c r="G38" s="64"/>
      <c r="H38" s="64"/>
      <c r="I38" s="64"/>
      <c r="J38" s="64"/>
      <c r="K38" s="64"/>
      <c r="L38" s="64"/>
      <c r="M38" s="64"/>
      <c r="N38" s="64"/>
      <c r="O38" s="64"/>
      <c r="P38" s="64"/>
      <c r="Q38" s="64"/>
      <c r="R38" s="64"/>
      <c r="S38" s="64"/>
      <c r="T38" s="64"/>
      <c r="U38" s="64"/>
      <c r="V38" s="64"/>
      <c r="W38" s="64"/>
      <c r="X38" s="64"/>
      <c r="Y38" s="64"/>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sheetData>
  <mergeCells count="3">
    <mergeCell ref="AB2:AH2"/>
    <mergeCell ref="AB6:AH6"/>
    <mergeCell ref="AB10:AH10"/>
  </mergeCells>
  <printOptions horizontalCentered="1" verticalCentered="1"/>
  <pageMargins left="0.70866141732283472" right="0.70866141732283472" top="0.70866141732283472" bottom="0.74803149606299213" header="0" footer="0.31496062992125984"/>
  <pageSetup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I140"/>
  <sheetViews>
    <sheetView tabSelected="1" view="pageBreakPreview" topLeftCell="A4" zoomScaleNormal="100" zoomScaleSheetLayoutView="100" workbookViewId="0">
      <selection activeCell="G7" sqref="G7"/>
    </sheetView>
  </sheetViews>
  <sheetFormatPr baseColWidth="10" defaultColWidth="11.44140625" defaultRowHeight="13.2"/>
  <cols>
    <col min="1" max="1" width="68.44140625" style="20" customWidth="1"/>
    <col min="2" max="2" width="104.33203125" style="16" customWidth="1"/>
    <col min="3" max="25" width="11.44140625" style="16"/>
    <col min="26" max="26" width="15.5546875" style="16" customWidth="1"/>
    <col min="27" max="27" width="10.6640625" style="17" customWidth="1"/>
    <col min="28" max="29" width="10.6640625" style="16" customWidth="1"/>
    <col min="30" max="30" width="9.44140625" style="16" bestFit="1" customWidth="1"/>
    <col min="31" max="31" width="17" style="16" customWidth="1"/>
    <col min="32" max="43" width="10.6640625" style="16" customWidth="1"/>
    <col min="44" max="16384" width="11.44140625" style="16"/>
  </cols>
  <sheetData>
    <row r="1" spans="1:35">
      <c r="A1" s="78"/>
      <c r="B1" s="66" t="s">
        <v>179</v>
      </c>
      <c r="C1" s="65"/>
      <c r="D1" s="65"/>
      <c r="E1" s="65"/>
      <c r="F1" s="65"/>
      <c r="G1" s="65"/>
      <c r="H1" s="65"/>
      <c r="I1" s="65"/>
    </row>
    <row r="2" spans="1:35">
      <c r="A2" s="78"/>
      <c r="B2" s="66"/>
      <c r="C2" s="65"/>
      <c r="D2" s="65"/>
      <c r="E2" s="65"/>
      <c r="F2" s="65"/>
      <c r="G2" s="65"/>
      <c r="H2" s="65"/>
      <c r="I2" s="65"/>
      <c r="AA2" s="798" t="s">
        <v>180</v>
      </c>
      <c r="AB2" s="799"/>
      <c r="AC2" s="799"/>
      <c r="AD2" s="799"/>
      <c r="AE2" s="799"/>
      <c r="AF2" s="800"/>
    </row>
    <row r="3" spans="1:35">
      <c r="A3" s="78"/>
      <c r="B3" s="66"/>
      <c r="C3" s="65"/>
      <c r="D3" s="65"/>
      <c r="E3" s="65"/>
      <c r="F3" s="65"/>
      <c r="G3" s="65"/>
      <c r="H3" s="65"/>
      <c r="I3" s="65"/>
      <c r="AA3" s="530" t="s">
        <v>71</v>
      </c>
      <c r="AB3" s="530" t="s">
        <v>72</v>
      </c>
      <c r="AC3" s="530" t="s">
        <v>174</v>
      </c>
      <c r="AD3" s="530" t="s">
        <v>80</v>
      </c>
      <c r="AE3" s="530" t="s">
        <v>181</v>
      </c>
      <c r="AF3" s="531" t="s">
        <v>182</v>
      </c>
    </row>
    <row r="4" spans="1:35">
      <c r="A4" s="78"/>
      <c r="B4" s="66"/>
      <c r="C4" s="65"/>
      <c r="D4" s="65"/>
      <c r="E4" s="65"/>
      <c r="F4" s="65"/>
      <c r="G4" s="65"/>
      <c r="H4" s="65"/>
      <c r="I4" s="65"/>
      <c r="AA4" s="532">
        <v>2016</v>
      </c>
      <c r="AB4" s="533" t="s">
        <v>101</v>
      </c>
      <c r="AC4" s="534">
        <v>16563</v>
      </c>
      <c r="AD4" s="535">
        <v>16161</v>
      </c>
      <c r="AE4" s="534">
        <f>AC4+AD4</f>
        <v>32724</v>
      </c>
      <c r="AF4" s="534">
        <v>31569</v>
      </c>
      <c r="AH4" s="38"/>
      <c r="AI4" s="38"/>
    </row>
    <row r="5" spans="1:35">
      <c r="B5" s="20"/>
      <c r="AA5" s="7"/>
      <c r="AB5" s="173" t="s">
        <v>102</v>
      </c>
      <c r="AC5" s="259">
        <v>18624</v>
      </c>
      <c r="AD5" s="257">
        <v>17794</v>
      </c>
      <c r="AE5" s="259">
        <f>AC5+AD5</f>
        <v>36418</v>
      </c>
      <c r="AF5" s="259">
        <v>33953</v>
      </c>
      <c r="AH5" s="38"/>
      <c r="AI5" s="38"/>
    </row>
    <row r="6" spans="1:35">
      <c r="B6" s="20"/>
      <c r="AA6" s="7"/>
      <c r="AB6" s="173" t="s">
        <v>103</v>
      </c>
      <c r="AC6" s="259">
        <v>20165</v>
      </c>
      <c r="AD6" s="257">
        <v>18797</v>
      </c>
      <c r="AE6" s="259">
        <f t="shared" ref="AE6:AE48" si="0">AC6+AD6</f>
        <v>38962</v>
      </c>
      <c r="AF6" s="259">
        <v>31463</v>
      </c>
      <c r="AH6" s="38"/>
      <c r="AI6" s="38"/>
    </row>
    <row r="7" spans="1:35">
      <c r="B7" s="20"/>
      <c r="AA7" s="7"/>
      <c r="AB7" s="173" t="s">
        <v>104</v>
      </c>
      <c r="AC7" s="259">
        <v>22226</v>
      </c>
      <c r="AD7" s="257">
        <v>16733</v>
      </c>
      <c r="AE7" s="259">
        <f t="shared" si="0"/>
        <v>38959</v>
      </c>
      <c r="AF7" s="259">
        <v>30947</v>
      </c>
      <c r="AH7" s="38"/>
      <c r="AI7" s="38"/>
    </row>
    <row r="8" spans="1:35">
      <c r="B8" s="20"/>
      <c r="AA8" s="7"/>
      <c r="AB8" s="173" t="s">
        <v>105</v>
      </c>
      <c r="AC8" s="259">
        <v>21727</v>
      </c>
      <c r="AD8" s="257">
        <v>16088</v>
      </c>
      <c r="AE8" s="259">
        <f t="shared" si="0"/>
        <v>37815</v>
      </c>
      <c r="AF8" s="259">
        <v>32233</v>
      </c>
      <c r="AH8" s="38"/>
      <c r="AI8" s="38"/>
    </row>
    <row r="9" spans="1:35">
      <c r="B9" s="20"/>
      <c r="AA9" s="7"/>
      <c r="AB9" s="173" t="s">
        <v>106</v>
      </c>
      <c r="AC9" s="259">
        <v>21802</v>
      </c>
      <c r="AD9" s="257">
        <v>15586</v>
      </c>
      <c r="AE9" s="259">
        <f t="shared" si="0"/>
        <v>37388</v>
      </c>
      <c r="AF9" s="259">
        <v>32047</v>
      </c>
    </row>
    <row r="10" spans="1:35">
      <c r="B10" s="20"/>
      <c r="AA10" s="7"/>
      <c r="AB10" s="173" t="s">
        <v>107</v>
      </c>
      <c r="AC10" s="259">
        <v>17787</v>
      </c>
      <c r="AD10" s="257">
        <v>13943</v>
      </c>
      <c r="AE10" s="259">
        <f t="shared" si="0"/>
        <v>31730</v>
      </c>
      <c r="AF10" s="259">
        <v>30028</v>
      </c>
    </row>
    <row r="11" spans="1:35">
      <c r="B11" s="20"/>
      <c r="AA11" s="7"/>
      <c r="AB11" s="173" t="s">
        <v>108</v>
      </c>
      <c r="AC11" s="259">
        <v>17707</v>
      </c>
      <c r="AD11" s="257">
        <v>12981</v>
      </c>
      <c r="AE11" s="259">
        <f t="shared" si="0"/>
        <v>30688</v>
      </c>
      <c r="AF11" s="259">
        <v>36365</v>
      </c>
    </row>
    <row r="12" spans="1:35">
      <c r="B12" s="20"/>
      <c r="AA12" s="7"/>
      <c r="AB12" s="173" t="s">
        <v>109</v>
      </c>
      <c r="AC12" s="259">
        <v>14881</v>
      </c>
      <c r="AD12" s="257">
        <v>12018</v>
      </c>
      <c r="AE12" s="259">
        <f t="shared" si="0"/>
        <v>26899</v>
      </c>
      <c r="AF12" s="259">
        <v>33516</v>
      </c>
    </row>
    <row r="13" spans="1:35">
      <c r="B13" s="20"/>
      <c r="AA13" s="7"/>
      <c r="AB13" s="173" t="s">
        <v>110</v>
      </c>
      <c r="AC13" s="259">
        <v>14461</v>
      </c>
      <c r="AD13" s="257">
        <v>12065</v>
      </c>
      <c r="AE13" s="259">
        <f t="shared" si="0"/>
        <v>26526</v>
      </c>
      <c r="AF13" s="259">
        <v>29574</v>
      </c>
    </row>
    <row r="14" spans="1:35">
      <c r="B14" s="20"/>
      <c r="AA14" s="7"/>
      <c r="AB14" s="173" t="s">
        <v>111</v>
      </c>
      <c r="AC14" s="259">
        <v>15108</v>
      </c>
      <c r="AD14" s="257">
        <v>14425</v>
      </c>
      <c r="AE14" s="259">
        <f t="shared" si="0"/>
        <v>29533</v>
      </c>
      <c r="AF14" s="259">
        <v>35651</v>
      </c>
    </row>
    <row r="15" spans="1:35">
      <c r="B15" s="20"/>
      <c r="C15" s="33"/>
      <c r="AA15" s="77"/>
      <c r="AB15" s="174" t="s">
        <v>112</v>
      </c>
      <c r="AC15" s="260">
        <v>15338</v>
      </c>
      <c r="AD15" s="258">
        <v>15938</v>
      </c>
      <c r="AE15" s="260">
        <f t="shared" si="0"/>
        <v>31276</v>
      </c>
      <c r="AF15" s="260">
        <v>36761</v>
      </c>
    </row>
    <row r="16" spans="1:35">
      <c r="B16" s="20"/>
      <c r="C16" s="33"/>
      <c r="AA16" s="532">
        <v>2017</v>
      </c>
      <c r="AB16" s="533" t="s">
        <v>183</v>
      </c>
      <c r="AC16" s="534">
        <v>13938</v>
      </c>
      <c r="AD16" s="535">
        <v>13356</v>
      </c>
      <c r="AE16" s="534">
        <f t="shared" si="0"/>
        <v>27294</v>
      </c>
      <c r="AF16" s="534">
        <v>32960</v>
      </c>
      <c r="AG16" s="38"/>
    </row>
    <row r="17" spans="1:33">
      <c r="B17" s="20"/>
      <c r="AA17" s="7"/>
      <c r="AB17" s="173" t="s">
        <v>114</v>
      </c>
      <c r="AC17" s="259">
        <v>13810</v>
      </c>
      <c r="AD17" s="257">
        <v>13074</v>
      </c>
      <c r="AE17" s="259">
        <f t="shared" si="0"/>
        <v>26884</v>
      </c>
      <c r="AF17" s="259">
        <v>29461</v>
      </c>
    </row>
    <row r="18" spans="1:33">
      <c r="B18" s="20"/>
      <c r="AA18" s="7"/>
      <c r="AB18" s="173" t="s">
        <v>115</v>
      </c>
      <c r="AC18" s="259">
        <v>15633</v>
      </c>
      <c r="AD18" s="257">
        <v>13963</v>
      </c>
      <c r="AE18" s="259">
        <f t="shared" si="0"/>
        <v>29596</v>
      </c>
      <c r="AF18" s="259">
        <v>32051</v>
      </c>
    </row>
    <row r="19" spans="1:33">
      <c r="B19" s="20"/>
      <c r="AA19" s="7"/>
      <c r="AB19" s="173" t="s">
        <v>184</v>
      </c>
      <c r="AC19" s="259">
        <v>13312</v>
      </c>
      <c r="AD19" s="257">
        <v>12218</v>
      </c>
      <c r="AE19" s="259">
        <f t="shared" si="0"/>
        <v>25530</v>
      </c>
      <c r="AF19" s="259">
        <v>27179</v>
      </c>
    </row>
    <row r="20" spans="1:33">
      <c r="B20" s="20"/>
      <c r="AA20" s="7"/>
      <c r="AB20" s="173" t="s">
        <v>117</v>
      </c>
      <c r="AC20" s="259">
        <v>18190</v>
      </c>
      <c r="AD20" s="257">
        <v>16212</v>
      </c>
      <c r="AE20" s="259">
        <f t="shared" si="0"/>
        <v>34402</v>
      </c>
      <c r="AF20" s="259">
        <v>34235</v>
      </c>
    </row>
    <row r="21" spans="1:33">
      <c r="B21" s="20"/>
      <c r="AA21" s="7"/>
      <c r="AB21" s="173" t="s">
        <v>118</v>
      </c>
      <c r="AC21" s="259">
        <v>15821</v>
      </c>
      <c r="AD21" s="257">
        <v>12976</v>
      </c>
      <c r="AE21" s="259">
        <f t="shared" si="0"/>
        <v>28797</v>
      </c>
      <c r="AF21" s="259">
        <v>34066</v>
      </c>
    </row>
    <row r="22" spans="1:33">
      <c r="B22" s="20"/>
      <c r="AA22" s="7"/>
      <c r="AB22" s="173" t="s">
        <v>119</v>
      </c>
      <c r="AC22" s="259">
        <v>13438</v>
      </c>
      <c r="AD22" s="257">
        <v>11114</v>
      </c>
      <c r="AE22" s="259">
        <f t="shared" si="0"/>
        <v>24552</v>
      </c>
      <c r="AF22" s="259">
        <v>31856</v>
      </c>
    </row>
    <row r="23" spans="1:33">
      <c r="B23" s="20"/>
      <c r="AA23" s="173"/>
      <c r="AB23" s="173" t="s">
        <v>120</v>
      </c>
      <c r="AC23" s="259">
        <v>12892</v>
      </c>
      <c r="AD23" s="257">
        <v>11486</v>
      </c>
      <c r="AE23" s="259">
        <f t="shared" si="0"/>
        <v>24378</v>
      </c>
      <c r="AF23" s="259">
        <v>38782</v>
      </c>
    </row>
    <row r="24" spans="1:33">
      <c r="B24" s="20"/>
      <c r="AA24" s="173"/>
      <c r="AB24" s="173" t="s">
        <v>121</v>
      </c>
      <c r="AC24" s="259">
        <v>11167</v>
      </c>
      <c r="AD24" s="257">
        <v>9508</v>
      </c>
      <c r="AE24" s="259">
        <f t="shared" si="0"/>
        <v>20675</v>
      </c>
      <c r="AF24" s="259">
        <v>31715</v>
      </c>
    </row>
    <row r="25" spans="1:33">
      <c r="B25" s="20"/>
      <c r="AA25" s="173"/>
      <c r="AB25" s="173" t="s">
        <v>122</v>
      </c>
      <c r="AC25" s="259">
        <v>12250</v>
      </c>
      <c r="AD25" s="257">
        <v>9969</v>
      </c>
      <c r="AE25" s="259">
        <f t="shared" si="0"/>
        <v>22219</v>
      </c>
      <c r="AF25" s="259">
        <v>33082</v>
      </c>
    </row>
    <row r="26" spans="1:33">
      <c r="B26" s="20"/>
      <c r="AA26" s="173"/>
      <c r="AB26" s="173" t="s">
        <v>123</v>
      </c>
      <c r="AC26" s="259">
        <v>14643</v>
      </c>
      <c r="AD26" s="257">
        <v>12255</v>
      </c>
      <c r="AE26" s="259">
        <f t="shared" si="0"/>
        <v>26898</v>
      </c>
      <c r="AF26" s="259">
        <v>31224</v>
      </c>
    </row>
    <row r="27" spans="1:33">
      <c r="B27" s="20"/>
      <c r="AA27" s="77"/>
      <c r="AB27" s="174" t="s">
        <v>124</v>
      </c>
      <c r="AC27" s="260">
        <v>12869</v>
      </c>
      <c r="AD27" s="258">
        <v>13189</v>
      </c>
      <c r="AE27" s="260">
        <f t="shared" si="0"/>
        <v>26058</v>
      </c>
      <c r="AF27" s="260">
        <v>34347</v>
      </c>
    </row>
    <row r="28" spans="1:33">
      <c r="B28" s="20"/>
      <c r="AA28" s="532" t="s">
        <v>185</v>
      </c>
      <c r="AB28" s="533" t="s">
        <v>125</v>
      </c>
      <c r="AC28" s="534">
        <v>13300</v>
      </c>
      <c r="AD28" s="535">
        <v>11661</v>
      </c>
      <c r="AE28" s="534">
        <f t="shared" si="0"/>
        <v>24961</v>
      </c>
      <c r="AF28" s="534">
        <v>34184</v>
      </c>
      <c r="AG28" s="38"/>
    </row>
    <row r="29" spans="1:33">
      <c r="A29" s="66"/>
      <c r="B29" s="20"/>
      <c r="AA29" s="7"/>
      <c r="AB29" s="173" t="s">
        <v>126</v>
      </c>
      <c r="AC29" s="259">
        <v>11645</v>
      </c>
      <c r="AD29" s="257">
        <v>11327</v>
      </c>
      <c r="AE29" s="259">
        <f t="shared" si="0"/>
        <v>22972</v>
      </c>
      <c r="AF29" s="259">
        <v>31879</v>
      </c>
    </row>
    <row r="30" spans="1:33">
      <c r="AA30" s="7"/>
      <c r="AB30" s="173" t="s">
        <v>127</v>
      </c>
      <c r="AC30" s="259">
        <v>13685</v>
      </c>
      <c r="AD30" s="257">
        <v>12591</v>
      </c>
      <c r="AE30" s="259">
        <f t="shared" si="0"/>
        <v>26276</v>
      </c>
      <c r="AF30" s="259">
        <v>32811</v>
      </c>
    </row>
    <row r="31" spans="1:33">
      <c r="AA31" s="7"/>
      <c r="AB31" s="173" t="s">
        <v>128</v>
      </c>
      <c r="AC31" s="259">
        <v>15721</v>
      </c>
      <c r="AD31" s="257">
        <v>12153</v>
      </c>
      <c r="AE31" s="259">
        <f t="shared" si="0"/>
        <v>27874</v>
      </c>
      <c r="AF31" s="259">
        <v>32586</v>
      </c>
    </row>
    <row r="32" spans="1:33">
      <c r="AA32" s="7"/>
      <c r="AB32" s="173" t="s">
        <v>129</v>
      </c>
      <c r="AC32" s="259">
        <v>15951</v>
      </c>
      <c r="AD32" s="257">
        <v>14078</v>
      </c>
      <c r="AE32" s="259">
        <f t="shared" si="0"/>
        <v>30029</v>
      </c>
      <c r="AF32" s="259">
        <v>33933</v>
      </c>
    </row>
    <row r="33" spans="4:34" s="16" customFormat="1">
      <c r="AA33" s="7"/>
      <c r="AB33" s="173" t="s">
        <v>130</v>
      </c>
      <c r="AC33" s="259">
        <v>15245</v>
      </c>
      <c r="AD33" s="257">
        <v>12391</v>
      </c>
      <c r="AE33" s="259">
        <f t="shared" si="0"/>
        <v>27636</v>
      </c>
      <c r="AF33" s="259">
        <v>33703</v>
      </c>
    </row>
    <row r="34" spans="4:34" s="16" customFormat="1">
      <c r="AA34" s="7"/>
      <c r="AB34" s="173" t="s">
        <v>131</v>
      </c>
      <c r="AC34" s="259">
        <v>12121</v>
      </c>
      <c r="AD34" s="257">
        <v>10446</v>
      </c>
      <c r="AE34" s="259">
        <f t="shared" si="0"/>
        <v>22567</v>
      </c>
      <c r="AF34" s="259">
        <v>33154</v>
      </c>
    </row>
    <row r="35" spans="4:34" s="16" customFormat="1">
      <c r="AA35" s="7"/>
      <c r="AB35" s="173" t="s">
        <v>132</v>
      </c>
      <c r="AC35" s="259">
        <v>14078</v>
      </c>
      <c r="AD35" s="257">
        <v>11021</v>
      </c>
      <c r="AE35" s="259">
        <f t="shared" si="0"/>
        <v>25099</v>
      </c>
      <c r="AF35" s="259">
        <v>40090</v>
      </c>
    </row>
    <row r="36" spans="4:34" s="16" customFormat="1">
      <c r="AA36" s="7"/>
      <c r="AB36" s="173" t="s">
        <v>133</v>
      </c>
      <c r="AC36" s="259">
        <v>9610</v>
      </c>
      <c r="AD36" s="257">
        <v>9279</v>
      </c>
      <c r="AE36" s="259">
        <f t="shared" si="0"/>
        <v>18889</v>
      </c>
      <c r="AF36" s="259">
        <v>31221</v>
      </c>
    </row>
    <row r="37" spans="4:34" s="16" customFormat="1">
      <c r="AA37" s="7"/>
      <c r="AB37" s="173" t="s">
        <v>134</v>
      </c>
      <c r="AC37" s="259">
        <v>13770</v>
      </c>
      <c r="AD37" s="257">
        <v>12293</v>
      </c>
      <c r="AE37" s="259">
        <f t="shared" si="0"/>
        <v>26063</v>
      </c>
      <c r="AF37" s="259">
        <v>36990</v>
      </c>
    </row>
    <row r="38" spans="4:34" s="16" customFormat="1">
      <c r="D38" s="190"/>
      <c r="AA38" s="7"/>
      <c r="AB38" s="173" t="s">
        <v>135</v>
      </c>
      <c r="AC38" s="259">
        <v>12616</v>
      </c>
      <c r="AD38" s="257">
        <v>12261</v>
      </c>
      <c r="AE38" s="259">
        <f t="shared" si="0"/>
        <v>24877</v>
      </c>
      <c r="AF38" s="259">
        <v>32727</v>
      </c>
      <c r="AG38" s="20"/>
      <c r="AH38" s="20"/>
    </row>
    <row r="39" spans="4:34" s="16" customFormat="1">
      <c r="AA39" s="77"/>
      <c r="AB39" s="174" t="s">
        <v>136</v>
      </c>
      <c r="AC39" s="260">
        <v>11981</v>
      </c>
      <c r="AD39" s="258">
        <v>13764</v>
      </c>
      <c r="AE39" s="260">
        <f t="shared" si="0"/>
        <v>25745</v>
      </c>
      <c r="AF39" s="260">
        <v>34291</v>
      </c>
    </row>
    <row r="40" spans="4:34" s="16" customFormat="1">
      <c r="AA40" s="532">
        <v>2019</v>
      </c>
      <c r="AB40" s="536" t="s">
        <v>137</v>
      </c>
      <c r="AC40" s="534">
        <v>14015</v>
      </c>
      <c r="AD40" s="535">
        <v>14195</v>
      </c>
      <c r="AE40" s="534">
        <f t="shared" si="0"/>
        <v>28210</v>
      </c>
      <c r="AF40" s="534">
        <v>35538</v>
      </c>
      <c r="AG40" s="38"/>
    </row>
    <row r="41" spans="4:34" s="16" customFormat="1">
      <c r="AA41" s="7"/>
      <c r="AB41" s="173" t="s">
        <v>138</v>
      </c>
      <c r="AC41" s="259">
        <v>12351</v>
      </c>
      <c r="AD41" s="257">
        <v>12366</v>
      </c>
      <c r="AE41" s="259">
        <f t="shared" si="0"/>
        <v>24717</v>
      </c>
      <c r="AF41" s="259">
        <v>32002</v>
      </c>
    </row>
    <row r="42" spans="4:34" s="16" customFormat="1">
      <c r="AA42" s="7"/>
      <c r="AB42" s="173" t="s">
        <v>139</v>
      </c>
      <c r="AC42" s="259">
        <v>13935</v>
      </c>
      <c r="AD42" s="257">
        <v>13585</v>
      </c>
      <c r="AE42" s="259">
        <f t="shared" si="0"/>
        <v>27520</v>
      </c>
      <c r="AF42" s="259">
        <v>35125</v>
      </c>
    </row>
    <row r="43" spans="4:34" s="16" customFormat="1">
      <c r="AA43" s="7"/>
      <c r="AB43" s="173" t="s">
        <v>140</v>
      </c>
      <c r="AC43" s="259">
        <v>16328</v>
      </c>
      <c r="AD43" s="257">
        <v>13460</v>
      </c>
      <c r="AE43" s="259">
        <f t="shared" si="0"/>
        <v>29788</v>
      </c>
      <c r="AF43" s="259">
        <v>33333</v>
      </c>
    </row>
    <row r="44" spans="4:34" s="16" customFormat="1">
      <c r="AA44" s="7"/>
      <c r="AB44" s="173" t="s">
        <v>141</v>
      </c>
      <c r="AC44" s="259">
        <v>18705</v>
      </c>
      <c r="AD44" s="257">
        <v>14580</v>
      </c>
      <c r="AE44" s="259">
        <f t="shared" si="0"/>
        <v>33285</v>
      </c>
      <c r="AF44" s="259">
        <v>37329</v>
      </c>
    </row>
    <row r="45" spans="4:34" s="16" customFormat="1">
      <c r="AA45" s="7"/>
      <c r="AB45" s="173" t="s">
        <v>142</v>
      </c>
      <c r="AC45" s="259">
        <v>16517</v>
      </c>
      <c r="AD45" s="257">
        <v>13880</v>
      </c>
      <c r="AE45" s="259">
        <f t="shared" si="0"/>
        <v>30397</v>
      </c>
      <c r="AF45" s="259">
        <v>32892</v>
      </c>
    </row>
    <row r="46" spans="4:34" s="16" customFormat="1">
      <c r="AA46" s="24"/>
      <c r="AB46" s="173" t="s">
        <v>143</v>
      </c>
      <c r="AC46" s="259">
        <v>16789</v>
      </c>
      <c r="AD46" s="257">
        <v>11710</v>
      </c>
      <c r="AE46" s="259">
        <f t="shared" si="0"/>
        <v>28499</v>
      </c>
      <c r="AF46" s="259">
        <v>38929</v>
      </c>
    </row>
    <row r="47" spans="4:34" s="16" customFormat="1">
      <c r="AA47" s="24"/>
      <c r="AB47" s="173" t="s">
        <v>144</v>
      </c>
      <c r="AC47" s="259">
        <v>14110</v>
      </c>
      <c r="AD47" s="257">
        <v>12481</v>
      </c>
      <c r="AE47" s="259">
        <f>AC47+AD47</f>
        <v>26591</v>
      </c>
      <c r="AF47" s="259">
        <v>38783</v>
      </c>
    </row>
    <row r="48" spans="4:34" s="16" customFormat="1">
      <c r="AA48" s="24"/>
      <c r="AB48" s="173" t="s">
        <v>145</v>
      </c>
      <c r="AC48" s="259">
        <v>12855</v>
      </c>
      <c r="AD48" s="257">
        <v>9901</v>
      </c>
      <c r="AE48" s="259">
        <f t="shared" si="0"/>
        <v>22756</v>
      </c>
      <c r="AF48" s="259">
        <v>31836</v>
      </c>
    </row>
    <row r="49" spans="1:32">
      <c r="A49" s="16"/>
      <c r="AA49" s="173"/>
      <c r="AB49" s="173" t="s">
        <v>146</v>
      </c>
      <c r="AC49" s="259">
        <v>17436</v>
      </c>
      <c r="AD49" s="257">
        <v>13052</v>
      </c>
      <c r="AE49" s="259">
        <f>AC49+AD49</f>
        <v>30488</v>
      </c>
      <c r="AF49" s="259">
        <v>34742</v>
      </c>
    </row>
    <row r="50" spans="1:32" ht="12.75" customHeight="1">
      <c r="A50" s="16"/>
      <c r="AA50" s="173"/>
      <c r="AB50" s="173" t="s">
        <v>147</v>
      </c>
      <c r="AC50" s="259">
        <v>16757</v>
      </c>
      <c r="AD50" s="257">
        <v>14462</v>
      </c>
      <c r="AE50" s="259">
        <f>AC50+AD50</f>
        <v>31219</v>
      </c>
      <c r="AF50" s="259">
        <v>32556</v>
      </c>
    </row>
    <row r="51" spans="1:32" ht="12.75" customHeight="1">
      <c r="A51" s="16"/>
      <c r="AA51" s="174"/>
      <c r="AB51" s="174" t="s">
        <v>186</v>
      </c>
      <c r="AC51" s="260">
        <v>16983</v>
      </c>
      <c r="AD51" s="258">
        <v>16230</v>
      </c>
      <c r="AE51" s="260">
        <f>AC51+AD51</f>
        <v>33213</v>
      </c>
      <c r="AF51" s="260">
        <v>38492</v>
      </c>
    </row>
    <row r="52" spans="1:32" ht="12.75" customHeight="1">
      <c r="A52" s="16"/>
      <c r="AA52" s="532">
        <v>2020</v>
      </c>
      <c r="AB52" s="536" t="s">
        <v>149</v>
      </c>
      <c r="AC52" s="534">
        <v>16411</v>
      </c>
      <c r="AD52" s="537">
        <v>17195</v>
      </c>
      <c r="AE52" s="534">
        <f t="shared" ref="AE52:AE63" si="1">AC52+AD52</f>
        <v>33606</v>
      </c>
      <c r="AF52" s="534">
        <v>37959</v>
      </c>
    </row>
    <row r="53" spans="1:32">
      <c r="A53" s="16"/>
      <c r="AA53" s="7"/>
      <c r="AB53" s="536" t="s">
        <v>150</v>
      </c>
      <c r="AC53" s="534">
        <v>16063</v>
      </c>
      <c r="AD53" s="534">
        <v>16929</v>
      </c>
      <c r="AE53" s="534">
        <f t="shared" si="1"/>
        <v>32992</v>
      </c>
      <c r="AF53" s="534">
        <v>34911</v>
      </c>
    </row>
    <row r="54" spans="1:32">
      <c r="AA54" s="7"/>
      <c r="AB54" s="536" t="s">
        <v>151</v>
      </c>
      <c r="AC54" s="534">
        <v>18115</v>
      </c>
      <c r="AD54" s="534">
        <v>16989</v>
      </c>
      <c r="AE54" s="534">
        <f t="shared" si="1"/>
        <v>35104</v>
      </c>
      <c r="AF54" s="534">
        <v>37707</v>
      </c>
    </row>
    <row r="55" spans="1:32">
      <c r="AA55" s="7"/>
      <c r="AB55" s="333">
        <v>43922</v>
      </c>
      <c r="AC55" s="534">
        <v>17896</v>
      </c>
      <c r="AD55" s="534">
        <v>13994</v>
      </c>
      <c r="AE55" s="534">
        <f t="shared" si="1"/>
        <v>31890</v>
      </c>
      <c r="AF55" s="534">
        <v>30756</v>
      </c>
    </row>
    <row r="56" spans="1:32">
      <c r="AA56" s="7"/>
      <c r="AB56" s="333">
        <v>43952</v>
      </c>
      <c r="AC56" s="534">
        <v>18599</v>
      </c>
      <c r="AD56" s="534">
        <v>15451</v>
      </c>
      <c r="AE56" s="534">
        <f t="shared" si="1"/>
        <v>34050</v>
      </c>
      <c r="AF56" s="534">
        <v>33398</v>
      </c>
    </row>
    <row r="57" spans="1:32">
      <c r="AA57" s="7"/>
      <c r="AB57" s="333">
        <v>43983</v>
      </c>
      <c r="AC57" s="534">
        <v>20469</v>
      </c>
      <c r="AD57" s="534">
        <v>16135</v>
      </c>
      <c r="AE57" s="534">
        <f t="shared" si="1"/>
        <v>36604</v>
      </c>
      <c r="AF57" s="534">
        <v>36442</v>
      </c>
    </row>
    <row r="58" spans="1:32">
      <c r="AA58" s="24"/>
      <c r="AB58" s="333">
        <v>44013</v>
      </c>
      <c r="AC58" s="534">
        <v>19550</v>
      </c>
      <c r="AD58" s="534">
        <v>14649</v>
      </c>
      <c r="AE58" s="534">
        <f t="shared" si="1"/>
        <v>34199</v>
      </c>
      <c r="AF58" s="534">
        <v>39624</v>
      </c>
    </row>
    <row r="59" spans="1:32">
      <c r="AA59" s="24"/>
      <c r="AB59" s="333">
        <v>44044</v>
      </c>
      <c r="AC59" s="534">
        <v>15174</v>
      </c>
      <c r="AD59" s="534">
        <v>13536</v>
      </c>
      <c r="AE59" s="534">
        <f t="shared" si="1"/>
        <v>28710</v>
      </c>
      <c r="AF59" s="534">
        <v>40021</v>
      </c>
    </row>
    <row r="60" spans="1:32">
      <c r="AA60" s="24"/>
      <c r="AB60" s="333">
        <v>44075</v>
      </c>
      <c r="AC60" s="534">
        <v>15653</v>
      </c>
      <c r="AD60" s="534">
        <v>15321</v>
      </c>
      <c r="AE60" s="534">
        <f t="shared" si="1"/>
        <v>30974</v>
      </c>
      <c r="AF60" s="534">
        <v>39216</v>
      </c>
    </row>
    <row r="61" spans="1:32">
      <c r="AA61" s="173"/>
      <c r="AB61" s="333">
        <v>44105</v>
      </c>
      <c r="AC61" s="534">
        <v>17452</v>
      </c>
      <c r="AD61" s="534">
        <v>14106</v>
      </c>
      <c r="AE61" s="534">
        <f t="shared" si="1"/>
        <v>31558</v>
      </c>
      <c r="AF61" s="534">
        <v>32572</v>
      </c>
    </row>
    <row r="62" spans="1:32">
      <c r="AA62" s="173"/>
      <c r="AB62" s="333">
        <v>44136</v>
      </c>
      <c r="AC62" s="534">
        <v>16882</v>
      </c>
      <c r="AD62" s="534">
        <v>15496</v>
      </c>
      <c r="AE62" s="534">
        <f t="shared" si="1"/>
        <v>32378</v>
      </c>
      <c r="AF62" s="534">
        <v>31351</v>
      </c>
    </row>
    <row r="63" spans="1:32">
      <c r="AA63" s="174"/>
      <c r="AB63" s="333">
        <v>44166</v>
      </c>
      <c r="AC63" s="174">
        <v>14781</v>
      </c>
      <c r="AD63" s="174">
        <v>18277</v>
      </c>
      <c r="AE63" s="534">
        <f t="shared" si="1"/>
        <v>33058</v>
      </c>
      <c r="AF63" s="534">
        <v>37633</v>
      </c>
    </row>
    <row r="64" spans="1:32">
      <c r="AA64" s="532">
        <v>2021</v>
      </c>
      <c r="AB64" s="536" t="s">
        <v>161</v>
      </c>
      <c r="AC64" s="534">
        <v>16093</v>
      </c>
      <c r="AD64" s="537">
        <v>14183</v>
      </c>
      <c r="AE64" s="534">
        <f t="shared" ref="AE64:AE75" si="2">AC64+AD64</f>
        <v>30276</v>
      </c>
      <c r="AF64" s="534">
        <v>33172</v>
      </c>
    </row>
    <row r="65" spans="1:35">
      <c r="AA65" s="7"/>
      <c r="AB65" s="536" t="s">
        <v>162</v>
      </c>
      <c r="AC65" s="534">
        <v>16417</v>
      </c>
      <c r="AD65" s="534">
        <v>14929</v>
      </c>
      <c r="AE65" s="534">
        <f t="shared" si="2"/>
        <v>31346</v>
      </c>
      <c r="AF65" s="534">
        <v>33514</v>
      </c>
      <c r="AI65" s="38"/>
    </row>
    <row r="66" spans="1:35">
      <c r="AA66" s="7"/>
      <c r="AB66" s="536" t="s">
        <v>163</v>
      </c>
      <c r="AC66" s="534">
        <v>19501</v>
      </c>
      <c r="AD66" s="534">
        <v>16608</v>
      </c>
      <c r="AE66" s="534">
        <f t="shared" si="2"/>
        <v>36109</v>
      </c>
      <c r="AF66" s="534">
        <v>37293</v>
      </c>
    </row>
    <row r="67" spans="1:35">
      <c r="AA67" s="7"/>
      <c r="AB67" s="333">
        <v>44287</v>
      </c>
      <c r="AC67" s="534">
        <v>14605</v>
      </c>
      <c r="AD67" s="534">
        <v>17985</v>
      </c>
      <c r="AE67" s="534">
        <f t="shared" si="2"/>
        <v>32590</v>
      </c>
      <c r="AF67" s="534">
        <v>32207</v>
      </c>
    </row>
    <row r="68" spans="1:35">
      <c r="AA68" s="7"/>
      <c r="AB68" s="333">
        <v>44317</v>
      </c>
      <c r="AC68" s="534">
        <v>19919</v>
      </c>
      <c r="AD68" s="534">
        <v>15129</v>
      </c>
      <c r="AE68" s="534">
        <f t="shared" si="2"/>
        <v>35048</v>
      </c>
      <c r="AF68" s="534">
        <v>32159</v>
      </c>
    </row>
    <row r="69" spans="1:35">
      <c r="AA69" s="7"/>
      <c r="AB69" s="333">
        <v>44348</v>
      </c>
      <c r="AC69" s="534">
        <v>21968</v>
      </c>
      <c r="AD69" s="534">
        <v>15553</v>
      </c>
      <c r="AE69" s="534">
        <f t="shared" si="2"/>
        <v>37521</v>
      </c>
      <c r="AF69" s="534">
        <v>32851</v>
      </c>
    </row>
    <row r="70" spans="1:35">
      <c r="AA70" s="24"/>
      <c r="AB70" s="333">
        <v>44378</v>
      </c>
      <c r="AC70" s="534">
        <v>19051</v>
      </c>
      <c r="AD70" s="534">
        <v>14213</v>
      </c>
      <c r="AE70" s="534">
        <f t="shared" si="2"/>
        <v>33264</v>
      </c>
      <c r="AF70" s="534">
        <v>32857</v>
      </c>
    </row>
    <row r="71" spans="1:35" ht="12.75" customHeight="1">
      <c r="A71" s="16"/>
      <c r="AA71" s="24"/>
      <c r="AB71" s="333">
        <v>44409</v>
      </c>
      <c r="AC71" s="534">
        <v>17685</v>
      </c>
      <c r="AD71" s="534">
        <v>13477</v>
      </c>
      <c r="AE71" s="534">
        <f t="shared" si="2"/>
        <v>31162</v>
      </c>
      <c r="AF71" s="534">
        <v>35169</v>
      </c>
    </row>
    <row r="72" spans="1:35" ht="14.4">
      <c r="AA72" s="24"/>
      <c r="AB72" s="333">
        <v>44440</v>
      </c>
      <c r="AC72" s="567">
        <v>13940</v>
      </c>
      <c r="AD72" s="567">
        <v>11819</v>
      </c>
      <c r="AE72" s="534">
        <f t="shared" si="2"/>
        <v>25759</v>
      </c>
      <c r="AF72" s="567">
        <v>31024</v>
      </c>
    </row>
    <row r="73" spans="1:35">
      <c r="AA73" s="173"/>
      <c r="AB73" s="333">
        <v>44470</v>
      </c>
      <c r="AC73" s="534">
        <v>14308</v>
      </c>
      <c r="AD73" s="534">
        <v>10627</v>
      </c>
      <c r="AE73" s="534">
        <f t="shared" si="2"/>
        <v>24935</v>
      </c>
      <c r="AF73" s="534">
        <v>26185</v>
      </c>
    </row>
    <row r="74" spans="1:35">
      <c r="AA74" s="173"/>
      <c r="AB74" s="333">
        <v>44501</v>
      </c>
      <c r="AC74" s="534">
        <v>14435</v>
      </c>
      <c r="AD74" s="534">
        <v>13166</v>
      </c>
      <c r="AE74" s="534">
        <f t="shared" si="2"/>
        <v>27601</v>
      </c>
      <c r="AF74" s="534">
        <v>30271</v>
      </c>
    </row>
    <row r="75" spans="1:35">
      <c r="AA75" s="174"/>
      <c r="AB75" s="333">
        <v>44531</v>
      </c>
      <c r="AC75" s="534">
        <v>15563</v>
      </c>
      <c r="AD75" s="174">
        <v>14724</v>
      </c>
      <c r="AE75" s="534">
        <f t="shared" si="2"/>
        <v>30287</v>
      </c>
      <c r="AF75" s="534">
        <v>34226</v>
      </c>
    </row>
    <row r="76" spans="1:35">
      <c r="AA76" s="16">
        <v>2022</v>
      </c>
      <c r="AB76" s="333">
        <v>44562</v>
      </c>
      <c r="AC76" s="534">
        <v>13308</v>
      </c>
      <c r="AD76" s="534">
        <v>11779</v>
      </c>
      <c r="AE76" s="534">
        <f>AC76+AD76</f>
        <v>25087</v>
      </c>
      <c r="AF76" s="534">
        <v>27772</v>
      </c>
      <c r="AI76" s="38"/>
    </row>
    <row r="77" spans="1:35">
      <c r="AA77" s="16"/>
      <c r="AB77" s="333">
        <v>44593</v>
      </c>
      <c r="AC77" s="16">
        <v>14360</v>
      </c>
      <c r="AD77" s="16">
        <v>11892</v>
      </c>
      <c r="AE77" s="534">
        <f>AC77+AD77</f>
        <v>26252</v>
      </c>
      <c r="AF77" s="16">
        <v>28627</v>
      </c>
    </row>
    <row r="78" spans="1:35">
      <c r="AA78" s="16"/>
    </row>
    <row r="79" spans="1:35">
      <c r="AA79" s="16"/>
    </row>
    <row r="80" spans="1:35">
      <c r="AA80" s="16"/>
    </row>
    <row r="81" spans="27:27">
      <c r="AA81" s="16"/>
    </row>
    <row r="82" spans="27:27">
      <c r="AA82" s="16"/>
    </row>
    <row r="83" spans="27:27">
      <c r="AA83" s="16"/>
    </row>
    <row r="84" spans="27:27">
      <c r="AA84" s="16"/>
    </row>
    <row r="85" spans="27:27">
      <c r="AA85" s="16"/>
    </row>
    <row r="86" spans="27:27">
      <c r="AA86" s="16"/>
    </row>
    <row r="87" spans="27:27">
      <c r="AA87" s="16"/>
    </row>
    <row r="88" spans="27:27">
      <c r="AA88" s="16"/>
    </row>
    <row r="89" spans="27:27">
      <c r="AA89" s="16"/>
    </row>
    <row r="90" spans="27:27">
      <c r="AA90" s="16"/>
    </row>
    <row r="91" spans="27:27">
      <c r="AA91" s="16"/>
    </row>
    <row r="92" spans="27:27">
      <c r="AA92" s="16"/>
    </row>
    <row r="93" spans="27:27">
      <c r="AA93" s="16"/>
    </row>
    <row r="94" spans="27:27">
      <c r="AA94" s="16"/>
    </row>
    <row r="95" spans="27:27">
      <c r="AA95" s="16"/>
    </row>
    <row r="96" spans="27:27">
      <c r="AA96" s="16"/>
    </row>
    <row r="97" spans="27:27">
      <c r="AA97" s="16"/>
    </row>
    <row r="98" spans="27:27">
      <c r="AA98" s="16"/>
    </row>
    <row r="99" spans="27:27">
      <c r="AA99" s="16"/>
    </row>
    <row r="100" spans="27:27">
      <c r="AA100" s="16"/>
    </row>
    <row r="101" spans="27:27">
      <c r="AA101" s="16"/>
    </row>
    <row r="102" spans="27:27">
      <c r="AA102" s="16"/>
    </row>
    <row r="103" spans="27:27">
      <c r="AA103" s="16"/>
    </row>
    <row r="104" spans="27:27">
      <c r="AA104" s="16"/>
    </row>
    <row r="105" spans="27:27">
      <c r="AA105" s="16"/>
    </row>
    <row r="106" spans="27:27">
      <c r="AA106" s="16"/>
    </row>
    <row r="107" spans="27:27">
      <c r="AA107" s="16"/>
    </row>
    <row r="108" spans="27:27">
      <c r="AA108" s="16"/>
    </row>
    <row r="109" spans="27:27">
      <c r="AA109" s="16"/>
    </row>
    <row r="110" spans="27:27">
      <c r="AA110" s="16"/>
    </row>
    <row r="111" spans="27:27">
      <c r="AA111" s="16"/>
    </row>
    <row r="112" spans="27:27">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6" type="noConversion"/>
  <printOptions horizontalCentered="1" verticalCentered="1"/>
  <pageMargins left="0.70866141732283472" right="0.70866141732283472" top="0.70866141732283472" bottom="0.74803149606299213" header="0" footer="0.31496062992125984"/>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0/xmlns/"/>
    <ds:schemaRef ds:uri="http://www.w3.org/2001/XMLSchema"/>
    <ds:schemaRef ds:uri="fd074e47-9afd-4ec2-84b6-7c421a71fef9"/>
    <ds:schemaRef ds:uri="9298760a-74b8-4392-bc0b-39ec9cf4846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A06F70-F3AE-4A3E-B402-18B0E6CB9683}">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fd074e47-9afd-4ec2-84b6-7c421a71fef9"/>
    <ds:schemaRef ds:uri="http://purl.org/dc/terms/"/>
    <ds:schemaRef ds:uri="http://www.w3.org/XML/1998/namespace"/>
    <ds:schemaRef ds:uri="http://schemas.openxmlformats.org/package/2006/metadata/core-properties"/>
    <ds:schemaRef ds:uri="9298760a-74b8-4392-bc0b-39ec9cf4846b"/>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62</vt:i4>
      </vt:variant>
    </vt:vector>
  </HeadingPairs>
  <TitlesOfParts>
    <vt:vector size="97"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 20-C9</vt:lpstr>
      <vt:lpstr>Pág 21-C10</vt:lpstr>
      <vt:lpstr>Pág.22-C11 </vt:lpstr>
      <vt:lpstr>Pág.23-C12</vt:lpstr>
      <vt:lpstr>Pág.24-C13</vt:lpstr>
      <vt:lpstr>Pág.25-C14 </vt:lpstr>
      <vt:lpstr>Pág 26-C15</vt:lpstr>
      <vt:lpstr>Pág 27-C16</vt:lpstr>
      <vt:lpstr>Pág.28-C17 </vt:lpstr>
      <vt:lpstr>Pág.29-C18 </vt:lpstr>
      <vt:lpstr>Pág.30-C19 </vt:lpstr>
      <vt:lpstr>Pág.31-G8 </vt:lpstr>
      <vt:lpstr>Pág.32-C20  </vt:lpstr>
      <vt:lpstr>Pág.33-G9  </vt:lpstr>
      <vt:lpstr>Pág.34-C21</vt:lpstr>
      <vt:lpstr>Pág.35-C22</vt:lpstr>
      <vt:lpstr>Hoja1</vt:lpstr>
      <vt:lpstr>Indice!Área_de_impresión</vt:lpstr>
      <vt:lpstr>'Pág 19-C8'!Área_de_impresión</vt:lpstr>
      <vt:lpstr>'Pág 20-C9'!Área_de_impresión</vt:lpstr>
      <vt:lpstr>'Pág 21-C10'!Área_de_impresión</vt:lpstr>
      <vt:lpstr>'Pág 26-C15'!Área_de_impresión</vt:lpstr>
      <vt:lpstr>'Pág 27-C16'!Área_de_impresión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'Pág.22-C11 '!Área_de_impresión</vt:lpstr>
      <vt:lpstr>'Pág.23-C12'!Área_de_impresión</vt:lpstr>
      <vt:lpstr>'Pág.24-C13'!Área_de_impresión</vt:lpstr>
      <vt:lpstr>'Pág.25-C14 '!Área_de_impresión</vt:lpstr>
      <vt:lpstr>'Pág.28-C17 '!Área_de_impresión</vt:lpstr>
      <vt:lpstr>'Pág.29-C18 '!Área_de_impresión</vt:lpstr>
      <vt:lpstr>'Pág.30-C19 '!Área_de_impresión</vt:lpstr>
      <vt:lpstr>'Pág.31-G8 '!Área_de_impresión</vt:lpstr>
      <vt:lpstr>'Pág.32-C20  '!Área_de_impresión</vt:lpstr>
      <vt:lpstr>'Pág.33-G9  '!Área_de_impresión</vt:lpstr>
      <vt:lpstr>'Pág.34-C21'!Área_de_impresión</vt:lpstr>
      <vt:lpstr>'Pág.35-C22'!Área_de_impresión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'Pág 20-C9'!Print_Area</vt:lpstr>
      <vt:lpstr>'Pág 21-C10'!Print_Area</vt:lpstr>
      <vt:lpstr>'Pág 26-C15'!Print_Area</vt:lpstr>
      <vt:lpstr>'Pág 27-C16'!Print_Area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'Pág.22-C11 '!Print_Area</vt:lpstr>
      <vt:lpstr>'Pág.23-C12'!Print_Area</vt:lpstr>
      <vt:lpstr>'Pág.24-C13'!Print_Area</vt:lpstr>
      <vt:lpstr>'Pág.25-C14 '!Print_Area</vt:lpstr>
      <vt:lpstr>'Pág.28-C17 '!Print_Area</vt:lpstr>
      <vt:lpstr>'Pág.29-C18 '!Print_Area</vt:lpstr>
      <vt:lpstr>'Pág.30-C19 '!Print_Area</vt:lpstr>
      <vt:lpstr>'Pág.33-G9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Alicia Canales Meza</cp:lastModifiedBy>
  <cp:revision/>
  <cp:lastPrinted>2022-02-21T22:45:43Z</cp:lastPrinted>
  <dcterms:created xsi:type="dcterms:W3CDTF">2008-09-03T13:25:47Z</dcterms:created>
  <dcterms:modified xsi:type="dcterms:W3CDTF">2022-04-22T18:44:51Z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