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autoCompressPictures="0" defaultThemeVersion="166925"/>
  <mc:AlternateContent xmlns:mc="http://schemas.openxmlformats.org/markup-compatibility/2006">
    <mc:Choice Requires="x15">
      <x15ac:absPath xmlns:x15ac="http://schemas.microsoft.com/office/spreadsheetml/2010/11/ac" url="https://odepa-my.sharepoint.com/personal/acanales_odepa_gob_cl/Documents/Documentos/"/>
    </mc:Choice>
  </mc:AlternateContent>
  <xr:revisionPtr revIDLastSave="0" documentId="8_{5221CF03-5ED0-4691-9D89-3E30942E5B1A}" xr6:coauthVersionLast="47" xr6:coauthVersionMax="47" xr10:uidLastSave="{00000000-0000-0000-0000-000000000000}"/>
  <bookViews>
    <workbookView xWindow="-108" yWindow="-108" windowWidth="23256" windowHeight="12576"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Evol. prod. vino DO por cepa" sheetId="27" r:id="rId18"/>
    <sheet name="Prod vino graf" sheetId="22" r:id="rId19"/>
    <sheet name="Sup plantada vides" sheetId="23" r:id="rId20"/>
    <sheet name="Sup plantada vides (2)" sheetId="24" r:id="rId21"/>
    <sheet name="Precios comparativos" sheetId="25" r:id="rId22"/>
  </sheets>
  <definedNames>
    <definedName name="_xlnm.Print_Area" localSheetId="5">'Evol export'!$A$1:$G$110</definedName>
    <definedName name="_xlnm.Print_Area" localSheetId="14">Existencias!$A$1:$M$51</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DO'!$A$1:$H$51</definedName>
    <definedName name="_xlnm.Print_Area" localSheetId="21">'Precios comparativos'!$A$1:$G$44</definedName>
    <definedName name="_xlnm.Print_Area" localSheetId="18">'Prod vino graf'!$A$1:$G$45</definedName>
    <definedName name="Print_Area" localSheetId="5">'Evol export'!$A$1:$G$141</definedName>
    <definedName name="Print_Area" localSheetId="14">Existencias!$A$1:$M$68</definedName>
    <definedName name="Print_Area" localSheetId="4">Exportaciones!$A$34:$I$36</definedName>
    <definedName name="Print_Area" localSheetId="11">'Gráfico vino entre 2 y 10 lts'!$A$1:$G$47</definedName>
    <definedName name="Print_Area" localSheetId="12">'Gráficos vino espumoso'!$A$1:$G$47</definedName>
    <definedName name="Print_Area" localSheetId="10">'Gráficos vino granel'!$A$1:$G$47</definedName>
    <definedName name="Print_Area" localSheetId="9">'Graficos vinos DO'!$A$1:$I$52</definedName>
    <definedName name="Print_Area" localSheetId="21">'Precios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1" i="13" l="1"/>
  <c r="R26" i="12"/>
  <c r="R31" i="11"/>
  <c r="Z29" i="10"/>
  <c r="J108" i="9" l="1"/>
  <c r="I113" i="9"/>
  <c r="J101" i="9"/>
  <c r="E111" i="9"/>
  <c r="E101" i="9"/>
  <c r="I70" i="9"/>
  <c r="J71" i="9"/>
  <c r="J74" i="9"/>
  <c r="I76" i="9"/>
  <c r="I75" i="9"/>
  <c r="I74" i="9"/>
  <c r="J69" i="9"/>
  <c r="I69" i="9"/>
  <c r="G3" i="8"/>
  <c r="G5" i="7" l="1"/>
  <c r="J5" i="7"/>
  <c r="J4" i="7"/>
  <c r="M5" i="14"/>
  <c r="P16" i="24" l="1"/>
  <c r="O16" i="24"/>
  <c r="J8" i="20"/>
  <c r="J5" i="20"/>
  <c r="E10" i="20"/>
  <c r="L15" i="14" l="1"/>
  <c r="M3" i="14" l="1"/>
  <c r="M9" i="14"/>
  <c r="L9" i="14"/>
  <c r="L4" i="14" s="1"/>
  <c r="L5" i="14"/>
  <c r="AB30" i="13"/>
  <c r="AC25" i="12"/>
  <c r="AC30" i="11"/>
  <c r="AK28" i="10"/>
  <c r="AJ28" i="10"/>
  <c r="J102" i="9" l="1"/>
  <c r="I102" i="9"/>
  <c r="E102" i="9"/>
  <c r="E72" i="9"/>
  <c r="J76" i="9"/>
  <c r="J70" i="9"/>
  <c r="J5" i="9" l="1"/>
  <c r="E5" i="9"/>
  <c r="E7" i="9"/>
  <c r="I5" i="9"/>
  <c r="I47" i="9" l="1"/>
  <c r="J6" i="9" l="1"/>
  <c r="E13" i="9"/>
  <c r="J8" i="9"/>
  <c r="J7" i="9"/>
  <c r="J9" i="9"/>
  <c r="J10" i="9"/>
  <c r="J11" i="9"/>
  <c r="J12" i="9"/>
  <c r="J13" i="9"/>
  <c r="J14" i="9"/>
  <c r="J15" i="9"/>
  <c r="J16" i="9"/>
  <c r="J17" i="9"/>
  <c r="I17" i="9"/>
  <c r="E17" i="9"/>
  <c r="I16" i="9"/>
  <c r="E16" i="9"/>
  <c r="I15" i="9"/>
  <c r="E15" i="9"/>
  <c r="I14" i="9"/>
  <c r="E14" i="9"/>
  <c r="I13" i="9"/>
  <c r="I12" i="9"/>
  <c r="E12" i="9"/>
  <c r="I11" i="9"/>
  <c r="E11" i="9"/>
  <c r="I10" i="9"/>
  <c r="E10" i="9"/>
  <c r="I9" i="9"/>
  <c r="E9" i="9"/>
  <c r="I8" i="9"/>
  <c r="E8" i="9"/>
  <c r="I7" i="9"/>
  <c r="I6" i="9"/>
  <c r="E6" i="9"/>
  <c r="AL12" i="6" l="1"/>
  <c r="D36" i="7" l="1"/>
  <c r="J8" i="7" l="1"/>
  <c r="J7" i="7"/>
  <c r="G7" i="7"/>
  <c r="G9" i="7"/>
  <c r="G8" i="7"/>
  <c r="G6" i="7"/>
  <c r="G4" i="7"/>
  <c r="D6" i="7"/>
  <c r="D9" i="7"/>
  <c r="D8" i="7"/>
  <c r="D7" i="7"/>
  <c r="D5" i="7"/>
  <c r="D4" i="7"/>
  <c r="AK6" i="6" l="1"/>
  <c r="AL27" i="6"/>
  <c r="AL32" i="6"/>
  <c r="AL22" i="6"/>
  <c r="AL17" i="6"/>
  <c r="AL6" i="6"/>
  <c r="AL5" i="6"/>
  <c r="AK5" i="6"/>
  <c r="AL7" i="6" l="1"/>
  <c r="E5" i="20" l="1"/>
  <c r="AA30" i="13"/>
  <c r="AB25" i="12"/>
  <c r="AB30" i="11"/>
  <c r="E74"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E8" i="20"/>
  <c r="Z30" i="13"/>
  <c r="AA25" i="12"/>
  <c r="AA30" i="11"/>
  <c r="AI28" i="10"/>
  <c r="AH28" i="10"/>
  <c r="N34" i="23" l="1"/>
  <c r="Y30" i="13" l="1"/>
  <c r="Z25" i="12"/>
  <c r="Z30" i="11"/>
  <c r="J111" i="9" l="1"/>
  <c r="I111" i="9"/>
  <c r="J77" i="9"/>
  <c r="X30" i="13" l="1"/>
  <c r="Y25" i="12"/>
  <c r="X25" i="12"/>
  <c r="AC23" i="12"/>
  <c r="Y30" i="11"/>
  <c r="AG28" i="10"/>
  <c r="AF28" i="10"/>
  <c r="I101" i="9" l="1"/>
  <c r="E69" i="9"/>
  <c r="L3" i="14" l="1"/>
  <c r="I5" i="20" l="1"/>
  <c r="W30" i="13"/>
  <c r="V30" i="13"/>
  <c r="W25" i="12"/>
  <c r="X30" i="11"/>
  <c r="W30" i="11"/>
  <c r="Z28" i="10"/>
  <c r="J103" i="9"/>
  <c r="I80" i="9"/>
  <c r="E78" i="9"/>
  <c r="F17" i="21" l="1"/>
  <c r="P14" i="22"/>
  <c r="D15" i="21"/>
  <c r="D6" i="21"/>
  <c r="K5" i="21"/>
  <c r="K6" i="21"/>
  <c r="K7" i="21"/>
  <c r="K8" i="21"/>
  <c r="K9" i="21"/>
  <c r="K10" i="21"/>
  <c r="K11" i="21"/>
  <c r="K12" i="21"/>
  <c r="K13" i="21"/>
  <c r="K14" i="21"/>
  <c r="K15" i="21"/>
  <c r="K16" i="21"/>
  <c r="K4" i="21"/>
  <c r="H17" i="21"/>
  <c r="E17" i="21"/>
  <c r="B17" i="21"/>
  <c r="E15" i="20"/>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I10" i="20"/>
  <c r="I15" i="20"/>
  <c r="AD28" i="10"/>
  <c r="D7" i="23" l="1"/>
  <c r="AC28" i="10"/>
  <c r="N16" i="24"/>
  <c r="L16" i="24"/>
  <c r="I8" i="20" l="1"/>
  <c r="I9" i="20"/>
  <c r="E9" i="20"/>
  <c r="AB28" i="10" l="1"/>
  <c r="J50" i="19" l="1"/>
  <c r="V25" i="19"/>
  <c r="D17" i="19"/>
  <c r="E17" i="19"/>
  <c r="F17" i="19"/>
  <c r="G17" i="19"/>
  <c r="H17" i="19"/>
  <c r="I17" i="19"/>
  <c r="J17" i="19"/>
  <c r="K17" i="19"/>
  <c r="K9" i="14"/>
  <c r="K15" i="14" s="1"/>
  <c r="J9" i="14"/>
  <c r="J15" i="14" s="1"/>
  <c r="I9" i="14"/>
  <c r="I15" i="14" s="1"/>
  <c r="H9" i="14"/>
  <c r="H4" i="14" s="1"/>
  <c r="G9" i="14"/>
  <c r="G4" i="14" s="1"/>
  <c r="F9" i="14"/>
  <c r="F4" i="14" s="1"/>
  <c r="J4" i="14"/>
  <c r="I4" i="14"/>
  <c r="E4" i="14"/>
  <c r="D4" i="14"/>
  <c r="C4" i="14"/>
  <c r="B4" i="14"/>
  <c r="AA28" i="10"/>
  <c r="K4" i="14" l="1"/>
  <c r="G49" i="19"/>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Q30" i="13" l="1"/>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6" i="20"/>
  <c r="J7" i="20"/>
  <c r="J9" i="20"/>
  <c r="J10" i="20"/>
  <c r="J11" i="20"/>
  <c r="J12" i="20"/>
  <c r="J13" i="20"/>
  <c r="J14" i="20"/>
  <c r="J15" i="20"/>
  <c r="J16" i="20"/>
  <c r="J17" i="20"/>
  <c r="I16" i="20"/>
  <c r="I17" i="20"/>
  <c r="E16" i="20"/>
  <c r="E17" i="20"/>
  <c r="J38" i="9"/>
  <c r="J39" i="9"/>
  <c r="J40" i="9"/>
  <c r="J41" i="9"/>
  <c r="J42" i="9"/>
  <c r="J43" i="9"/>
  <c r="J44"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106" i="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E70" i="9"/>
  <c r="E71" i="9"/>
  <c r="E73" i="9"/>
  <c r="E75" i="9"/>
  <c r="E76" i="9"/>
  <c r="E77" i="9"/>
  <c r="R14" i="22"/>
  <c r="Q3" i="22"/>
  <c r="Q4" i="22"/>
  <c r="Q5" i="22"/>
  <c r="Q6" i="22"/>
  <c r="Q7" i="22"/>
  <c r="Q8" i="22"/>
  <c r="Q9" i="22"/>
  <c r="Q10" i="22"/>
  <c r="Q11" i="22"/>
  <c r="Q12" i="22"/>
  <c r="Q2" i="22"/>
  <c r="J104" i="9"/>
  <c r="J105" i="9"/>
  <c r="J106" i="9"/>
  <c r="J107" i="9"/>
  <c r="J109" i="9"/>
  <c r="J110" i="9"/>
  <c r="J112" i="9"/>
  <c r="J113" i="9"/>
  <c r="J72" i="9"/>
  <c r="J73" i="9"/>
  <c r="J75" i="9"/>
  <c r="J78" i="9"/>
  <c r="J79" i="9"/>
  <c r="J80" i="9"/>
  <c r="J81" i="9"/>
  <c r="E113" i="9"/>
  <c r="I112" i="9"/>
  <c r="E112" i="9"/>
  <c r="I109" i="9"/>
  <c r="E109" i="9"/>
  <c r="I108" i="9"/>
  <c r="E108" i="9"/>
  <c r="I107" i="9"/>
  <c r="E107" i="9"/>
  <c r="E106" i="9"/>
  <c r="I104" i="9"/>
  <c r="E104" i="9"/>
  <c r="I81" i="9"/>
  <c r="E81" i="9"/>
  <c r="E80" i="9"/>
  <c r="I79" i="9"/>
  <c r="E79" i="9"/>
  <c r="I78" i="9"/>
  <c r="I77" i="9"/>
  <c r="I73" i="9"/>
  <c r="I72" i="9"/>
  <c r="I71"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sharedStrings.xml><?xml version="1.0" encoding="utf-8"?>
<sst xmlns="http://schemas.openxmlformats.org/spreadsheetml/2006/main" count="749" uniqueCount="356">
  <si>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</si>
  <si>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</si>
  <si>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</si>
  <si>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</si>
  <si>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</si>
  <si>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</si>
  <si>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</si>
  <si>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</si>
  <si>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</si>
  <si>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</si>
  <si>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</si>
  <si>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</si>
  <si>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</si>
  <si>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</si>
  <si>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</si>
  <si>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</si>
  <si>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</si>
  <si>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</si>
  <si>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</si>
  <si>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</si>
  <si>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</si>
  <si>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</si>
  <si>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</si>
  <si>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</si>
  <si>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</si>
  <si>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</si>
  <si>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</si>
  <si>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</si>
  <si>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</si>
  <si>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</si>
  <si>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</si>
  <si>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</si>
  <si>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</si>
  <si>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</si>
  <si>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</si>
  <si>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</si>
  <si>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</si>
  <si>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</si>
  <si>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</si>
  <si>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</si>
  <si>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</si>
  <si>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</si>
  <si>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</si>
  <si>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</si>
  <si>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</si>
  <si>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</si>
  <si>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</si>
  <si>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</si>
  <si>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</si>
  <si>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</si>
  <si>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</si>
  <si>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</si>
  <si>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</si>
  <si>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</si>
  <si>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</si>
  <si>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</si>
  <si>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</si>
  <si>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</si>
  <si>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</si>
  <si>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</si>
  <si>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</si>
  <si>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</si>
  <si>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</si>
  <si>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Mosto a granel (a)</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</si>
  <si>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</si>
  <si>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</si>
  <si>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</si>
  <si>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</si>
  <si>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</si>
  <si>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</si>
  <si>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</si>
  <si>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</si>
  <si>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</si>
  <si>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</si>
  <si>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</si>
  <si>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</si>
  <si>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</si>
  <si>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</si>
  <si>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</si>
  <si>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</si>
  <si>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</si>
  <si>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</si>
  <si>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</si>
  <si>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</si>
  <si>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</si>
  <si>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</si>
  <si>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</si>
  <si>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</si>
  <si>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</si>
  <si>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</si>
  <si>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</si>
  <si>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</si>
  <si>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</si>
  <si>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</si>
  <si>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</si>
  <si>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</si>
  <si>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</si>
  <si>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</si>
  <si>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</si>
  <si>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</si>
  <si>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</si>
  <si>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</si>
  <si>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</si>
  <si>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</si>
  <si>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</si>
  <si>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</si>
  <si>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</si>
  <si>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</si>
  <si>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</si>
  <si>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</si>
  <si>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</si>
  <si>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</si>
  <si>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</si>
  <si>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</si>
  <si>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</si>
  <si>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</si>
  <si>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</si>
  <si>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</si>
  <si>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</si>
  <si>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</si>
  <si>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</si>
  <si>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</si>
  <si>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</si>
  <si>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</si>
  <si>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</si>
  <si>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</si>
  <si>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</si>
  <si>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</si>
  <si>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</si>
  <si>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</si>
  <si>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</si>
  <si>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</si>
  <si>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</si>
  <si>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</si>
  <si>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</si>
  <si>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</si>
  <si>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</si>
  <si>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</si>
  <si>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</si>
  <si>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</si>
  <si>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</si>
  <si>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</si>
  <si>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</si>
  <si>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</si>
  <si>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</si>
  <si>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</si>
  <si>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</si>
  <si>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</si>
  <si>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</si>
  <si>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</si>
  <si>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</si>
  <si>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</si>
  <si>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</si>
  <si>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</si>
  <si>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</si>
  <si>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</si>
  <si>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</si>
  <si>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</si>
  <si>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</si>
  <si>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</si>
  <si>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</si>
  <si>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</si>
  <si>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</si>
  <si>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</si>
  <si>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</si>
  <si>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</si>
  <si>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</si>
  <si>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</si>
  <si>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</si>
  <si>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</si>
  <si>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</si>
  <si>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</si>
  <si>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</si>
  <si>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</si>
  <si>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Alemania</t>
  </si>
  <si>
    <t>Dinamarca</t>
  </si>
  <si>
    <t>Francia</t>
  </si>
  <si>
    <t>Suecia</t>
  </si>
  <si>
    <t>Cuadro 7. Exportaciones  de los demás vinos en envases entre 2 y 10 lts por país de destino</t>
  </si>
  <si>
    <t>Noruega</t>
  </si>
  <si>
    <t>Finlandia</t>
  </si>
  <si>
    <t>Estonia</t>
  </si>
  <si>
    <t>Cuadro 8. Exportaciones de vino espumoso por país de destino</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</si>
  <si>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</si>
  <si>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</si>
  <si>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</si>
  <si>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</si>
  <si>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</si>
  <si>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</si>
  <si>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</si>
  <si>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</si>
  <si>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</si>
  <si>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</si>
  <si>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</si>
  <si>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</si>
  <si>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</si>
  <si>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</si>
  <si>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</si>
  <si>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</si>
  <si>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</si>
  <si>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</si>
  <si>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</si>
  <si>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</si>
  <si>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</si>
  <si>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</si>
  <si>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</si>
  <si>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</si>
  <si>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</si>
  <si>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</si>
  <si>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</si>
  <si>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</si>
  <si>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</si>
  <si>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</si>
  <si>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</si>
  <si>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</si>
  <si>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</si>
  <si>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</si>
  <si>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</si>
  <si>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</si>
  <si>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</si>
  <si>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</si>
  <si>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</si>
  <si>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</si>
  <si>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</si>
  <si>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</si>
  <si>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</si>
  <si>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</si>
  <si>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</si>
  <si>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</si>
  <si>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</si>
  <si>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</si>
  <si>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</si>
  <si>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</si>
  <si>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</si>
  <si>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</si>
  <si>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</si>
  <si>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</si>
  <si>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</si>
  <si>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</si>
  <si>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</si>
  <si>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</si>
  <si>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</si>
  <si>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</si>
  <si>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</si>
  <si>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</si>
  <si>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</si>
  <si>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</si>
  <si>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</si>
  <si>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</si>
  <si>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</si>
  <si>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</si>
  <si>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</si>
  <si>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</si>
  <si>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</si>
  <si>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</si>
  <si>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</si>
  <si>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2020 y 2021, por regiones y categorías (miles de litros)</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</si>
  <si>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</si>
  <si>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</si>
  <si>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</si>
  <si>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</si>
  <si>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</si>
  <si>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</si>
  <si>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</si>
  <si>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</si>
  <si>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</si>
  <si>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</si>
  <si>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</si>
  <si>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</si>
  <si>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</si>
  <si>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</si>
  <si>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</si>
  <si>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</si>
  <si>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</si>
  <si>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</si>
  <si>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</si>
  <si>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</si>
  <si>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</si>
  <si>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</si>
  <si>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</si>
  <si>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</si>
  <si>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</si>
  <si>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</si>
  <si>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</si>
  <si>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</si>
  <si>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</si>
  <si>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</si>
  <si>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</si>
  <si>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</si>
  <si>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</si>
  <si>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</si>
  <si>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</si>
  <si>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</si>
  <si>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</si>
  <si>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</si>
  <si>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</si>
  <si>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</si>
  <si>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</si>
  <si>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</si>
  <si>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</si>
  <si>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</si>
  <si>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</si>
  <si>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</si>
  <si>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</si>
  <si>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</si>
  <si>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</si>
  <si>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</si>
  <si>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</si>
  <si>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</si>
  <si>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</si>
  <si>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</si>
  <si>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</si>
  <si>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Andrea Flaño Ipinza</t>
  </si>
  <si>
    <t>Directora y Representante Legal</t>
  </si>
  <si>
    <t>Moscatel de Alejandría</t>
  </si>
  <si>
    <t>Cuadro 14. Evolución de la producción de vinos con DO por variedad (miles de litros)</t>
  </si>
  <si>
    <r>
      <rPr>
        <i/>
        <sz val="9"/>
        <rFont val="Calibri"/>
        <family val="2"/>
      </rPr>
      <t>Fuente</t>
    </r>
    <r>
      <rPr>
        <sz val="9"/>
        <rFont val="Calibri"/>
        <family val="2"/>
      </rPr>
      <t>: elaborado por Odepa con información del SAG</t>
    </r>
  </si>
  <si>
    <t>Cepa</t>
  </si>
  <si>
    <t>Evolución de la producción de vinos con DO por cepa</t>
  </si>
  <si>
    <t>O’Higgins</t>
  </si>
  <si>
    <t>Cuadro 9. Estadísticas del mercado del vino en Chile (millones de litros)</t>
  </si>
  <si>
    <t>Producción de vinos con DO por variedad año 2021</t>
  </si>
  <si>
    <t>Cuadro 16. Plantaciones de vides para vinificación por cepajes blancos y tintos por regiones (ha)</t>
  </si>
  <si>
    <t>Cuadro 17. Evolución de la superficie plantada con los principales cepajes para exportación (ha)</t>
  </si>
  <si>
    <t>María José Irarrázaval Jory</t>
  </si>
  <si>
    <t>Los demás vinos envasados menores a 2 lts.</t>
  </si>
  <si>
    <t>Nigeria</t>
  </si>
  <si>
    <t>Rusia</t>
  </si>
  <si>
    <t>Cuadro 15. Evolución de la superficie plantada con vides, período 2008 a 2020 (ha)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</si>
  <si>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</si>
  <si>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</si>
  <si>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</si>
  <si>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</si>
  <si>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</si>
  <si>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</si>
  <si>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Cuadro 2. Exportaciones de vino con denominación de origen por rangos de precios 
2019 - 2021</t>
  </si>
  <si>
    <t>Cuadro 3. Exportaciones de vino granel por rangos de precios 
2019 - 2021</t>
  </si>
  <si>
    <t>Avance a enero 2022</t>
  </si>
  <si>
    <t>Febrero 2022</t>
  </si>
  <si>
    <t>Acumulado años 2020 y 2021</t>
  </si>
  <si>
    <t>Acumulado 12 meses</t>
  </si>
  <si>
    <t>Feb 20 - ene 21</t>
  </si>
  <si>
    <t>Feb 21- ene 22</t>
  </si>
  <si>
    <t>Cuadro 1. Exportaciones de vinos y mostos  2022 vs 2021</t>
  </si>
  <si>
    <t/>
  </si>
  <si>
    <t>Ene - ene</t>
  </si>
  <si>
    <t>Var % 
22/21</t>
  </si>
  <si>
    <t>Var. % 22/21</t>
  </si>
  <si>
    <t xml:space="preserve">% Part.2022 </t>
  </si>
  <si>
    <t>Enero - enero</t>
  </si>
  <si>
    <t>Argentina</t>
  </si>
  <si>
    <t>Rep Checa</t>
  </si>
  <si>
    <t>Suiza</t>
  </si>
  <si>
    <t>Nueva Zelanda</t>
  </si>
  <si>
    <t>El Salvador</t>
  </si>
  <si>
    <t>Cuadro 12. Exportaciones de pisco y similares por país de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</si>
</sst>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 numFmtId="173" formatCode="_ * #,##0.0_ ;_ * \-#,##0.0_ ;_ * &quot;-&quot;_ ;_ @_ "/>
    <numFmt numFmtId="174" formatCode="_ * #,##0.0_ ;_ * \-#,##0.0_ ;_ * &quot;-&quot;?_ ;_ @_ "/>
    <numFmt numFmtId="175"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7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05">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1" fillId="12" borderId="21" applyNumberFormat="0" applyFont="0" applyAlignment="0" applyProtection="0"/>
    <xf numFmtId="0" fontId="32" fillId="0" borderId="0" applyNumberFormat="0" applyFill="0" applyBorder="0" applyAlignment="0" applyProtection="0"/>
    <xf numFmtId="0" fontId="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7" applyNumberFormat="0" applyAlignment="0" applyProtection="0"/>
    <xf numFmtId="0" fontId="30" fillId="11" borderId="20" applyNumberFormat="0" applyAlignment="0" applyProtection="0"/>
    <xf numFmtId="0" fontId="29" fillId="0" borderId="19"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7"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19" fillId="0" borderId="0" applyNumberFormat="0" applyFill="0" applyBorder="0" applyAlignment="0" applyProtection="0"/>
    <xf numFmtId="0" fontId="51" fillId="0" borderId="22" applyNumberFormat="0" applyFill="0" applyAlignment="0" applyProtection="0"/>
    <xf numFmtId="0" fontId="2" fillId="0" borderId="22"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cellStyleXfs>
  <cellXfs count="433">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9" xfId="0" applyNumberFormat="1" applyFont="1" applyFill="1" applyBorder="1"/>
    <xf numFmtId="3" fontId="9" fillId="3" borderId="10" xfId="0" applyNumberFormat="1" applyFont="1" applyFill="1" applyBorder="1"/>
    <xf numFmtId="0" fontId="8" fillId="3" borderId="10" xfId="0" applyFont="1" applyFill="1" applyBorder="1"/>
    <xf numFmtId="0" fontId="8" fillId="4" borderId="11" xfId="0" applyFont="1" applyFill="1" applyBorder="1"/>
    <xf numFmtId="0" fontId="8" fillId="4" borderId="0" xfId="0" applyFont="1" applyFill="1"/>
    <xf numFmtId="3" fontId="8" fillId="5" borderId="11" xfId="0" applyNumberFormat="1" applyFont="1" applyFill="1" applyBorder="1"/>
    <xf numFmtId="3" fontId="8" fillId="5" borderId="0" xfId="0" applyNumberFormat="1" applyFont="1" applyFill="1"/>
    <xf numFmtId="3" fontId="8" fillId="5" borderId="12" xfId="0" applyNumberFormat="1" applyFont="1" applyFill="1" applyBorder="1"/>
    <xf numFmtId="3" fontId="8" fillId="5" borderId="13" xfId="0" applyNumberFormat="1" applyFont="1" applyFill="1" applyBorder="1"/>
    <xf numFmtId="2" fontId="8" fillId="5" borderId="13"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5"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6" xfId="50" applyFont="1" applyFill="1" applyBorder="1" applyAlignment="1">
      <alignment horizontal="center" vertical="top" wrapText="1"/>
    </xf>
    <xf numFmtId="0" fontId="53" fillId="37" borderId="27" xfId="50" applyFont="1" applyFill="1" applyBorder="1" applyAlignment="1">
      <alignment horizontal="center" vertical="top" wrapText="1"/>
    </xf>
    <xf numFmtId="0" fontId="53" fillId="0" borderId="28" xfId="50" applyFont="1" applyBorder="1" applyAlignment="1">
      <alignment horizontal="center" vertical="top" wrapText="1"/>
    </xf>
    <xf numFmtId="3" fontId="53" fillId="0" borderId="29" xfId="50" applyNumberFormat="1" applyFont="1" applyBorder="1" applyAlignment="1">
      <alignment horizontal="center" vertical="top" wrapText="1"/>
    </xf>
    <xf numFmtId="3" fontId="53" fillId="0" borderId="29" xfId="50" applyNumberFormat="1" applyFont="1" applyBorder="1" applyAlignment="1">
      <alignment horizontal="center" wrapText="1"/>
    </xf>
    <xf numFmtId="168" fontId="37" fillId="0" borderId="0" xfId="50" applyNumberFormat="1"/>
    <xf numFmtId="0" fontId="53" fillId="0" borderId="30" xfId="50" applyFont="1" applyBorder="1" applyAlignment="1">
      <alignment horizontal="center" vertical="top" wrapText="1"/>
    </xf>
    <xf numFmtId="3" fontId="53" fillId="0" borderId="31" xfId="50" applyNumberFormat="1" applyFont="1" applyBorder="1" applyAlignment="1">
      <alignment horizontal="center" wrapText="1"/>
    </xf>
    <xf numFmtId="3" fontId="53" fillId="0" borderId="31" xfId="50" applyNumberFormat="1" applyFont="1" applyBorder="1" applyAlignment="1">
      <alignment horizontal="center" vertical="top" wrapText="1"/>
    </xf>
    <xf numFmtId="168" fontId="37" fillId="0" borderId="0" xfId="338" applyNumberFormat="1"/>
    <xf numFmtId="0" fontId="53" fillId="0" borderId="30" xfId="50" applyFont="1" applyFill="1" applyBorder="1" applyAlignment="1">
      <alignment horizontal="center" vertical="top" wrapText="1"/>
    </xf>
    <xf numFmtId="3" fontId="53" fillId="0" borderId="31" xfId="50" applyNumberFormat="1" applyFont="1" applyFill="1" applyBorder="1" applyAlignment="1">
      <alignment horizontal="center" wrapText="1"/>
    </xf>
    <xf numFmtId="3" fontId="53" fillId="0" borderId="31"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40" xfId="0" applyFont="1" applyBorder="1"/>
    <xf numFmtId="0" fontId="11" fillId="0" borderId="40" xfId="2" applyFont="1" applyFill="1" applyBorder="1" applyAlignment="1">
      <alignment horizontal="left"/>
    </xf>
    <xf numFmtId="0" fontId="8" fillId="0" borderId="37" xfId="50" applyFont="1" applyBorder="1" applyAlignment="1">
      <alignment horizontal="center"/>
    </xf>
    <xf numFmtId="0" fontId="8" fillId="0" borderId="39" xfId="50" applyFont="1" applyBorder="1"/>
    <xf numFmtId="0" fontId="8" fillId="0" borderId="39" xfId="50" applyFont="1" applyBorder="1" applyAlignment="1">
      <alignment horizontal="left" vertical="center"/>
    </xf>
    <xf numFmtId="0" fontId="1" fillId="0" borderId="37" xfId="2" applyBorder="1"/>
    <xf numFmtId="172" fontId="0" fillId="0" borderId="0" xfId="1" applyNumberFormat="1" applyFont="1"/>
    <xf numFmtId="3" fontId="53" fillId="41" borderId="31"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3" xfId="0" applyBorder="1"/>
    <xf numFmtId="0" fontId="0" fillId="0" borderId="43" xfId="0" applyBorder="1" applyAlignment="1">
      <alignment horizontal="center"/>
    </xf>
    <xf numFmtId="0" fontId="8" fillId="0" borderId="43" xfId="0" applyFont="1" applyBorder="1"/>
    <xf numFmtId="41" fontId="8" fillId="0" borderId="43" xfId="5" applyFont="1" applyBorder="1"/>
    <xf numFmtId="169" fontId="8" fillId="0" borderId="43" xfId="1" applyNumberFormat="1" applyFont="1" applyBorder="1"/>
    <xf numFmtId="3" fontId="1" fillId="0" borderId="43" xfId="0" applyNumberFormat="1" applyFont="1" applyBorder="1"/>
    <xf numFmtId="0" fontId="2" fillId="0" borderId="43" xfId="0" applyFont="1" applyBorder="1" applyAlignment="1">
      <alignment horizontal="left" vertical="center"/>
    </xf>
    <xf numFmtId="3" fontId="2" fillId="0" borderId="43" xfId="0" applyNumberFormat="1" applyFont="1" applyBorder="1"/>
    <xf numFmtId="0" fontId="1" fillId="0" borderId="43" xfId="0" applyFont="1" applyBorder="1" applyAlignment="1">
      <alignment horizontal="center" vertical="center"/>
    </xf>
    <xf numFmtId="0" fontId="2" fillId="0" borderId="43" xfId="0" applyFont="1" applyBorder="1"/>
    <xf numFmtId="3" fontId="1" fillId="0" borderId="43" xfId="0" applyNumberFormat="1" applyFont="1" applyBorder="1" applyAlignment="1">
      <alignment horizontal="left"/>
    </xf>
    <xf numFmtId="3" fontId="1" fillId="0" borderId="43" xfId="0" applyNumberFormat="1" applyFont="1" applyBorder="1" applyAlignment="1">
      <alignment horizontal="right"/>
    </xf>
    <xf numFmtId="3" fontId="2" fillId="0" borderId="43" xfId="0" applyNumberFormat="1" applyFont="1" applyBorder="1" applyAlignment="1">
      <alignment horizontal="right" vertical="center"/>
    </xf>
    <xf numFmtId="3" fontId="1" fillId="0" borderId="43" xfId="0" applyNumberFormat="1" applyFont="1" applyBorder="1" applyAlignment="1">
      <alignment horizontal="right" vertical="center"/>
    </xf>
    <xf numFmtId="3" fontId="2" fillId="0" borderId="43" xfId="0" applyNumberFormat="1" applyFont="1" applyBorder="1" applyAlignment="1">
      <alignment horizontal="right"/>
    </xf>
    <xf numFmtId="0" fontId="55" fillId="0" borderId="43" xfId="50" applyFont="1" applyFill="1" applyBorder="1"/>
    <xf numFmtId="0" fontId="36" fillId="0" borderId="43" xfId="50" applyFont="1" applyFill="1" applyBorder="1"/>
    <xf numFmtId="0" fontId="36" fillId="0" borderId="43" xfId="50" applyFont="1" applyFill="1" applyBorder="1" applyAlignment="1">
      <alignment vertical="center"/>
    </xf>
    <xf numFmtId="0" fontId="44" fillId="0" borderId="43" xfId="50" applyFont="1" applyFill="1" applyBorder="1"/>
    <xf numFmtId="0" fontId="36" fillId="40" borderId="43" xfId="50" applyFont="1" applyFill="1" applyBorder="1"/>
    <xf numFmtId="168" fontId="36" fillId="40" borderId="43" xfId="338" applyNumberFormat="1" applyFont="1" applyFill="1" applyBorder="1" applyAlignment="1">
      <alignment horizontal="center"/>
    </xf>
    <xf numFmtId="9" fontId="36" fillId="40" borderId="43" xfId="338" applyNumberFormat="1" applyFont="1" applyFill="1" applyBorder="1" applyAlignment="1">
      <alignment horizontal="center"/>
    </xf>
    <xf numFmtId="9" fontId="36" fillId="40" borderId="43" xfId="1" applyFont="1" applyFill="1" applyBorder="1" applyAlignment="1">
      <alignment horizontal="center"/>
    </xf>
    <xf numFmtId="0" fontId="8" fillId="0" borderId="43" xfId="50" applyFont="1" applyBorder="1" applyAlignment="1">
      <alignment horizontal="left" vertical="center"/>
    </xf>
    <xf numFmtId="41" fontId="8" fillId="0" borderId="43" xfId="5" applyFont="1" applyBorder="1" applyAlignment="1"/>
    <xf numFmtId="0" fontId="8" fillId="0" borderId="43" xfId="50" applyFont="1" applyBorder="1"/>
    <xf numFmtId="3" fontId="8" fillId="0" borderId="43" xfId="50" applyNumberFormat="1" applyFont="1" applyBorder="1"/>
    <xf numFmtId="9" fontId="8" fillId="0" borderId="43" xfId="50" applyNumberFormat="1" applyFont="1" applyBorder="1"/>
    <xf numFmtId="3" fontId="1" fillId="0" borderId="43" xfId="2" applyNumberFormat="1" applyBorder="1"/>
    <xf numFmtId="0" fontId="1" fillId="0" borderId="43" xfId="2" applyBorder="1"/>
    <xf numFmtId="0" fontId="0" fillId="0" borderId="43" xfId="2" applyFont="1" applyBorder="1"/>
    <xf numFmtId="3" fontId="2" fillId="0" borderId="43" xfId="50" applyNumberFormat="1" applyFont="1" applyBorder="1"/>
    <xf numFmtId="3" fontId="2" fillId="0" borderId="43" xfId="2" applyNumberFormat="1" applyFont="1" applyBorder="1"/>
    <xf numFmtId="3" fontId="1" fillId="0" borderId="43" xfId="50" applyNumberFormat="1" applyFont="1" applyBorder="1"/>
    <xf numFmtId="3" fontId="11" fillId="0" borderId="43" xfId="281" applyNumberFormat="1" applyFont="1" applyBorder="1"/>
    <xf numFmtId="0" fontId="1" fillId="0" borderId="43" xfId="50" applyFont="1" applyBorder="1" applyAlignment="1">
      <alignment horizontal="center" vertical="center"/>
    </xf>
    <xf numFmtId="0" fontId="0" fillId="0" borderId="43" xfId="50" applyFont="1" applyBorder="1" applyAlignment="1">
      <alignment horizontal="center" vertical="center"/>
    </xf>
    <xf numFmtId="0" fontId="2" fillId="0" borderId="43" xfId="50" applyFont="1" applyBorder="1" applyAlignment="1">
      <alignment horizontal="center" vertical="center"/>
    </xf>
    <xf numFmtId="0" fontId="9" fillId="0" borderId="43" xfId="50" applyFont="1" applyBorder="1" applyAlignment="1">
      <alignment horizontal="center" vertical="center"/>
    </xf>
    <xf numFmtId="3" fontId="8" fillId="39" borderId="43" xfId="50" applyNumberFormat="1" applyFont="1" applyFill="1" applyBorder="1"/>
    <xf numFmtId="3" fontId="8" fillId="0" borderId="43" xfId="50" applyNumberFormat="1" applyFont="1" applyFill="1" applyBorder="1"/>
    <xf numFmtId="0" fontId="13" fillId="0" borderId="43" xfId="50" applyFont="1" applyBorder="1" applyAlignment="1">
      <alignment horizontal="center" vertical="center"/>
    </xf>
    <xf numFmtId="167" fontId="12" fillId="0" borderId="43" xfId="50" applyNumberFormat="1" applyFont="1" applyBorder="1" applyAlignment="1">
      <alignment horizontal="right" vertical="center"/>
    </xf>
    <xf numFmtId="3" fontId="13" fillId="0" borderId="43" xfId="50" applyNumberFormat="1" applyFont="1" applyBorder="1" applyAlignment="1">
      <alignment horizontal="right" vertical="center"/>
    </xf>
    <xf numFmtId="3" fontId="36" fillId="0" borderId="43" xfId="50" applyNumberFormat="1" applyFont="1" applyFill="1" applyBorder="1"/>
    <xf numFmtId="3" fontId="1" fillId="0" borderId="43" xfId="50" applyNumberFormat="1" applyFont="1" applyFill="1" applyBorder="1"/>
    <xf numFmtId="0" fontId="36" fillId="0" borderId="43" xfId="50" applyFont="1" applyBorder="1" applyAlignment="1">
      <alignment horizontal="center" vertical="center"/>
    </xf>
    <xf numFmtId="3" fontId="36" fillId="0" borderId="43" xfId="50" applyNumberFormat="1" applyFont="1" applyBorder="1" applyAlignment="1">
      <alignment vertical="center"/>
    </xf>
    <xf numFmtId="0" fontId="9" fillId="0" borderId="43" xfId="0" applyFont="1" applyBorder="1"/>
    <xf numFmtId="41" fontId="9" fillId="0" borderId="43" xfId="5" applyFont="1" applyBorder="1"/>
    <xf numFmtId="169" fontId="9" fillId="0" borderId="43" xfId="1" applyNumberFormat="1" applyFont="1" applyBorder="1"/>
    <xf numFmtId="9" fontId="1" fillId="0" borderId="43" xfId="4" applyNumberFormat="1" applyFont="1" applyBorder="1" applyAlignment="1">
      <alignment horizontal="right" vertical="center" wrapText="1"/>
    </xf>
    <xf numFmtId="9" fontId="1" fillId="0" borderId="43" xfId="4" applyNumberFormat="1" applyFont="1" applyBorder="1" applyAlignment="1">
      <alignment horizontal="right" wrapText="1"/>
    </xf>
    <xf numFmtId="9" fontId="2" fillId="0" borderId="43" xfId="4" applyNumberFormat="1" applyFont="1" applyBorder="1" applyAlignment="1">
      <alignment horizontal="right" vertical="center" wrapText="1"/>
    </xf>
    <xf numFmtId="41" fontId="0" fillId="0" borderId="0" xfId="115" applyFont="1"/>
    <xf numFmtId="173" fontId="0" fillId="0" borderId="0" xfId="0" applyNumberFormat="1"/>
    <xf numFmtId="41" fontId="0" fillId="0" borderId="0" xfId="115" applyFont="1" applyFill="1"/>
    <xf numFmtId="9" fontId="1" fillId="0" borderId="43" xfId="1" applyBorder="1" applyAlignment="1">
      <alignment horizontal="right" vertical="center"/>
    </xf>
    <xf numFmtId="9" fontId="2" fillId="0" borderId="43" xfId="1" applyFont="1" applyBorder="1" applyAlignment="1">
      <alignment horizontal="right" vertical="center"/>
    </xf>
    <xf numFmtId="168" fontId="1" fillId="0" borderId="43" xfId="1" applyNumberFormat="1" applyBorder="1" applyAlignment="1">
      <alignment horizontal="right" vertical="center"/>
    </xf>
    <xf numFmtId="9" fontId="1" fillId="0" borderId="43" xfId="1" applyNumberFormat="1" applyBorder="1" applyAlignment="1">
      <alignment horizontal="right" vertical="center"/>
    </xf>
    <xf numFmtId="168" fontId="2" fillId="0" borderId="43"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3" xfId="50" applyFont="1" applyBorder="1" applyAlignment="1">
      <alignment horizontal="center" vertical="center" wrapText="1"/>
    </xf>
    <xf numFmtId="0" fontId="8" fillId="0" borderId="43" xfId="50" applyFont="1" applyBorder="1" applyAlignment="1">
      <alignment horizontal="center"/>
    </xf>
    <xf numFmtId="0" fontId="0" fillId="0" borderId="0" xfId="0" applyAlignment="1">
      <alignment horizontal="center"/>
    </xf>
    <xf numFmtId="3" fontId="11" fillId="0" borderId="43" xfId="50" applyNumberFormat="1" applyFont="1" applyFill="1" applyBorder="1"/>
    <xf numFmtId="3" fontId="2" fillId="0" borderId="43" xfId="50" applyNumberFormat="1" applyFont="1" applyFill="1" applyBorder="1"/>
    <xf numFmtId="0" fontId="11" fillId="0" borderId="43" xfId="50" applyFont="1" applyBorder="1" applyAlignment="1">
      <alignment horizontal="center"/>
    </xf>
    <xf numFmtId="0" fontId="2" fillId="0" borderId="43" xfId="50" applyFont="1" applyBorder="1" applyAlignment="1">
      <alignment horizontal="center"/>
    </xf>
    <xf numFmtId="0" fontId="36" fillId="0" borderId="46" xfId="50" applyFont="1" applyBorder="1" applyAlignment="1">
      <alignment horizontal="center" vertical="center" wrapText="1"/>
    </xf>
    <xf numFmtId="0" fontId="36" fillId="0" borderId="43" xfId="50" applyFont="1" applyBorder="1" applyAlignment="1">
      <alignment vertical="center" wrapText="1"/>
    </xf>
    <xf numFmtId="3" fontId="36" fillId="38" borderId="43" xfId="50" applyNumberFormat="1" applyFont="1" applyFill="1" applyBorder="1" applyAlignment="1">
      <alignment horizontal="right"/>
    </xf>
    <xf numFmtId="3" fontId="36" fillId="0" borderId="43" xfId="50" applyNumberFormat="1" applyFont="1" applyFill="1" applyBorder="1" applyAlignment="1">
      <alignment horizontal="right"/>
    </xf>
    <xf numFmtId="0" fontId="1" fillId="0" borderId="43" xfId="50" applyFont="1" applyBorder="1" applyAlignment="1">
      <alignment horizontal="right" vertical="center"/>
    </xf>
    <xf numFmtId="0" fontId="1" fillId="0" borderId="43" xfId="50" applyFont="1" applyBorder="1" applyAlignment="1">
      <alignment horizontal="right" vertical="center" wrapText="1"/>
    </xf>
    <xf numFmtId="3" fontId="1" fillId="0" borderId="43" xfId="50" applyNumberFormat="1" applyFont="1" applyBorder="1" applyAlignment="1">
      <alignment horizontal="right" vertical="center"/>
    </xf>
    <xf numFmtId="168" fontId="1" fillId="0" borderId="43" xfId="338" applyNumberFormat="1" applyFont="1" applyBorder="1" applyAlignment="1">
      <alignment horizontal="right" vertical="center"/>
    </xf>
    <xf numFmtId="3" fontId="2" fillId="0" borderId="43" xfId="50" applyNumberFormat="1" applyFont="1" applyBorder="1" applyAlignment="1">
      <alignment horizontal="right" vertical="center"/>
    </xf>
    <xf numFmtId="9" fontId="1" fillId="0" borderId="43" xfId="1" applyFont="1" applyBorder="1" applyAlignment="1">
      <alignment horizontal="right" vertical="center"/>
    </xf>
    <xf numFmtId="168" fontId="1" fillId="0" borderId="43" xfId="338" quotePrefix="1" applyNumberFormat="1" applyFont="1" applyBorder="1" applyAlignment="1">
      <alignment horizontal="right" vertical="center"/>
    </xf>
    <xf numFmtId="167" fontId="1" fillId="0" borderId="43" xfId="50" applyNumberFormat="1" applyFont="1" applyBorder="1" applyAlignment="1">
      <alignment horizontal="right" vertical="center"/>
    </xf>
    <xf numFmtId="168" fontId="1" fillId="0" borderId="43" xfId="1" applyNumberFormat="1" applyFont="1" applyBorder="1" applyAlignment="1">
      <alignment horizontal="right" vertical="center"/>
    </xf>
    <xf numFmtId="3" fontId="2" fillId="0" borderId="43"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3" xfId="0" applyNumberFormat="1" applyFont="1" applyBorder="1" applyAlignment="1">
      <alignment horizontal="right" vertical="center"/>
    </xf>
    <xf numFmtId="167" fontId="12" fillId="0" borderId="43" xfId="0" applyNumberFormat="1" applyFont="1" applyBorder="1" applyAlignment="1">
      <alignment horizontal="right" vertical="center"/>
    </xf>
    <xf numFmtId="168" fontId="13" fillId="0" borderId="34" xfId="1" applyNumberFormat="1" applyFont="1" applyBorder="1" applyAlignment="1">
      <alignment horizontal="right" vertical="center"/>
    </xf>
    <xf numFmtId="168" fontId="13" fillId="0" borderId="34" xfId="3" applyNumberFormat="1" applyFont="1" applyBorder="1" applyAlignment="1">
      <alignment horizontal="right" vertical="center"/>
    </xf>
    <xf numFmtId="167" fontId="13" fillId="2" borderId="33" xfId="0" applyNumberFormat="1" applyFont="1" applyFill="1" applyBorder="1" applyAlignment="1">
      <alignment horizontal="right" vertical="center"/>
    </xf>
    <xf numFmtId="167" fontId="13" fillId="2" borderId="43" xfId="0" applyNumberFormat="1" applyFont="1" applyFill="1" applyBorder="1" applyAlignment="1">
      <alignment horizontal="right" vertical="center"/>
    </xf>
    <xf numFmtId="168" fontId="13" fillId="2" borderId="34" xfId="3"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7" fontId="13" fillId="2" borderId="36" xfId="0" applyNumberFormat="1" applyFont="1" applyFill="1" applyBorder="1" applyAlignment="1">
      <alignment horizontal="right" vertical="center"/>
    </xf>
    <xf numFmtId="168" fontId="13" fillId="2" borderId="42" xfId="3" applyNumberFormat="1" applyFont="1" applyFill="1" applyBorder="1" applyAlignment="1">
      <alignment horizontal="right" vertical="center"/>
    </xf>
    <xf numFmtId="4" fontId="12" fillId="0" borderId="33" xfId="0" applyNumberFormat="1" applyFont="1" applyBorder="1" applyAlignment="1">
      <alignment horizontal="right" vertical="center"/>
    </xf>
    <xf numFmtId="4" fontId="12" fillId="0" borderId="43" xfId="0" applyNumberFormat="1" applyFont="1" applyBorder="1" applyAlignment="1">
      <alignment horizontal="right" vertical="center"/>
    </xf>
    <xf numFmtId="167" fontId="13" fillId="2" borderId="36"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43"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3" fillId="2" borderId="36" xfId="0" applyNumberFormat="1" applyFont="1" applyFill="1" applyBorder="1" applyAlignment="1">
      <alignment horizontal="right" vertical="center"/>
    </xf>
    <xf numFmtId="4" fontId="12" fillId="2" borderId="36" xfId="0" applyNumberFormat="1" applyFont="1" applyFill="1" applyBorder="1" applyAlignment="1">
      <alignment horizontal="right" vertical="center"/>
    </xf>
    <xf numFmtId="173" fontId="8" fillId="0" borderId="43" xfId="5" applyNumberFormat="1" applyFont="1" applyBorder="1"/>
    <xf numFmtId="9" fontId="1" fillId="0" borderId="43" xfId="1" applyNumberFormat="1" applyFont="1" applyBorder="1" applyAlignment="1">
      <alignment horizontal="right" vertical="center" wrapText="1"/>
    </xf>
    <xf numFmtId="9" fontId="2" fillId="0" borderId="43" xfId="1" applyNumberFormat="1" applyFont="1" applyBorder="1" applyAlignment="1">
      <alignment horizontal="right" vertical="center" wrapText="1"/>
    </xf>
    <xf numFmtId="14" fontId="0" fillId="0" borderId="0" xfId="0" applyNumberFormat="1"/>
    <xf numFmtId="0" fontId="2" fillId="0" borderId="43" xfId="50" applyFont="1" applyBorder="1" applyAlignment="1">
      <alignment horizontal="center"/>
    </xf>
    <xf numFmtId="0" fontId="9" fillId="0" borderId="43" xfId="50" applyFont="1" applyBorder="1" applyAlignment="1">
      <alignment horizontal="center" vertical="center"/>
    </xf>
    <xf numFmtId="173" fontId="0" fillId="0" borderId="0" xfId="5" applyNumberFormat="1" applyFont="1"/>
    <xf numFmtId="9" fontId="0" fillId="0" borderId="0" xfId="1" applyFont="1"/>
    <xf numFmtId="174" fontId="0" fillId="0" borderId="0" xfId="0" applyNumberFormat="1"/>
    <xf numFmtId="0" fontId="1" fillId="0" borderId="43"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3"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3" xfId="0" applyBorder="1" applyAlignment="1">
      <alignment horizontal="right"/>
    </xf>
    <xf numFmtId="169" fontId="0" fillId="0" borderId="43" xfId="0" applyNumberFormat="1" applyBorder="1" applyAlignment="1">
      <alignment horizontal="right"/>
    </xf>
    <xf numFmtId="169" fontId="0" fillId="0" borderId="43" xfId="0" applyNumberFormat="1" applyFill="1" applyBorder="1" applyAlignment="1">
      <alignment horizontal="right"/>
    </xf>
    <xf numFmtId="175" fontId="8" fillId="0" borderId="0" xfId="0" applyNumberFormat="1" applyFont="1" applyFill="1"/>
    <xf numFmtId="0" fontId="1" fillId="0" borderId="43" xfId="0" applyFont="1" applyBorder="1"/>
    <xf numFmtId="17" fontId="61" fillId="0" borderId="52" xfId="0" applyNumberFormat="1" applyFont="1" applyBorder="1" applyAlignment="1">
      <alignment horizontal="center" vertical="center" wrapText="1"/>
    </xf>
    <xf numFmtId="41" fontId="0" fillId="0" borderId="51" xfId="0" applyNumberFormat="1" applyBorder="1"/>
    <xf numFmtId="167" fontId="36" fillId="38" borderId="43" xfId="50" applyNumberFormat="1" applyFont="1" applyFill="1" applyBorder="1" applyAlignment="1">
      <alignment horizontal="right"/>
    </xf>
    <xf numFmtId="168" fontId="1" fillId="0" borderId="43" xfId="1" applyNumberFormat="1" applyFont="1" applyBorder="1" applyAlignment="1">
      <alignment horizontal="right"/>
    </xf>
    <xf numFmtId="3" fontId="0" fillId="0" borderId="43" xfId="0" applyNumberFormat="1" applyBorder="1"/>
    <xf numFmtId="17" fontId="61" fillId="0" borderId="53" xfId="0" applyNumberFormat="1" applyFont="1" applyBorder="1" applyAlignment="1">
      <alignment horizontal="center" vertical="center" wrapText="1"/>
    </xf>
    <xf numFmtId="168" fontId="2" fillId="0" borderId="43" xfId="1" applyNumberFormat="1" applyFont="1" applyBorder="1" applyAlignment="1">
      <alignment horizontal="right"/>
    </xf>
    <xf numFmtId="0" fontId="0" fillId="0" borderId="48" xfId="0" applyBorder="1"/>
    <xf numFmtId="41" fontId="0" fillId="0" borderId="50" xfId="0" applyNumberFormat="1" applyBorder="1"/>
    <xf numFmtId="17" fontId="61" fillId="0" borderId="25"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3" xfId="50" applyNumberFormat="1" applyFont="1" applyBorder="1"/>
    <xf numFmtId="0" fontId="0" fillId="0" borderId="43" xfId="0" applyBorder="1"/>
    <xf numFmtId="9" fontId="36" fillId="40" borderId="43" xfId="1" applyFont="1" applyFill="1" applyBorder="1" applyAlignment="1">
      <alignment horizontal="center"/>
    </xf>
    <xf numFmtId="169" fontId="0" fillId="0" borderId="43" xfId="0" applyNumberFormat="1" applyBorder="1" applyAlignment="1"/>
    <xf numFmtId="9" fontId="0" fillId="0" borderId="43" xfId="1" applyFont="1" applyBorder="1" applyAlignment="1"/>
    <xf numFmtId="169" fontId="0" fillId="0" borderId="43" xfId="0" applyNumberFormat="1" applyFill="1" applyBorder="1" applyAlignment="1"/>
    <xf numFmtId="9" fontId="0" fillId="0" borderId="43" xfId="1" applyFont="1" applyBorder="1" applyAlignment="1">
      <alignment horizontal="right"/>
    </xf>
    <xf numFmtId="0" fontId="1" fillId="0" borderId="58" xfId="0" applyFont="1" applyBorder="1" applyAlignment="1">
      <alignment vertical="center"/>
    </xf>
    <xf numFmtId="167" fontId="12" fillId="0" borderId="49" xfId="0" applyNumberFormat="1" applyFont="1" applyBorder="1" applyAlignment="1">
      <alignment horizontal="right" vertical="center"/>
    </xf>
    <xf numFmtId="168" fontId="13" fillId="0" borderId="59" xfId="1" applyNumberFormat="1" applyFont="1" applyBorder="1" applyAlignment="1">
      <alignment horizontal="right" vertical="center"/>
    </xf>
    <xf numFmtId="0" fontId="1" fillId="0" borderId="60" xfId="0" applyFont="1" applyBorder="1" applyAlignment="1">
      <alignment vertical="center"/>
    </xf>
    <xf numFmtId="167" fontId="12" fillId="0" borderId="32" xfId="0" applyNumberFormat="1" applyFont="1" applyBorder="1" applyAlignment="1">
      <alignment horizontal="right" vertical="center"/>
    </xf>
    <xf numFmtId="168" fontId="13" fillId="0" borderId="44" xfId="1" applyNumberFormat="1" applyFont="1" applyBorder="1" applyAlignment="1">
      <alignment horizontal="right" vertical="center"/>
    </xf>
    <xf numFmtId="168" fontId="13" fillId="0" borderId="44" xfId="3" applyNumberFormat="1" applyFont="1" applyBorder="1" applyAlignment="1">
      <alignment horizontal="right" vertical="center"/>
    </xf>
    <xf numFmtId="4" fontId="12" fillId="0" borderId="32" xfId="0" applyNumberFormat="1" applyFont="1" applyBorder="1" applyAlignment="1">
      <alignment horizontal="right" vertical="center"/>
    </xf>
    <xf numFmtId="0" fontId="2" fillId="2" borderId="60" xfId="0" applyFont="1" applyFill="1" applyBorder="1" applyAlignment="1">
      <alignment vertical="center"/>
    </xf>
    <xf numFmtId="167" fontId="13" fillId="2" borderId="32" xfId="0" applyNumberFormat="1" applyFont="1" applyFill="1" applyBorder="1" applyAlignment="1">
      <alignment horizontal="right" vertical="center"/>
    </xf>
    <xf numFmtId="168" fontId="13" fillId="2" borderId="44" xfId="3" applyNumberFormat="1" applyFont="1" applyFill="1" applyBorder="1" applyAlignment="1">
      <alignment horizontal="right" vertical="center"/>
    </xf>
    <xf numFmtId="0" fontId="13" fillId="2" borderId="60" xfId="0" applyFont="1" applyFill="1" applyBorder="1" applyAlignment="1">
      <alignment vertical="center"/>
    </xf>
    <xf numFmtId="168" fontId="13" fillId="2" borderId="61" xfId="3" applyNumberFormat="1" applyFont="1" applyFill="1" applyBorder="1" applyAlignment="1">
      <alignment horizontal="right" vertical="center"/>
    </xf>
    <xf numFmtId="167" fontId="12" fillId="0" borderId="58" xfId="0" applyNumberFormat="1" applyFont="1" applyBorder="1" applyAlignment="1">
      <alignment horizontal="right" vertical="center"/>
    </xf>
    <xf numFmtId="168" fontId="13" fillId="0" borderId="64" xfId="3" applyNumberFormat="1" applyFont="1" applyBorder="1" applyAlignment="1">
      <alignment horizontal="right" vertical="center"/>
    </xf>
    <xf numFmtId="167" fontId="12" fillId="0" borderId="60" xfId="0" applyNumberFormat="1" applyFont="1" applyBorder="1" applyAlignment="1">
      <alignment horizontal="right" vertical="center"/>
    </xf>
    <xf numFmtId="0" fontId="2" fillId="2" borderId="65" xfId="0" applyFont="1" applyFill="1" applyBorder="1" applyAlignment="1">
      <alignment vertical="center"/>
    </xf>
    <xf numFmtId="167" fontId="13" fillId="2" borderId="65"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168" fontId="13" fillId="2" borderId="64" xfId="3" applyNumberFormat="1" applyFont="1" applyFill="1" applyBorder="1" applyAlignment="1">
      <alignment horizontal="right" vertical="center"/>
    </xf>
    <xf numFmtId="0" fontId="13" fillId="2" borderId="66" xfId="0" applyFont="1" applyFill="1" applyBorder="1" applyAlignment="1">
      <alignment vertical="center"/>
    </xf>
    <xf numFmtId="167" fontId="13" fillId="2" borderId="66" xfId="0" applyNumberFormat="1" applyFont="1" applyFill="1" applyBorder="1" applyAlignment="1">
      <alignment horizontal="right" vertical="center"/>
    </xf>
    <xf numFmtId="4" fontId="12" fillId="0" borderId="58" xfId="0" applyNumberFormat="1" applyFont="1" applyBorder="1" applyAlignment="1">
      <alignment horizontal="right" vertical="center"/>
    </xf>
    <xf numFmtId="4" fontId="12" fillId="0" borderId="60" xfId="0" applyNumberFormat="1" applyFont="1" applyBorder="1" applyAlignment="1">
      <alignment horizontal="right" vertical="center"/>
    </xf>
    <xf numFmtId="4" fontId="13" fillId="2" borderId="60" xfId="0" applyNumberFormat="1" applyFont="1" applyFill="1" applyBorder="1" applyAlignment="1">
      <alignment horizontal="right" vertical="center"/>
    </xf>
    <xf numFmtId="4" fontId="13" fillId="2" borderId="32" xfId="0" applyNumberFormat="1" applyFont="1" applyFill="1" applyBorder="1" applyAlignment="1">
      <alignment horizontal="right" vertical="center"/>
    </xf>
    <xf numFmtId="4" fontId="13" fillId="2" borderId="66"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0" fontId="8" fillId="0" borderId="67" xfId="0" applyFont="1" applyBorder="1"/>
    <xf numFmtId="0" fontId="8" fillId="0" borderId="67" xfId="0" applyFont="1" applyBorder="1" applyAlignment="1">
      <alignment horizontal="center" vertical="center"/>
    </xf>
    <xf numFmtId="0" fontId="8" fillId="0" borderId="67"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3"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5" xfId="0" applyBorder="1" applyAlignment="1">
      <alignment horizontal="center" vertical="top"/>
    </xf>
    <xf numFmtId="0" fontId="0" fillId="0" borderId="74" xfId="0" applyBorder="1" applyAlignment="1">
      <alignment horizontal="center" vertical="top"/>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63"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4" xfId="0" applyFont="1" applyBorder="1" applyAlignment="1">
      <alignment horizontal="center"/>
    </xf>
    <xf numFmtId="0" fontId="1" fillId="0" borderId="57"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7" xfId="0" applyFont="1" applyBorder="1" applyAlignment="1">
      <alignment horizontal="center" vertical="center"/>
    </xf>
    <xf numFmtId="3" fontId="13" fillId="0" borderId="49" xfId="0" applyNumberFormat="1" applyFont="1" applyBorder="1" applyAlignment="1">
      <alignment horizontal="center" vertical="center"/>
    </xf>
    <xf numFmtId="3" fontId="13" fillId="0" borderId="55" xfId="0" applyNumberFormat="1" applyFont="1" applyBorder="1" applyAlignment="1">
      <alignment horizontal="center" vertical="center"/>
    </xf>
    <xf numFmtId="3" fontId="13" fillId="0" borderId="56" xfId="0" applyNumberFormat="1" applyFont="1" applyBorder="1" applyAlignment="1">
      <alignment horizontal="center"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wrapText="1"/>
    </xf>
    <xf numFmtId="0" fontId="15" fillId="0" borderId="0" xfId="0" applyFont="1" applyBorder="1" applyAlignment="1">
      <alignment horizontal="left" wrapText="1"/>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2" fillId="0" borderId="43" xfId="0" applyFont="1" applyBorder="1" applyAlignment="1">
      <alignment horizontal="center" wrapText="1"/>
    </xf>
    <xf numFmtId="0" fontId="2" fillId="0" borderId="43" xfId="0" applyFont="1" applyBorder="1" applyAlignment="1">
      <alignment horizontal="center"/>
    </xf>
    <xf numFmtId="0" fontId="0" fillId="0" borderId="43" xfId="0" applyBorder="1" applyAlignment="1">
      <alignment horizontal="left"/>
    </xf>
    <xf numFmtId="0" fontId="34" fillId="0" borderId="43" xfId="0" applyFont="1" applyBorder="1" applyAlignment="1">
      <alignment horizontal="left"/>
    </xf>
    <xf numFmtId="0" fontId="9" fillId="0" borderId="67"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71"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vertical="center"/>
    </xf>
    <xf numFmtId="0" fontId="8" fillId="0" borderId="72"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0" fillId="0" borderId="75" xfId="0" applyBorder="1" applyAlignment="1">
      <alignment horizontal="center" vertical="top"/>
    </xf>
    <xf numFmtId="0" fontId="0" fillId="0" borderId="73" xfId="0" applyBorder="1" applyAlignment="1">
      <alignment horizontal="center" vertical="top"/>
    </xf>
    <xf numFmtId="0" fontId="0" fillId="0" borderId="76" xfId="0" applyBorder="1" applyAlignment="1">
      <alignment horizontal="center" vertical="top"/>
    </xf>
    <xf numFmtId="0" fontId="11" fillId="0" borderId="43"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11" fillId="0" borderId="43" xfId="0" applyFont="1" applyFill="1" applyBorder="1" applyAlignment="1">
      <alignment horizontal="center" vertical="center"/>
    </xf>
    <xf numFmtId="0" fontId="0" fillId="0" borderId="73" xfId="0" applyBorder="1" applyAlignment="1">
      <alignment horizontal="center" vertical="center"/>
    </xf>
    <xf numFmtId="0" fontId="0" fillId="0" borderId="0" xfId="0"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11" fillId="0" borderId="9" xfId="50" applyFont="1" applyBorder="1" applyAlignment="1">
      <alignment horizontal="center" vertical="center"/>
    </xf>
    <xf numFmtId="0" fontId="11" fillId="0" borderId="10" xfId="50" applyFont="1" applyBorder="1" applyAlignment="1">
      <alignment horizontal="center" vertical="center"/>
    </xf>
    <xf numFmtId="0" fontId="11" fillId="0" borderId="23" xfId="50" applyFont="1" applyBorder="1" applyAlignment="1">
      <alignment horizontal="center" vertical="center"/>
    </xf>
    <xf numFmtId="0" fontId="16" fillId="0" borderId="12" xfId="50" applyFont="1" applyBorder="1" applyAlignment="1">
      <alignment horizontal="left"/>
    </xf>
    <xf numFmtId="0" fontId="16" fillId="0" borderId="13" xfId="50" applyFont="1" applyBorder="1" applyAlignment="1">
      <alignment horizontal="left"/>
    </xf>
    <xf numFmtId="0" fontId="16" fillId="0" borderId="24" xfId="50" applyFont="1" applyBorder="1" applyAlignment="1">
      <alignment horizontal="left"/>
    </xf>
    <xf numFmtId="0" fontId="15" fillId="0" borderId="9" xfId="50" applyFont="1" applyBorder="1" applyAlignment="1">
      <alignment horizontal="left"/>
    </xf>
    <xf numFmtId="0" fontId="15" fillId="0" borderId="10" xfId="50" applyFont="1" applyBorder="1" applyAlignment="1">
      <alignment horizontal="left"/>
    </xf>
    <xf numFmtId="0" fontId="15" fillId="0" borderId="23" xfId="50" applyFont="1" applyBorder="1" applyAlignment="1">
      <alignment horizontal="left"/>
    </xf>
    <xf numFmtId="0" fontId="15" fillId="0" borderId="11" xfId="50" applyFont="1" applyBorder="1" applyAlignment="1">
      <alignment horizontal="left" wrapText="1"/>
    </xf>
    <xf numFmtId="0" fontId="15" fillId="0" borderId="0" xfId="50" applyFont="1" applyBorder="1" applyAlignment="1">
      <alignment horizontal="left" wrapText="1"/>
    </xf>
    <xf numFmtId="0" fontId="15" fillId="0" borderId="47" xfId="50" applyFont="1" applyBorder="1" applyAlignment="1">
      <alignment horizontal="left" wrapText="1"/>
    </xf>
    <xf numFmtId="0" fontId="8" fillId="0" borderId="44" xfId="50" applyFont="1" applyBorder="1" applyAlignment="1">
      <alignment horizontal="center"/>
    </xf>
    <xf numFmtId="0" fontId="8" fillId="0" borderId="45" xfId="50" applyFont="1" applyBorder="1" applyAlignment="1">
      <alignment horizontal="center"/>
    </xf>
    <xf numFmtId="0" fontId="8" fillId="0" borderId="46" xfId="50" applyFont="1" applyBorder="1" applyAlignment="1">
      <alignment horizontal="center"/>
    </xf>
    <xf numFmtId="0" fontId="9" fillId="0" borderId="44" xfId="50" applyFont="1" applyBorder="1" applyAlignment="1">
      <alignment horizontal="center"/>
    </xf>
    <xf numFmtId="0" fontId="9" fillId="0" borderId="45" xfId="50" applyFont="1" applyBorder="1" applyAlignment="1">
      <alignment horizontal="center"/>
    </xf>
    <xf numFmtId="0" fontId="9" fillId="0" borderId="46" xfId="50" applyFont="1" applyBorder="1" applyAlignment="1">
      <alignment horizontal="center"/>
    </xf>
    <xf numFmtId="0" fontId="39" fillId="0" borderId="43" xfId="50" applyFont="1" applyBorder="1" applyAlignment="1">
      <alignment horizontal="left"/>
    </xf>
    <xf numFmtId="0" fontId="8" fillId="0" borderId="43" xfId="50" applyFont="1" applyBorder="1" applyAlignment="1">
      <alignment horizontal="left"/>
    </xf>
    <xf numFmtId="0" fontId="8" fillId="0" borderId="38" xfId="50" applyFont="1" applyBorder="1" applyAlignment="1">
      <alignment horizontal="center" vertical="center"/>
    </xf>
    <xf numFmtId="0" fontId="8" fillId="0" borderId="25" xfId="50" applyFont="1" applyBorder="1" applyAlignment="1">
      <alignment horizontal="center" vertical="center"/>
    </xf>
    <xf numFmtId="0" fontId="8" fillId="0" borderId="37" xfId="50" applyFont="1" applyBorder="1" applyAlignment="1">
      <alignment horizontal="center" vertical="center"/>
    </xf>
    <xf numFmtId="0" fontId="8" fillId="0" borderId="9" xfId="50" applyFont="1" applyBorder="1" applyAlignment="1">
      <alignment horizontal="center" vertical="center"/>
    </xf>
    <xf numFmtId="0" fontId="8" fillId="0" borderId="10" xfId="50" applyFont="1" applyBorder="1" applyAlignment="1">
      <alignment horizontal="center" vertical="center"/>
    </xf>
    <xf numFmtId="0" fontId="8" fillId="0" borderId="23" xfId="50" applyFont="1" applyBorder="1" applyAlignment="1">
      <alignment horizontal="center" vertical="center"/>
    </xf>
    <xf numFmtId="0" fontId="8" fillId="0" borderId="12" xfId="50" applyFont="1" applyBorder="1" applyAlignment="1">
      <alignment horizontal="center" vertical="center"/>
    </xf>
    <xf numFmtId="0" fontId="8" fillId="0" borderId="13" xfId="50" applyFont="1" applyBorder="1" applyAlignment="1">
      <alignment horizontal="center" vertical="center"/>
    </xf>
    <xf numFmtId="0" fontId="8" fillId="0" borderId="24" xfId="50" applyFont="1" applyBorder="1" applyAlignment="1">
      <alignment horizontal="center" vertical="center"/>
    </xf>
    <xf numFmtId="0" fontId="39" fillId="0" borderId="39" xfId="50" applyFont="1" applyBorder="1" applyAlignment="1">
      <alignment horizontal="left"/>
    </xf>
    <xf numFmtId="0" fontId="39" fillId="0" borderId="40" xfId="50" applyFont="1" applyBorder="1" applyAlignment="1">
      <alignment horizontal="left"/>
    </xf>
    <xf numFmtId="0" fontId="39" fillId="0" borderId="41" xfId="50" applyFont="1" applyBorder="1" applyAlignment="1">
      <alignment horizontal="left"/>
    </xf>
    <xf numFmtId="0" fontId="9" fillId="0" borderId="39" xfId="50" applyFont="1" applyBorder="1" applyAlignment="1">
      <alignment horizontal="center"/>
    </xf>
    <xf numFmtId="0" fontId="9" fillId="0" borderId="40" xfId="50" applyFont="1" applyBorder="1" applyAlignment="1">
      <alignment horizontal="center"/>
    </xf>
    <xf numFmtId="0" fontId="9" fillId="0" borderId="41" xfId="50" applyFont="1" applyBorder="1" applyAlignment="1">
      <alignment horizontal="center"/>
    </xf>
    <xf numFmtId="0" fontId="8" fillId="0" borderId="43" xfId="50" applyFont="1" applyFill="1" applyBorder="1" applyAlignment="1">
      <alignment horizontal="left"/>
    </xf>
    <xf numFmtId="0" fontId="8" fillId="0" borderId="39" xfId="50" applyFont="1" applyBorder="1" applyAlignment="1">
      <alignment horizontal="center"/>
    </xf>
    <xf numFmtId="0" fontId="8" fillId="0" borderId="41" xfId="50" applyFont="1" applyBorder="1" applyAlignment="1">
      <alignment horizontal="center"/>
    </xf>
    <xf numFmtId="0" fontId="8" fillId="0" borderId="40" xfId="50" applyFont="1" applyBorder="1" applyAlignment="1">
      <alignment horizontal="center"/>
    </xf>
    <xf numFmtId="0" fontId="15" fillId="0" borderId="43" xfId="281" applyFont="1" applyBorder="1" applyAlignment="1">
      <alignment horizontal="left"/>
    </xf>
    <xf numFmtId="0" fontId="34" fillId="0" borderId="43" xfId="50" applyFont="1" applyBorder="1" applyAlignment="1">
      <alignment horizontal="justify" vertical="top" wrapText="1"/>
    </xf>
    <xf numFmtId="0" fontId="11" fillId="0" borderId="43" xfId="50" applyFont="1" applyBorder="1" applyAlignment="1">
      <alignment horizontal="center"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56" fillId="0" borderId="41" xfId="50" applyFont="1" applyBorder="1" applyAlignment="1">
      <alignment horizontal="left" vertical="center"/>
    </xf>
    <xf numFmtId="0" fontId="1" fillId="0" borderId="43" xfId="50" applyFont="1" applyBorder="1" applyAlignment="1">
      <alignment horizontal="center" vertical="center"/>
    </xf>
    <xf numFmtId="0" fontId="1" fillId="0" borderId="43" xfId="50" applyFont="1" applyBorder="1" applyAlignment="1">
      <alignment horizontal="center" vertical="center" wrapText="1"/>
    </xf>
    <xf numFmtId="0" fontId="2" fillId="0" borderId="43" xfId="50" applyFont="1" applyBorder="1" applyAlignment="1">
      <alignment horizontal="center" vertical="center"/>
    </xf>
    <xf numFmtId="0" fontId="2" fillId="0" borderId="43" xfId="50" applyFont="1" applyBorder="1" applyAlignment="1">
      <alignment horizontal="center"/>
    </xf>
    <xf numFmtId="0" fontId="11" fillId="0" borderId="43" xfId="50" applyFont="1" applyBorder="1" applyAlignment="1">
      <alignment horizontal="center" vertical="center" wrapText="1"/>
    </xf>
    <xf numFmtId="0" fontId="16" fillId="0" borderId="43" xfId="50" applyFont="1" applyBorder="1" applyAlignment="1">
      <alignment horizontal="left" vertical="center"/>
    </xf>
    <xf numFmtId="0" fontId="34" fillId="0" borderId="43" xfId="50" applyFont="1" applyBorder="1" applyAlignment="1">
      <alignment horizontal="left" vertical="center" wrapText="1"/>
    </xf>
    <xf numFmtId="0" fontId="15" fillId="0" borderId="43" xfId="50" applyFont="1" applyBorder="1" applyAlignment="1">
      <alignment horizontal="left" vertical="center"/>
    </xf>
    <xf numFmtId="0" fontId="12" fillId="0" borderId="39" xfId="50" applyFont="1" applyBorder="1" applyAlignment="1">
      <alignment horizontal="left" vertical="center"/>
    </xf>
    <xf numFmtId="0" fontId="12" fillId="0" borderId="41" xfId="50" applyFont="1" applyBorder="1" applyAlignment="1">
      <alignment horizontal="left" vertical="center"/>
    </xf>
    <xf numFmtId="0" fontId="12" fillId="0" borderId="43" xfId="50" applyFont="1" applyBorder="1" applyAlignment="1">
      <alignment horizontal="left" vertical="center"/>
    </xf>
    <xf numFmtId="0" fontId="9" fillId="0" borderId="43" xfId="50" applyFont="1" applyBorder="1" applyAlignment="1">
      <alignment horizontal="center" wrapText="1"/>
    </xf>
    <xf numFmtId="0" fontId="13" fillId="0" borderId="43" xfId="50" applyFont="1" applyBorder="1" applyAlignment="1">
      <alignment horizontal="center" vertical="center"/>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1" xfId="50" applyFont="1" applyBorder="1" applyAlignment="1">
      <alignment horizontal="center" vertical="center" wrapText="1"/>
    </xf>
    <xf numFmtId="0" fontId="13" fillId="0" borderId="43" xfId="50" applyFont="1" applyBorder="1" applyAlignment="1">
      <alignment horizontal="center" vertical="center" wrapText="1"/>
    </xf>
    <xf numFmtId="0" fontId="13" fillId="0" borderId="43" xfId="50" applyFont="1" applyBorder="1" applyAlignment="1">
      <alignment horizontal="left" vertical="center"/>
    </xf>
    <xf numFmtId="0" fontId="9" fillId="0" borderId="43" xfId="50" applyFont="1" applyBorder="1" applyAlignment="1">
      <alignment horizontal="center" vertical="center"/>
    </xf>
    <xf numFmtId="0" fontId="8" fillId="0" borderId="43" xfId="50" applyFont="1" applyBorder="1" applyAlignment="1">
      <alignment horizontal="center"/>
    </xf>
    <xf numFmtId="0" fontId="11" fillId="0" borderId="43"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cellXfs>
  <cellStyles count="405">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0"/>
          <c:order val="0"/>
          <c:tx>
            <c:strRef>
              <c:f>'Graficos vinos DO'!$Y$5</c:f>
              <c:strCache>
                <c:ptCount val="1"/>
                <c:pt idx="0">
                  <c:v>2018</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41.037711785999996</c:v>
                </c:pt>
                <c:pt idx="1">
                  <c:v>28.094427338199999</c:v>
                </c:pt>
                <c:pt idx="2">
                  <c:v>32.963878584299998</c:v>
                </c:pt>
                <c:pt idx="3">
                  <c:v>35.862025062299999</c:v>
                </c:pt>
                <c:pt idx="4">
                  <c:v>38.360108749700004</c:v>
                </c:pt>
                <c:pt idx="5">
                  <c:v>37.873266823999998</c:v>
                </c:pt>
                <c:pt idx="6">
                  <c:v>42.167649539099997</c:v>
                </c:pt>
                <c:pt idx="7">
                  <c:v>46.494701373700003</c:v>
                </c:pt>
                <c:pt idx="8">
                  <c:v>29.001395629999998</c:v>
                </c:pt>
                <c:pt idx="9">
                  <c:v>46.059151196000002</c:v>
                </c:pt>
                <c:pt idx="10">
                  <c:v>43.903375814</c:v>
                </c:pt>
                <c:pt idx="11">
                  <c:v>34.816315384000006</c:v>
                </c:pt>
              </c:numCache>
            </c:numRef>
          </c:val>
          <c:smooth val="0"/>
          <c:extLst xmlns:c15="http://schemas.microsoft.com/office/drawing/2012/chart">
            <c:ext xmlns:c16="http://schemas.microsoft.com/office/drawing/2014/chart" uri="{C3380CC4-5D6E-409C-BE32-E72D297353CC}">
              <c16:uniqueId val="{00000000-D584-4281-AE33-099E96291A2A}"/>
            </c:ext>
          </c:extLst>
        </c:ser>
        <c:ser>
          <c:idx val="2"/>
          <c:order val="1"/>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2"/>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3"/>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36.198927527999992</c:v>
                </c:pt>
                <c:pt idx="1">
                  <c:v>26.500213594000002</c:v>
                </c:pt>
                <c:pt idx="2">
                  <c:v>33.510164059999994</c:v>
                </c:pt>
                <c:pt idx="3">
                  <c:v>40.647690953200005</c:v>
                </c:pt>
                <c:pt idx="4">
                  <c:v>40.901139038300002</c:v>
                </c:pt>
                <c:pt idx="5">
                  <c:v>38.234656270000002</c:v>
                </c:pt>
                <c:pt idx="6">
                  <c:v>36.47541537</c:v>
                </c:pt>
                <c:pt idx="7">
                  <c:v>37.119260230000009</c:v>
                </c:pt>
                <c:pt idx="8">
                  <c:v>35.469518379999997</c:v>
                </c:pt>
                <c:pt idx="9">
                  <c:v>38.236769739999993</c:v>
                </c:pt>
                <c:pt idx="10" formatCode="_ * #,##0.0_ ;_ * \-#,##0.0_ ;_ * &quot;-&quot;_ ;_ @_ ">
                  <c:v>42.412098959999994</c:v>
                </c:pt>
                <c:pt idx="11">
                  <c:v>42.495420379999977</c:v>
                </c:pt>
              </c:numCache>
            </c:numRef>
          </c:val>
          <c:smooth val="0"/>
          <c:extLst>
            <c:ext xmlns:c16="http://schemas.microsoft.com/office/drawing/2014/chart" uri="{C3380CC4-5D6E-409C-BE32-E72D297353CC}">
              <c16:uniqueId val="{00000004-D584-4281-AE33-099E96291A2A}"/>
            </c:ext>
          </c:extLst>
        </c:ser>
        <c:ser>
          <c:idx val="5"/>
          <c:order val="4"/>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34.125291159999996</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'Graficos vinos DO'!$Y$14</c:f>
              <c:strCache>
                <c:ptCount val="1"/>
                <c:pt idx="0">
                  <c:v>2018</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135.10198268000002</c:v>
                </c:pt>
                <c:pt idx="1">
                  <c:v>96.207256610000002</c:v>
                </c:pt>
                <c:pt idx="2">
                  <c:v>110.57148223999999</c:v>
                </c:pt>
                <c:pt idx="3">
                  <c:v>119.68703724</c:v>
                </c:pt>
                <c:pt idx="4">
                  <c:v>125.61629812999999</c:v>
                </c:pt>
                <c:pt idx="5">
                  <c:v>121.42985643999999</c:v>
                </c:pt>
                <c:pt idx="6">
                  <c:v>144.56778700999999</c:v>
                </c:pt>
                <c:pt idx="7">
                  <c:v>162.99841541999999</c:v>
                </c:pt>
                <c:pt idx="8">
                  <c:v>92.92487281999999</c:v>
                </c:pt>
                <c:pt idx="9">
                  <c:v>147.9696802</c:v>
                </c:pt>
                <c:pt idx="10">
                  <c:v>138.99379403999998</c:v>
                </c:pt>
                <c:pt idx="11">
                  <c:v>111.87502506</c:v>
                </c:pt>
              </c:numCache>
            </c:numRef>
          </c:val>
          <c:smooth val="0"/>
          <c:extLst xmlns:c15="http://schemas.microsoft.com/office/drawing/2012/chart">
            <c:ext xmlns:c16="http://schemas.microsoft.com/office/drawing/2014/chart" uri="{C3380CC4-5D6E-409C-BE32-E72D297353CC}">
              <c16:uniqueId val="{00000000-4FDA-4E80-B026-7127C01F737B}"/>
            </c:ext>
          </c:extLst>
        </c:ser>
        <c:ser>
          <c:idx val="2"/>
          <c:order val="1"/>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2"/>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3"/>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124.00603925999988</c:v>
                </c:pt>
                <c:pt idx="1">
                  <c:v>88.567648300000201</c:v>
                </c:pt>
                <c:pt idx="2">
                  <c:v>113.42074668000002</c:v>
                </c:pt>
                <c:pt idx="3">
                  <c:v>131.79903696999986</c:v>
                </c:pt>
                <c:pt idx="4">
                  <c:v>134.66538932999987</c:v>
                </c:pt>
                <c:pt idx="5">
                  <c:v>134.96532697000001</c:v>
                </c:pt>
                <c:pt idx="6">
                  <c:v>127.90599095</c:v>
                </c:pt>
                <c:pt idx="7">
                  <c:v>127.61925994999942</c:v>
                </c:pt>
                <c:pt idx="8">
                  <c:v>123.74867432999984</c:v>
                </c:pt>
                <c:pt idx="9">
                  <c:v>122.74885841999971</c:v>
                </c:pt>
                <c:pt idx="10">
                  <c:v>134.15946509999975</c:v>
                </c:pt>
                <c:pt idx="11">
                  <c:v>139.06939075999981</c:v>
                </c:pt>
              </c:numCache>
            </c:numRef>
          </c:val>
          <c:smooth val="0"/>
          <c:extLst>
            <c:ext xmlns:c16="http://schemas.microsoft.com/office/drawing/2014/chart" uri="{C3380CC4-5D6E-409C-BE32-E72D297353CC}">
              <c16:uniqueId val="{00000004-4FDA-4E80-B026-7127C01F737B}"/>
            </c:ext>
          </c:extLst>
        </c:ser>
        <c:ser>
          <c:idx val="5"/>
          <c:order val="4"/>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0.0</c:formatCode>
                <c:ptCount val="12"/>
                <c:pt idx="0">
                  <c:v>111.45542684999984</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0"/>
          <c:order val="0"/>
          <c:tx>
            <c:strRef>
              <c:f>'Graficos vinos DO'!$Y$25</c:f>
              <c:strCache>
                <c:ptCount val="1"/>
                <c:pt idx="0">
                  <c:v>2018</c:v>
                </c:pt>
              </c:strCache>
            </c:strRef>
          </c:tx>
          <c:spPr>
            <a:ln w="28575" cap="rnd">
              <a:solidFill>
                <a:schemeClr val="accent1"/>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c:v>3.1659021991579368</c:v>
                </c:pt>
                <c:pt idx="11">
                  <c:v>3.2132930732645151</c:v>
                </c:pt>
              </c:numCache>
            </c:numRef>
          </c:val>
          <c:smooth val="0"/>
          <c:extLst xmlns:c15="http://schemas.microsoft.com/office/drawing/2012/chart">
            <c:ext xmlns:c16="http://schemas.microsoft.com/office/drawing/2014/chart" uri="{C3380CC4-5D6E-409C-BE32-E72D297353CC}">
              <c16:uniqueId val="{00000000-BB30-457D-98BD-4A0194DCE943}"/>
            </c:ext>
          </c:extLst>
        </c:ser>
        <c:ser>
          <c:idx val="2"/>
          <c:order val="1"/>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2"/>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3"/>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3.4256826853248841</c:v>
                </c:pt>
                <c:pt idx="1">
                  <c:v>3.3421484693260393</c:v>
                </c:pt>
                <c:pt idx="2">
                  <c:v>3.3846670066108904</c:v>
                </c:pt>
                <c:pt idx="3">
                  <c:v>3.2424729149251696</c:v>
                </c:pt>
                <c:pt idx="4">
                  <c:v>3.2924606134782364</c:v>
                </c:pt>
                <c:pt idx="5">
                  <c:v>3.5299212844211612</c:v>
                </c:pt>
                <c:pt idx="6">
                  <c:v>3.5066356243662975</c:v>
                </c:pt>
                <c:pt idx="7">
                  <c:v>3.4380873745661766</c:v>
                </c:pt>
                <c:pt idx="8">
                  <c:v>3.4888738269357877</c:v>
                </c:pt>
                <c:pt idx="9">
                  <c:v>3.210230865595074</c:v>
                </c:pt>
                <c:pt idx="10">
                  <c:v>3.1632356895736096</c:v>
                </c:pt>
                <c:pt idx="11">
                  <c:v>3.2725735977294002</c:v>
                </c:pt>
              </c:numCache>
            </c:numRef>
          </c:val>
          <c:smooth val="0"/>
          <c:extLst>
            <c:ext xmlns:c16="http://schemas.microsoft.com/office/drawing/2014/chart" uri="{C3380CC4-5D6E-409C-BE32-E72D297353CC}">
              <c16:uniqueId val="{00000004-BB30-457D-98BD-4A0194DCE943}"/>
            </c:ext>
          </c:extLst>
        </c:ser>
        <c:ser>
          <c:idx val="5"/>
          <c:order val="4"/>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c:formatCode>
                <c:ptCount val="12"/>
                <c:pt idx="0" formatCode="0.00">
                  <c:v>3.2660652279105666</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0"/>
          <c:order val="0"/>
          <c:tx>
            <c:strRef>
              <c:f>'Gráficos vino granel'!$Q$7</c:f>
              <c:strCache>
                <c:ptCount val="1"/>
                <c:pt idx="0">
                  <c:v>2018</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xmlns:c15="http://schemas.microsoft.com/office/drawing/2012/chart">
            <c:ext xmlns:c16="http://schemas.microsoft.com/office/drawing/2014/chart" uri="{C3380CC4-5D6E-409C-BE32-E72D297353CC}">
              <c16:uniqueId val="{00000000-3600-488E-BF2D-5856CF8EC9D5}"/>
            </c:ext>
          </c:extLst>
        </c:ser>
        <c:ser>
          <c:idx val="2"/>
          <c:order val="1"/>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2"/>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3"/>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25.847498309999999</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4"/>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31.963491000000001</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0"/>
          <c:order val="0"/>
          <c:tx>
            <c:strRef>
              <c:f>'Gráficos vino granel'!$Q$16</c:f>
              <c:strCache>
                <c:ptCount val="1"/>
                <c:pt idx="0">
                  <c:v>2018</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xmlns:c15="http://schemas.microsoft.com/office/drawing/2012/chart">
            <c:ext xmlns:c16="http://schemas.microsoft.com/office/drawing/2014/chart" uri="{C3380CC4-5D6E-409C-BE32-E72D297353CC}">
              <c16:uniqueId val="{00000000-220A-4AB3-ABB1-20F737271900}"/>
            </c:ext>
          </c:extLst>
        </c:ser>
        <c:ser>
          <c:idx val="2"/>
          <c:order val="1"/>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2"/>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24.057190920000007</c:v>
                </c:pt>
                <c:pt idx="11">
                  <c:v>27.969808269999998</c:v>
                </c:pt>
              </c:numCache>
            </c:numRef>
          </c:val>
          <c:smooth val="0"/>
          <c:extLst>
            <c:ext xmlns:c16="http://schemas.microsoft.com/office/drawing/2014/chart" uri="{C3380CC4-5D6E-409C-BE32-E72D297353CC}">
              <c16:uniqueId val="{00000003-220A-4AB3-ABB1-20F737271900}"/>
            </c:ext>
          </c:extLst>
        </c:ser>
        <c:ser>
          <c:idx val="4"/>
          <c:order val="3"/>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26.269720730000003</c:v>
                </c:pt>
                <c:pt idx="3">
                  <c:v>22.245723099999996</c:v>
                </c:pt>
                <c:pt idx="4">
                  <c:v>24.211321869999988</c:v>
                </c:pt>
                <c:pt idx="5">
                  <c:v>29.27943664</c:v>
                </c:pt>
                <c:pt idx="6">
                  <c:v>21.588901100000001</c:v>
                </c:pt>
                <c:pt idx="7">
                  <c:v>25.654818129999999</c:v>
                </c:pt>
                <c:pt idx="8">
                  <c:v>27.384889380000001</c:v>
                </c:pt>
                <c:pt idx="9">
                  <c:v>28.943491000000002</c:v>
                </c:pt>
                <c:pt idx="10">
                  <c:v>23.483941340000005</c:v>
                </c:pt>
                <c:pt idx="11">
                  <c:v>30.651122740000009</c:v>
                </c:pt>
              </c:numCache>
            </c:numRef>
          </c:val>
          <c:smooth val="0"/>
          <c:extLst>
            <c:ext xmlns:c16="http://schemas.microsoft.com/office/drawing/2014/chart" uri="{C3380CC4-5D6E-409C-BE32-E72D297353CC}">
              <c16:uniqueId val="{00000004-220A-4AB3-ABB1-20F737271900}"/>
            </c:ext>
          </c:extLst>
        </c:ser>
        <c:ser>
          <c:idx val="5"/>
          <c:order val="4"/>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29.71051688</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0"/>
          <c:order val="0"/>
          <c:tx>
            <c:strRef>
              <c:f>'Gráficos vino granel'!$Q$27</c:f>
              <c:strCache>
                <c:ptCount val="1"/>
                <c:pt idx="0">
                  <c:v>2018</c:v>
                </c:pt>
              </c:strCache>
            </c:strRef>
          </c:tx>
          <c:spPr>
            <a:ln w="28575" cap="rnd">
              <a:solidFill>
                <a:schemeClr val="accent1"/>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xmlns:c15="http://schemas.microsoft.com/office/drawing/2012/chart">
            <c:ext xmlns:c16="http://schemas.microsoft.com/office/drawing/2014/chart" uri="{C3380CC4-5D6E-409C-BE32-E72D297353CC}">
              <c16:uniqueId val="{00000000-2C83-41E1-AFC8-1FBF62D36E33}"/>
            </c:ext>
          </c:extLst>
        </c:ser>
        <c:ser>
          <c:idx val="2"/>
          <c:order val="1"/>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2"/>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0.81612824194846889</c:v>
                </c:pt>
                <c:pt idx="11">
                  <c:v>1.4758444383869505</c:v>
                </c:pt>
              </c:numCache>
            </c:numRef>
          </c:val>
          <c:smooth val="0"/>
          <c:extLst>
            <c:ext xmlns:c16="http://schemas.microsoft.com/office/drawing/2014/chart" uri="{C3380CC4-5D6E-409C-BE32-E72D297353CC}">
              <c16:uniqueId val="{00000003-2C83-41E1-AFC8-1FBF62D36E33}"/>
            </c:ext>
          </c:extLst>
        </c:ser>
        <c:ser>
          <c:idx val="4"/>
          <c:order val="3"/>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0.89233391857065825</c:v>
                </c:pt>
                <c:pt idx="3">
                  <c:v>0.85132733863250298</c:v>
                </c:pt>
                <c:pt idx="4">
                  <c:v>0.92705561425013017</c:v>
                </c:pt>
                <c:pt idx="5">
                  <c:v>0.98518776818745279</c:v>
                </c:pt>
                <c:pt idx="6">
                  <c:v>0.83524141644483973</c:v>
                </c:pt>
                <c:pt idx="7">
                  <c:v>0.83716303837068096</c:v>
                </c:pt>
                <c:pt idx="8">
                  <c:v>0.88953165554999347</c:v>
                </c:pt>
                <c:pt idx="9">
                  <c:v>0.85626616713772885</c:v>
                </c:pt>
                <c:pt idx="10">
                  <c:v>0.875413478735934</c:v>
                </c:pt>
                <c:pt idx="11">
                  <c:v>0.8527659183898969</c:v>
                </c:pt>
              </c:numCache>
            </c:numRef>
          </c:val>
          <c:smooth val="0"/>
          <c:extLst>
            <c:ext xmlns:c16="http://schemas.microsoft.com/office/drawing/2014/chart" uri="{C3380CC4-5D6E-409C-BE32-E72D297353CC}">
              <c16:uniqueId val="{00000004-2C83-41E1-AFC8-1FBF62D36E33}"/>
            </c:ext>
          </c:extLst>
        </c:ser>
        <c:ser>
          <c:idx val="5"/>
          <c:order val="4"/>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General</c:formatCode>
                <c:ptCount val="12"/>
                <c:pt idx="0" formatCode="0.00">
                  <c:v>0.92951414099292218</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lts'!$Q$5</c:f>
              <c:strCache>
                <c:ptCount val="1"/>
                <c:pt idx="0">
                  <c:v>2018</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lts'!$Q$12</c:f>
              <c:strCache>
                <c:ptCount val="1"/>
                <c:pt idx="0">
                  <c:v>2018</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3988.63114</c:v>
                </c:pt>
                <c:pt idx="2">
                  <c:v>3376.3835299999992</c:v>
                </c:pt>
                <c:pt idx="3">
                  <c:v>3021.5246699999993</c:v>
                </c:pt>
                <c:pt idx="4">
                  <c:v>3814.2979600000003</c:v>
                </c:pt>
                <c:pt idx="5">
                  <c:v>3629.8534799999998</c:v>
                </c:pt>
                <c:pt idx="6">
                  <c:v>4041.1528199999998</c:v>
                </c:pt>
                <c:pt idx="7">
                  <c:v>3225.2133999999978</c:v>
                </c:pt>
                <c:pt idx="8">
                  <c:v>1909.9638399999994</c:v>
                </c:pt>
                <c:pt idx="9">
                  <c:v>3133.9940799999999</c:v>
                </c:pt>
                <c:pt idx="10">
                  <c:v>3317.4372600000006</c:v>
                </c:pt>
                <c:pt idx="11">
                  <c:v>3691.6154899999979</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3542.5489699999989</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lts'!$Q$22</c:f>
              <c:strCache>
                <c:ptCount val="1"/>
                <c:pt idx="0">
                  <c:v>2018</c:v>
                </c:pt>
              </c:strCache>
            </c:strRef>
          </c:tx>
          <c:spPr>
            <a:ln w="28575" cap="rnd">
              <a:solidFill>
                <a:schemeClr val="accent1"/>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1.8438176425612249</c:v>
                </c:pt>
                <c:pt idx="2">
                  <c:v>1.8802451781728104</c:v>
                </c:pt>
                <c:pt idx="3">
                  <c:v>1.9181701701104354</c:v>
                </c:pt>
                <c:pt idx="4">
                  <c:v>1.8787729330063387</c:v>
                </c:pt>
                <c:pt idx="5">
                  <c:v>1.8823526105084112</c:v>
                </c:pt>
                <c:pt idx="6">
                  <c:v>1.901873809020687</c:v>
                </c:pt>
                <c:pt idx="7">
                  <c:v>2.2316588119780585</c:v>
                </c:pt>
                <c:pt idx="8">
                  <c:v>1.8903851212987088</c:v>
                </c:pt>
                <c:pt idx="9">
                  <c:v>2.0687207901551412</c:v>
                </c:pt>
                <c:pt idx="10">
                  <c:v>1.8046498341921113</c:v>
                </c:pt>
                <c:pt idx="11">
                  <c:v>1.8668546644874302</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General</c:formatCode>
                <c:ptCount val="12"/>
                <c:pt idx="0" formatCode="0.00">
                  <c:v>1.9602331164979343</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vino espumoso'!$P$5</c:f>
              <c:strCache>
                <c:ptCount val="1"/>
                <c:pt idx="0">
                  <c:v>2017</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xmlns:c15="http://schemas.microsoft.com/office/drawing/2012/chart">
            <c:ext xmlns:c16="http://schemas.microsoft.com/office/drawing/2014/chart" uri="{C3380CC4-5D6E-409C-BE32-E72D297353CC}">
              <c16:uniqueId val="{00000000-BE05-4789-AB90-AC42C6E1BC83}"/>
            </c:ext>
          </c:extLst>
        </c:ser>
        <c:ser>
          <c:idx val="1"/>
          <c:order val="1"/>
          <c:tx>
            <c:strRef>
              <c:f>'Gráficos vino espumoso'!$P$6</c:f>
              <c:strCache>
                <c:ptCount val="1"/>
                <c:pt idx="0">
                  <c:v>2018</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2"/>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c:ext xmlns:c16="http://schemas.microsoft.com/office/drawing/2014/chart" uri="{C3380CC4-5D6E-409C-BE32-E72D297353CC}">
              <c16:uniqueId val="{00000002-BE05-4789-AB90-AC42C6E1BC83}"/>
            </c:ext>
          </c:extLst>
        </c:ser>
        <c:ser>
          <c:idx val="3"/>
          <c:order val="3"/>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3-BE05-4789-AB90-AC42C6E1BC83}"/>
            </c:ext>
          </c:extLst>
        </c:ser>
        <c:ser>
          <c:idx val="4"/>
          <c:order val="4"/>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376.29149999999998</c:v>
                </c:pt>
              </c:numCache>
            </c:numRef>
          </c:val>
          <c:smooth val="0"/>
          <c:extLst>
            <c:ext xmlns:c16="http://schemas.microsoft.com/office/drawing/2014/chart" uri="{C3380CC4-5D6E-409C-BE32-E72D297353CC}">
              <c16:uniqueId val="{00000004-BE05-4789-AB90-AC42C6E1BC83}"/>
            </c:ext>
          </c:extLst>
        </c:ser>
        <c:ser>
          <c:idx val="5"/>
          <c:order val="5"/>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vino espumoso'!$P$14</c:f>
              <c:strCache>
                <c:ptCount val="1"/>
                <c:pt idx="0">
                  <c:v>2017</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xmlns:c15="http://schemas.microsoft.com/office/drawing/2012/chart">
            <c:ext xmlns:c16="http://schemas.microsoft.com/office/drawing/2014/chart" uri="{C3380CC4-5D6E-409C-BE32-E72D297353CC}">
              <c16:uniqueId val="{00000000-609B-4C50-B4A8-49973FFFE71E}"/>
            </c:ext>
          </c:extLst>
        </c:ser>
        <c:ser>
          <c:idx val="1"/>
          <c:order val="1"/>
          <c:tx>
            <c:strRef>
              <c:f>'Gráficos vino espumoso'!$P$15</c:f>
              <c:strCache>
                <c:ptCount val="1"/>
                <c:pt idx="0">
                  <c:v>2018</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2"/>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c:ext xmlns:c16="http://schemas.microsoft.com/office/drawing/2014/chart" uri="{C3380CC4-5D6E-409C-BE32-E72D297353CC}">
              <c16:uniqueId val="{00000002-609B-4C50-B4A8-49973FFFE71E}"/>
            </c:ext>
          </c:extLst>
        </c:ser>
        <c:ser>
          <c:idx val="3"/>
          <c:order val="3"/>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3-609B-4C50-B4A8-49973FFFE71E}"/>
            </c:ext>
          </c:extLst>
        </c:ser>
        <c:ser>
          <c:idx val="4"/>
          <c:order val="4"/>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1398.8854200000001</c:v>
                </c:pt>
                <c:pt idx="9">
                  <c:v>1280.2467599999998</c:v>
                </c:pt>
                <c:pt idx="10" formatCode="_(* #,##0_);_(* \(#,##0\);_(* &quot;-&quot;_);_(@_)">
                  <c:v>1470.3960099999997</c:v>
                </c:pt>
                <c:pt idx="11" formatCode="_(* #,##0_);_(* \(#,##0\);_(* &quot;-&quot;_);_(@_)">
                  <c:v>1340.1470500000003</c:v>
                </c:pt>
              </c:numCache>
            </c:numRef>
          </c:val>
          <c:smooth val="0"/>
          <c:extLst>
            <c:ext xmlns:c16="http://schemas.microsoft.com/office/drawing/2014/chart" uri="{C3380CC4-5D6E-409C-BE32-E72D297353CC}">
              <c16:uniqueId val="{00000004-609B-4C50-B4A8-49973FFFE71E}"/>
            </c:ext>
          </c:extLst>
        </c:ser>
        <c:ser>
          <c:idx val="5"/>
          <c:order val="5"/>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0"/>
          <c:order val="0"/>
          <c:tx>
            <c:strRef>
              <c:f>'Gráficos vino espumoso'!$P$26</c:f>
              <c:strCache>
                <c:ptCount val="1"/>
                <c:pt idx="0">
                  <c:v>2017</c:v>
                </c:pt>
              </c:strCache>
            </c:strRef>
          </c:tx>
          <c:spPr>
            <a:ln w="28575" cap="rnd">
              <a:solidFill>
                <a:schemeClr val="accent1"/>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xmlns:c15="http://schemas.microsoft.com/office/drawing/2012/chart">
            <c:ext xmlns:c16="http://schemas.microsoft.com/office/drawing/2014/chart" uri="{C3380CC4-5D6E-409C-BE32-E72D297353CC}">
              <c16:uniqueId val="{00000000-1A08-4599-99BC-DFC1B0AAD252}"/>
            </c:ext>
          </c:extLst>
        </c:ser>
        <c:ser>
          <c:idx val="1"/>
          <c:order val="1"/>
          <c:tx>
            <c:strRef>
              <c:f>'Gráficos vino espumoso'!$P$27</c:f>
              <c:strCache>
                <c:ptCount val="1"/>
                <c:pt idx="0">
                  <c:v>2018</c:v>
                </c:pt>
              </c:strCache>
            </c:strRef>
          </c:tx>
          <c:spPr>
            <a:ln w="28575" cap="rnd">
              <a:solidFill>
                <a:schemeClr val="accent2"/>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2"/>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c:ext xmlns:c16="http://schemas.microsoft.com/office/drawing/2014/chart" uri="{C3380CC4-5D6E-409C-BE32-E72D297353CC}">
              <c16:uniqueId val="{00000002-1A08-4599-99BC-DFC1B0AAD252}"/>
            </c:ext>
          </c:extLst>
        </c:ser>
        <c:ser>
          <c:idx val="3"/>
          <c:order val="3"/>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3-1A08-4599-99BC-DFC1B0AAD252}"/>
            </c:ext>
          </c:extLst>
        </c:ser>
        <c:ser>
          <c:idx val="4"/>
          <c:order val="4"/>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c:v>
                </c:pt>
                <c:pt idx="9">
                  <c:v>4.0710312726586331</c:v>
                </c:pt>
                <c:pt idx="10">
                  <c:v>4.3917457714697026</c:v>
                </c:pt>
                <c:pt idx="11">
                  <c:v>3.5614597991185035</c:v>
                </c:pt>
              </c:numCache>
            </c:numRef>
          </c:val>
          <c:smooth val="0"/>
          <c:extLst>
            <c:ext xmlns:c16="http://schemas.microsoft.com/office/drawing/2014/chart" uri="{C3380CC4-5D6E-409C-BE32-E72D297353CC}">
              <c16:uniqueId val="{00000004-1A08-4599-99BC-DFC1B0AAD252}"/>
            </c:ext>
          </c:extLst>
        </c:ser>
        <c:ser>
          <c:idx val="5"/>
          <c:order val="5"/>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General</c:formatCode>
                <c:ptCount val="12"/>
                <c:pt idx="0" formatCode="0.00">
                  <c:v>3.7835204219413101</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23.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0F6D1987-C3F1-4625-8705-3F8586A9B1F6}" type="CELLRANGE">
                      <a:rPr lang="en-US" baseline="0"/>
                      <a:pPr/>
                      <a:t>[CELLRANGE]</a:t>
                    </a:fld>
                    <a:r>
                      <a:rPr lang="en-US" baseline="0"/>
                      <a:t>; </a:t>
                    </a:r>
                    <a:fld id="{4ECB7B50-6123-435E-945C-790CBF8EA11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0231A5C6-5AD3-4A1D-B5C4-93B3E7E1932E}" type="CELLRANGE">
                      <a:rPr lang="en-US" baseline="0"/>
                      <a:pPr/>
                      <a:t>[CELLRANGE]</a:t>
                    </a:fld>
                    <a:r>
                      <a:rPr lang="en-US" baseline="0"/>
                      <a:t>; </a:t>
                    </a:r>
                    <a:fld id="{7ACF065A-A181-4019-9A10-ACB450E2E12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C820351F-8AA4-4ABB-8792-1E372B3D9F06}" type="CELLRANGE">
                      <a:rPr lang="en-US" baseline="0"/>
                      <a:pPr/>
                      <a:t>[CELLRANGE]</a:t>
                    </a:fld>
                    <a:r>
                      <a:rPr lang="en-US" baseline="0"/>
                      <a:t>; </a:t>
                    </a:r>
                    <a:fld id="{A926AAED-08E0-4153-A862-4F91FC6C68C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510F7B53-0C5A-48CD-B41C-1CEB3599A827}" type="CELLRANGE">
                      <a:rPr lang="en-US" baseline="0"/>
                      <a:pPr/>
                      <a:t>[CELLRANGE]</a:t>
                    </a:fld>
                    <a:r>
                      <a:rPr lang="en-US" baseline="0"/>
                      <a:t>; </a:t>
                    </a:r>
                    <a:fld id="{D9C8BB21-A81F-4C05-AB40-5FD2CFB6ED3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6F132976-7919-4C58-9F6B-209B7C2351A1}" type="CELLRANGE">
                      <a:rPr lang="en-US" baseline="0"/>
                      <a:pPr/>
                      <a:t>[CELLRANGE]</a:t>
                    </a:fld>
                    <a:r>
                      <a:rPr lang="en-US" baseline="0"/>
                      <a:t>; </a:t>
                    </a:r>
                    <a:fld id="{35D3F3AD-1D48-4BE6-9F79-593B619E217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6A30F069-709E-4C4D-BE5E-9EFA0D0B65ED}" type="CELLRANGE">
                      <a:rPr lang="en-US" baseline="0"/>
                      <a:pPr/>
                      <a:t>[CELLRANGE]</a:t>
                    </a:fld>
                    <a:r>
                      <a:rPr lang="en-US" baseline="0"/>
                      <a:t>; </a:t>
                    </a:r>
                    <a:fld id="{10D8AAE2-68C4-4366-815A-A737A652D6D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8651B20A-1062-41A1-BD51-DC95A9180A45}" type="CELLRANGE">
                      <a:rPr lang="es-CL"/>
                      <a:pPr/>
                      <a:t>[CELLRANGE]</a:t>
                    </a:fld>
                    <a:r>
                      <a:rPr lang="es-CL" baseline="0"/>
                      <a:t>; </a:t>
                    </a:r>
                    <a:fld id="{D03E650F-6A06-4122-BB49-90097BE76A1F}"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AF84C55F-F611-4114-915C-D7E2451DC43D}" type="CELLRANGE">
                      <a:rPr lang="es-CL"/>
                      <a:pPr/>
                      <a:t>[CELLRANGE]</a:t>
                    </a:fld>
                    <a:r>
                      <a:rPr lang="es-CL" baseline="0"/>
                      <a:t>; </a:t>
                    </a:r>
                    <a:fld id="{DD769626-DBE2-4518-A63C-CCE9A96F3C1D}"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EEE4E343-03AF-4730-BA29-1B4533AC4A60}" type="CELLRANGE">
                      <a:rPr lang="es-CL"/>
                      <a:pPr/>
                      <a:t>[CELLRANGE]</a:t>
                    </a:fld>
                    <a:r>
                      <a:rPr lang="es-CL" baseline="0"/>
                      <a:t>; </a:t>
                    </a:r>
                    <a:fld id="{D26263EE-C0E4-4489-BAF4-48ECC9F7B34B}"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AD87BECA-DBEE-4592-8939-762E9D9D6134}" type="CELLRANGE">
                      <a:rPr lang="en-US" baseline="0"/>
                      <a:pPr/>
                      <a:t>[CELLRANGE]</a:t>
                    </a:fld>
                    <a:r>
                      <a:rPr lang="en-US" baseline="0"/>
                      <a:t>; </a:t>
                    </a:r>
                    <a:fld id="{779B9D32-42B4-4B08-8F7C-F2E4B42B8F3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177533C7-57CA-4295-92FC-1886CF8C8D51}" type="CELLRANGE">
                      <a:rPr lang="en-US" baseline="0"/>
                      <a:pPr/>
                      <a:t>[CELLRANGE]</a:t>
                    </a:fld>
                    <a:r>
                      <a:rPr lang="en-US" baseline="0"/>
                      <a:t>; </a:t>
                    </a:r>
                    <a:fld id="{90F56B0E-D588-46C2-BC9C-77D670B5CF3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27.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18186.425790000005</c:v>
                </c:pt>
                <c:pt idx="46">
                  <c:v>19476.741329999997</c:v>
                </c:pt>
                <c:pt idx="47">
                  <c:v>20807.292382608695</c:v>
                </c:pt>
                <c:pt idx="48">
                  <c:v>24433.689333333336</c:v>
                </c:pt>
                <c:pt idx="49">
                  <c:v>25661.867799999996</c:v>
                </c:pt>
                <c:pt idx="50">
                  <c:v>28217.706879999994</c:v>
                </c:pt>
                <c:pt idx="51">
                  <c:v>29519.528095238089</c:v>
                </c:pt>
                <c:pt idx="52">
                  <c:v>29300.776018181819</c:v>
                </c:pt>
                <c:pt idx="53">
                  <c:v>27026.940833333334</c:v>
                </c:pt>
                <c:pt idx="54">
                  <c:v>30980.685800000003</c:v>
                </c:pt>
                <c:pt idx="55">
                  <c:v>27442.894371428574</c:v>
                </c:pt>
                <c:pt idx="56">
                  <c:v>26536.197971428574</c:v>
                </c:pt>
                <c:pt idx="57">
                  <c:v>36897.284647619046</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c:v>15150.169760000002</c:v>
                </c:pt>
                <c:pt idx="46">
                  <c:v>17464.518659999998</c:v>
                </c:pt>
                <c:pt idx="47">
                  <c:v>14955.480865217391</c:v>
                </c:pt>
                <c:pt idx="48">
                  <c:v>23705.087666666666</c:v>
                </c:pt>
                <c:pt idx="49">
                  <c:v>29429.283839999993</c:v>
                </c:pt>
                <c:pt idx="50">
                  <c:v>28179.384199999997</c:v>
                </c:pt>
                <c:pt idx="51">
                  <c:v>25050.636380952375</c:v>
                </c:pt>
                <c:pt idx="52">
                  <c:v>26921.707377272727</c:v>
                </c:pt>
                <c:pt idx="53">
                  <c:v>23728.429633333333</c:v>
                </c:pt>
                <c:pt idx="54">
                  <c:v>23608.37227</c:v>
                </c:pt>
                <c:pt idx="55">
                  <c:v>20483.501100000001</c:v>
                </c:pt>
                <c:pt idx="56">
                  <c:v>22040.44408095238</c:v>
                </c:pt>
                <c:pt idx="57">
                  <c:v>29191.110704761908</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2019</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2020</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2021</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2019</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2020</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2021</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precios'!$C$35</c:f>
              <c:strCache>
                <c:ptCount val="1"/>
                <c:pt idx="0">
                  <c:v>Vol 2019</c:v>
                </c:pt>
              </c:strCache>
            </c:strRef>
          </c:tx>
          <c:spPr>
            <a:solidFill>
              <a:schemeClr val="accent2"/>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rango precios'!$F$35</c:f>
              <c:strCache>
                <c:ptCount val="1"/>
                <c:pt idx="0">
                  <c:v>Vol 2020</c:v>
                </c:pt>
              </c:strCache>
            </c:strRef>
          </c:tx>
          <c:spPr>
            <a:solidFill>
              <a:schemeClr val="accent5"/>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rango precios'!$I$35</c:f>
              <c:strCache>
                <c:ptCount val="1"/>
                <c:pt idx="0">
                  <c:v>Vol 2021</c:v>
                </c:pt>
              </c:strCache>
            </c:strRef>
          </c:tx>
          <c:spPr>
            <a:solidFill>
              <a:schemeClr val="accent2">
                <a:lumMod val="60000"/>
              </a:schemeClr>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precios'!$B$35</c:f>
              <c:strCache>
                <c:ptCount val="1"/>
                <c:pt idx="0">
                  <c:v>Val 2019</c:v>
                </c:pt>
              </c:strCache>
            </c:strRef>
          </c:tx>
          <c:spPr>
            <a:ln w="28575" cap="rnd">
              <a:solidFill>
                <a:schemeClr val="accent1"/>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rango precios'!$E$35</c:f>
              <c:strCache>
                <c:ptCount val="1"/>
                <c:pt idx="0">
                  <c:v>Val 2020</c:v>
                </c:pt>
              </c:strCache>
            </c:strRef>
          </c:tx>
          <c:spPr>
            <a:ln w="28575" cap="rnd">
              <a:solidFill>
                <a:schemeClr val="accent4"/>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rango precios'!$H$35</c:f>
              <c:strCache>
                <c:ptCount val="1"/>
                <c:pt idx="0">
                  <c:v>Val 2021</c:v>
                </c:pt>
              </c:strCache>
            </c:strRef>
          </c:tx>
          <c:spPr>
            <a:ln w="28575" cap="rnd">
              <a:solidFill>
                <a:schemeClr val="accent1">
                  <a:lumMod val="60000"/>
                </a:schemeClr>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198120</xdr:colOff>
      <xdr:row>20</xdr:row>
      <xdr:rowOff>38100</xdr:rowOff>
    </xdr:from>
    <xdr:to>
      <xdr:col>15</xdr:col>
      <xdr:colOff>7620</xdr:colOff>
      <xdr:row>37</xdr:row>
      <xdr:rowOff>167640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42</xdr:row>
      <xdr:rowOff>129540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442585" cy="7924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enero de 2022, las exportaciones totales de vino llegan a 73,7 millones de litros, por un total de USD 156,9 millones, lo que representa una disminución de 2,2% en volumen y de 6,7% en valor en relación con el mismo periodo de 2021.</a:t>
          </a:r>
        </a:p>
        <a:p>
          <a:pPr marL="0" indent="0" eaLnBrk="1" fontAlgn="auto" latinLnBrk="0" hangingPunct="1"/>
          <a:endParaRPr lang="es-CL" sz="1100" b="0"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este periodo, se exportaron 34,1 millones de litros de vino con denominación de origen, por un valor de USD 111,5 millones. Estas cifras representan una disminución de 5,7% en volumen y de 10,1% en valor. Con esto, el precio medio de la categoría para este periodo llega a USD 3,27 / litro, lo que significa una disminución de 4,7% respecto a igual periodo de 2021.</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Por su parte, en enero de 2022, se exportaron 32 millones de litros de vino a granel por un monto total de USD 29,7 millones. Estas exportaciones representan un alza de 8,4% en volumen y de 23,4% en valor respecto de igual periodo del año anterior.</a:t>
          </a:r>
        </a:p>
        <a:p>
          <a:pPr marL="0" indent="0" eaLnBrk="1" fontAlgn="auto" latinLnBrk="0" hangingPunct="1"/>
          <a:endParaRPr lang="es-CL" sz="1100" b="0"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este mismo periodo de 2022, los vinos espumosos registran un aumento de 78,5% en volumen y 47,7% en valor, respecto a enero de 2021, llegando a 0,3 millones de litros, por un valor de USD 1,3 millones.</a:t>
          </a:r>
        </a:p>
        <a:p>
          <a:endParaRPr lang="es-CL" sz="1100" b="0" i="0" u="none" strike="noStrike" baseline="0">
            <a:solidFill>
              <a:schemeClr val="dk1"/>
            </a:solidFill>
            <a:latin typeface="+mn-lt"/>
            <a:ea typeface="+mn-ea"/>
            <a:cs typeface="+mn-cs"/>
          </a:endParaRPr>
        </a:p>
        <a:p>
          <a:r>
            <a:rPr lang="es-CL" sz="1100" b="1" i="0" baseline="0">
              <a:solidFill>
                <a:schemeClr val="dk1"/>
              </a:solidFill>
              <a:effectLst/>
              <a:latin typeface="+mn-lt"/>
              <a:ea typeface="+mn-ea"/>
              <a:cs typeface="+mn-cs"/>
            </a:rPr>
            <a:t>2. Catastro Vitivinícola</a:t>
          </a:r>
        </a:p>
        <a:p>
          <a:endParaRPr lang="es-CL" sz="1100" b="1"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El día 15 de noviembre, el Servicio Agrícola y Ganadero (SAG), publicó el Catastro Vitícola Nacional 2020, donde se observa que la superficie con vides viníferas casi se mantuvo respecto a 2019, llegando a 136.166 ha.</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Las regiones con mayor superficie plantada continúan siendo las del Maule con 53.546 ha (39%) y O’Higgins con 45.081 hectáreas (33%).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cepajes de vino son liderados por Cabernet Sauvignon con 40.053 ha (29%), Sauvignon blanc con 15.224 ha (11%) y Merlot con 11.366 ha (8%).</a:t>
          </a:r>
        </a:p>
        <a:p>
          <a:endParaRPr lang="es-CL" sz="1100" b="0" i="0" u="none" strike="noStrike" baseline="0">
            <a:solidFill>
              <a:schemeClr val="dk1"/>
            </a:solidFill>
            <a:latin typeface="+mn-lt"/>
            <a:ea typeface="+mn-ea"/>
            <a:cs typeface="+mn-cs"/>
          </a:endParaRPr>
        </a:p>
        <a:p>
          <a:r>
            <a:rPr lang="es-CL" sz="1100" b="0" i="0" u="none" strike="noStrike" baseline="0">
              <a:solidFill>
                <a:schemeClr val="dk1"/>
              </a:solidFill>
              <a:latin typeface="+mn-lt"/>
              <a:ea typeface="+mn-ea"/>
              <a:cs typeface="+mn-cs"/>
            </a:rPr>
            <a:t>Para acceder a la información completa:</a:t>
          </a:r>
        </a:p>
        <a:p>
          <a:r>
            <a:rPr lang="es-CL" sz="1100" b="0" i="0" baseline="0">
              <a:solidFill>
                <a:schemeClr val="dk1"/>
              </a:solidFill>
              <a:effectLst/>
              <a:latin typeface="+mn-lt"/>
              <a:ea typeface="+mn-ea"/>
              <a:cs typeface="+mn-cs"/>
            </a:rPr>
            <a:t>https://www.sag.gob.cl/noticias/sag-presenta-catastro-viticola-nacional-2020</a:t>
          </a:r>
          <a:endParaRPr lang="es-CL">
            <a:effectLst/>
          </a:endParaRPr>
        </a:p>
        <a:p>
          <a:endParaRPr lang="es-CL"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L" sz="1100" b="1" i="0" baseline="0">
              <a:solidFill>
                <a:schemeClr val="dk1"/>
              </a:solidFill>
              <a:effectLst/>
              <a:latin typeface="+mn-lt"/>
              <a:ea typeface="+mn-ea"/>
              <a:cs typeface="+mn-cs"/>
            </a:rPr>
            <a:t>3. Ruta de acceso a información de precios de venta de vinos a productor en la Región del Maule</a:t>
          </a:r>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precios de venta de vinos a productor de la Región del Maule, son posibles de descargar en la sección "Precios al productor" y "Precios mensuales de vino de la región del Maule" haciendo click en el siguiente link: </a:t>
          </a:r>
        </a:p>
        <a:p>
          <a:pPr eaLnBrk="1" fontAlgn="auto" latinLnBrk="0" hangingPunct="1"/>
          <a:r>
            <a:rPr lang="es-CL" sz="1100" b="0" i="0" baseline="0">
              <a:solidFill>
                <a:schemeClr val="dk1"/>
              </a:solidFill>
              <a:effectLst/>
              <a:latin typeface="+mn-lt"/>
              <a:ea typeface="+mn-ea"/>
              <a:cs typeface="+mn-cs"/>
            </a:rPr>
            <a:t>https://aplicativos.odepa.gob.cl/series-precios/avance-producto</a:t>
          </a:r>
          <a:endParaRPr lang="es-C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election activeCell="F34" sqref="F34"/>
    </sheetView>
  </sheetViews>
  <sheetFormatPr baseColWidth="10" defaultColWidth="11.44140625" defaultRowHeight="14.4" x14ac:dyDescent="0.3"/>
  <sheetData>
    <row r="16" spans="4:4" ht="31.2" x14ac:dyDescent="0.6">
      <c r="D16" s="1" t="s">
        <v>0</v>
      </c>
    </row>
    <row r="36" spans="4:4" s="31" customFormat="1" x14ac:dyDescent="0.3"/>
    <row r="42" spans="4:4" ht="18" x14ac:dyDescent="0.35">
      <c r="D42" s="2" t="s">
        <v>338</v>
      </c>
    </row>
  </sheetData>
  <phoneticPr fontId="59" type="noConversion"/>
  <pageMargins left="0.70866141732283472" right="0.70866141732283472" top="0.74803149606299213" bottom="0.74803149606299213" header="0.31496062992125984" footer="0.31496062992125984"/>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election activeCell="K15" sqref="K15"/>
    </sheetView>
  </sheetViews>
  <sheetFormatPr baseColWidth="10" defaultColWidth="11.44140625" defaultRowHeight="14.4" x14ac:dyDescent="0.3"/>
  <cols>
    <col min="8" max="23" width="6" customWidth="1"/>
    <col min="24" max="24" width="6" style="13" customWidth="1"/>
    <col min="25" max="25" width="5.44140625" style="13" bestFit="1" customWidth="1"/>
    <col min="26" max="30" width="6.109375" style="13" bestFit="1" customWidth="1"/>
    <col min="31" max="31" width="5.44140625" style="13" bestFit="1" customWidth="1"/>
    <col min="32" max="34" width="6.44140625" style="13" bestFit="1" customWidth="1"/>
    <col min="35" max="36" width="6.109375" style="13" bestFit="1" customWidth="1"/>
    <col min="37" max="37" width="6.44140625" style="13" bestFit="1" customWidth="1"/>
    <col min="39" max="41" width="12" bestFit="1" customWidth="1"/>
  </cols>
  <sheetData>
    <row r="1" spans="24:41" x14ac:dyDescent="0.3">
      <c r="X1" s="36"/>
      <c r="Y1" s="36"/>
      <c r="Z1" s="36" t="s">
        <v>184</v>
      </c>
      <c r="AA1" s="36" t="s">
        <v>185</v>
      </c>
      <c r="AB1" s="36" t="s">
        <v>186</v>
      </c>
      <c r="AC1" s="36" t="s">
        <v>187</v>
      </c>
      <c r="AD1" s="36" t="s">
        <v>188</v>
      </c>
      <c r="AE1" s="36" t="s">
        <v>189</v>
      </c>
      <c r="AF1" s="36" t="s">
        <v>190</v>
      </c>
      <c r="AG1" s="36" t="s">
        <v>191</v>
      </c>
      <c r="AH1" s="36" t="s">
        <v>192</v>
      </c>
      <c r="AI1" s="36" t="s">
        <v>193</v>
      </c>
      <c r="AJ1" s="36" t="s">
        <v>194</v>
      </c>
      <c r="AK1" s="36" t="s">
        <v>195</v>
      </c>
    </row>
    <row r="2" spans="24:41" x14ac:dyDescent="0.3">
      <c r="X2" s="36" t="s">
        <v>196</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3">
      <c r="X3" s="36" t="s">
        <v>196</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6"/>
      <c r="AN3" s="166"/>
      <c r="AO3" s="166"/>
    </row>
    <row r="4" spans="24:41" x14ac:dyDescent="0.3">
      <c r="X4" s="36" t="s">
        <v>196</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6"/>
      <c r="AN4" s="166"/>
      <c r="AO4" s="166"/>
    </row>
    <row r="5" spans="24:41" x14ac:dyDescent="0.3">
      <c r="X5" s="36" t="s">
        <v>196</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54"/>
      <c r="AN5" s="254"/>
      <c r="AO5" s="254"/>
    </row>
    <row r="6" spans="24:41" x14ac:dyDescent="0.3">
      <c r="X6" s="36" t="s">
        <v>196</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6"/>
      <c r="AN6" s="166"/>
      <c r="AO6" s="166"/>
    </row>
    <row r="7" spans="24:41" s="31" customFormat="1" x14ac:dyDescent="0.3">
      <c r="X7" s="36" t="s">
        <v>196</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55"/>
      <c r="AN7" s="166"/>
      <c r="AO7" s="166"/>
    </row>
    <row r="8" spans="24:41" x14ac:dyDescent="0.3">
      <c r="X8" s="36" t="s">
        <v>196</v>
      </c>
      <c r="Y8" s="36">
        <v>2021</v>
      </c>
      <c r="Z8" s="38">
        <v>36.198927527999992</v>
      </c>
      <c r="AA8" s="38">
        <v>26.500213594000002</v>
      </c>
      <c r="AB8" s="38">
        <v>33.510164059999994</v>
      </c>
      <c r="AC8" s="38">
        <v>40.647690953200005</v>
      </c>
      <c r="AD8" s="38">
        <v>40.901139038300002</v>
      </c>
      <c r="AE8" s="38">
        <v>38.234656270000002</v>
      </c>
      <c r="AF8" s="38">
        <v>36.47541537</v>
      </c>
      <c r="AG8" s="38">
        <v>37.119260230000009</v>
      </c>
      <c r="AH8" s="38">
        <v>35.469518379999997</v>
      </c>
      <c r="AI8" s="38">
        <v>38.236769739999993</v>
      </c>
      <c r="AJ8" s="167">
        <v>42.412098959999994</v>
      </c>
      <c r="AK8" s="32">
        <v>42.495420379999977</v>
      </c>
      <c r="AM8" s="110"/>
      <c r="AN8" s="167"/>
      <c r="AO8" s="167"/>
    </row>
    <row r="9" spans="24:41" x14ac:dyDescent="0.3">
      <c r="X9" s="36" t="s">
        <v>196</v>
      </c>
      <c r="Y9" s="36">
        <v>2022</v>
      </c>
      <c r="Z9" s="38">
        <v>34.125291159999996</v>
      </c>
      <c r="AA9" s="38"/>
      <c r="AB9" s="38"/>
      <c r="AC9" s="38"/>
      <c r="AD9" s="38"/>
      <c r="AE9" s="38"/>
      <c r="AF9" s="38"/>
      <c r="AG9" s="38"/>
      <c r="AH9" s="38"/>
      <c r="AI9" s="38"/>
      <c r="AJ9" s="167"/>
      <c r="AK9" s="32"/>
      <c r="AM9" s="110"/>
      <c r="AN9" s="167"/>
      <c r="AO9" s="167"/>
    </row>
    <row r="10" spans="24:41" x14ac:dyDescent="0.3">
      <c r="AM10" s="167"/>
    </row>
    <row r="11" spans="24:41" x14ac:dyDescent="0.3">
      <c r="X11" s="36" t="s">
        <v>100</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7"/>
    </row>
    <row r="12" spans="24:41" x14ac:dyDescent="0.3">
      <c r="X12" s="36" t="s">
        <v>100</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3">
      <c r="X13" s="36" t="s">
        <v>100</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3">
      <c r="X14" s="36" t="s">
        <v>100</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3">
      <c r="X15" s="36" t="s">
        <v>100</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3">
      <c r="X16" s="36" t="s">
        <v>100</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7"/>
      <c r="AN16" s="167"/>
      <c r="AO16" s="167"/>
    </row>
    <row r="17" spans="24:37" x14ac:dyDescent="0.3">
      <c r="X17" s="36" t="s">
        <v>100</v>
      </c>
      <c r="Y17" s="36">
        <v>2021</v>
      </c>
      <c r="Z17" s="38">
        <v>124.00603925999988</v>
      </c>
      <c r="AA17" s="38">
        <v>88.567648300000201</v>
      </c>
      <c r="AB17" s="38">
        <v>113.42074668000002</v>
      </c>
      <c r="AC17" s="38">
        <v>131.79903696999986</v>
      </c>
      <c r="AD17" s="38">
        <v>134.66538932999987</v>
      </c>
      <c r="AE17" s="37">
        <v>134.96532697000001</v>
      </c>
      <c r="AF17" s="37">
        <v>127.90599095</v>
      </c>
      <c r="AG17" s="37">
        <v>127.61925994999942</v>
      </c>
      <c r="AH17" s="37">
        <v>123.74867432999984</v>
      </c>
      <c r="AI17" s="37">
        <v>122.74885841999971</v>
      </c>
      <c r="AJ17" s="37">
        <v>134.15946509999975</v>
      </c>
      <c r="AK17" s="256">
        <v>139.06939075999981</v>
      </c>
    </row>
    <row r="18" spans="24:37" x14ac:dyDescent="0.3">
      <c r="X18" s="36" t="s">
        <v>100</v>
      </c>
      <c r="Y18" s="36">
        <v>2022</v>
      </c>
      <c r="Z18" s="38">
        <v>111.45542684999984</v>
      </c>
      <c r="AA18" s="38"/>
      <c r="AB18" s="38"/>
      <c r="AC18" s="38"/>
      <c r="AD18" s="38"/>
      <c r="AE18" s="256"/>
      <c r="AF18" s="256"/>
      <c r="AG18" s="256"/>
      <c r="AH18" s="256"/>
      <c r="AI18" s="256"/>
      <c r="AJ18" s="256"/>
      <c r="AK18" s="256"/>
    </row>
    <row r="20" spans="24:37" x14ac:dyDescent="0.3">
      <c r="X20" s="36" t="s">
        <v>197</v>
      </c>
      <c r="Y20" s="36"/>
      <c r="AA20" s="36"/>
      <c r="AB20" s="36"/>
      <c r="AC20" s="36"/>
      <c r="AD20" s="36"/>
      <c r="AE20" s="36"/>
      <c r="AF20" s="36"/>
      <c r="AG20" s="36"/>
      <c r="AH20" s="36"/>
      <c r="AI20" s="37"/>
      <c r="AJ20" s="37"/>
      <c r="AK20" s="36"/>
    </row>
    <row r="21" spans="24:37" s="31" customFormat="1" x14ac:dyDescent="0.3">
      <c r="X21" s="37"/>
      <c r="Y21" s="36"/>
      <c r="Z21" s="36" t="s">
        <v>184</v>
      </c>
      <c r="AA21" s="36" t="s">
        <v>185</v>
      </c>
      <c r="AB21" s="36" t="s">
        <v>186</v>
      </c>
      <c r="AC21" s="36" t="s">
        <v>187</v>
      </c>
      <c r="AD21" s="36" t="s">
        <v>188</v>
      </c>
      <c r="AE21" s="36" t="s">
        <v>189</v>
      </c>
      <c r="AF21" s="36" t="s">
        <v>190</v>
      </c>
      <c r="AG21" s="36" t="s">
        <v>191</v>
      </c>
      <c r="AH21" s="36" t="s">
        <v>192</v>
      </c>
      <c r="AI21" s="36" t="s">
        <v>193</v>
      </c>
      <c r="AJ21" s="36" t="s">
        <v>194</v>
      </c>
      <c r="AK21" s="36" t="s">
        <v>195</v>
      </c>
    </row>
    <row r="22" spans="24:37" x14ac:dyDescent="0.3">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3">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3">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3">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3">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3">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3">
      <c r="X28" s="36"/>
      <c r="Y28" s="36">
        <v>2021</v>
      </c>
      <c r="Z28" s="39">
        <f t="shared" ref="Z28:AK28" si="6">Z17/Z8</f>
        <v>3.4256826853248841</v>
      </c>
      <c r="AA28" s="39">
        <f t="shared" si="6"/>
        <v>3.3421484693260393</v>
      </c>
      <c r="AB28" s="39">
        <f t="shared" si="6"/>
        <v>3.3846670066108904</v>
      </c>
      <c r="AC28" s="39">
        <f t="shared" si="6"/>
        <v>3.2424729149251696</v>
      </c>
      <c r="AD28" s="39">
        <f t="shared" si="6"/>
        <v>3.2924606134782364</v>
      </c>
      <c r="AE28" s="39">
        <f t="shared" si="6"/>
        <v>3.5299212844211612</v>
      </c>
      <c r="AF28" s="39">
        <f t="shared" si="6"/>
        <v>3.5066356243662975</v>
      </c>
      <c r="AG28" s="39">
        <f t="shared" si="6"/>
        <v>3.4380873745661766</v>
      </c>
      <c r="AH28" s="39">
        <f t="shared" si="6"/>
        <v>3.4888738269357877</v>
      </c>
      <c r="AI28" s="39">
        <f t="shared" si="6"/>
        <v>3.210230865595074</v>
      </c>
      <c r="AJ28" s="39">
        <f t="shared" si="6"/>
        <v>3.1632356895736096</v>
      </c>
      <c r="AK28" s="257">
        <f t="shared" si="6"/>
        <v>3.2725735977294002</v>
      </c>
    </row>
    <row r="29" spans="24:37" x14ac:dyDescent="0.3">
      <c r="X29" s="36"/>
      <c r="Y29" s="36">
        <v>2022</v>
      </c>
      <c r="Z29" s="257">
        <f>Z18/Z9</f>
        <v>3.2660652279105666</v>
      </c>
      <c r="AA29" s="40"/>
      <c r="AB29" s="41"/>
      <c r="AC29" s="41"/>
      <c r="AD29" s="41"/>
      <c r="AE29" s="41"/>
      <c r="AF29" s="41"/>
      <c r="AG29" s="41"/>
      <c r="AH29" s="41"/>
      <c r="AI29" s="41"/>
      <c r="AJ29" s="41"/>
      <c r="AK29" s="41"/>
    </row>
    <row r="30" spans="24:37" x14ac:dyDescent="0.3">
      <c r="X30" s="36"/>
      <c r="Y30" s="36"/>
      <c r="Z30" s="41"/>
      <c r="AA30" s="41"/>
      <c r="AB30" s="41"/>
      <c r="AC30" s="41"/>
      <c r="AD30" s="41"/>
      <c r="AE30" s="41"/>
      <c r="AF30" s="41"/>
      <c r="AG30" s="41"/>
      <c r="AH30" s="41"/>
      <c r="AI30" s="41"/>
      <c r="AJ30" s="41"/>
      <c r="AK30" s="41"/>
    </row>
    <row r="31" spans="24:37" x14ac:dyDescent="0.3">
      <c r="X31" s="36"/>
      <c r="Y31" s="36"/>
      <c r="Z31" s="41"/>
      <c r="AA31" s="41"/>
      <c r="AB31" s="41"/>
      <c r="AC31" s="41"/>
      <c r="AD31" s="41"/>
      <c r="AE31" s="41"/>
      <c r="AF31" s="41"/>
      <c r="AG31" s="41"/>
      <c r="AH31" s="41"/>
      <c r="AI31" s="41"/>
      <c r="AJ31" s="41"/>
      <c r="AK31" s="41"/>
    </row>
    <row r="32" spans="24:37" x14ac:dyDescent="0.3">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election activeCell="H11" sqref="H11"/>
    </sheetView>
  </sheetViews>
  <sheetFormatPr baseColWidth="10" defaultColWidth="11.44140625" defaultRowHeight="14.4" x14ac:dyDescent="0.3"/>
  <cols>
    <col min="14" max="14" width="14.44140625" customWidth="1"/>
    <col min="15" max="15" width="8.44140625" customWidth="1"/>
    <col min="16" max="16" width="8.109375" customWidth="1"/>
    <col min="17" max="17" width="5.44140625" bestFit="1" customWidth="1"/>
    <col min="18" max="18" width="7.109375" customWidth="1"/>
    <col min="19" max="22" width="5" bestFit="1" customWidth="1"/>
    <col min="23" max="23" width="6.109375" bestFit="1" customWidth="1"/>
    <col min="24" max="29" width="5" bestFit="1" customWidth="1"/>
  </cols>
  <sheetData>
    <row r="2" spans="16:33" x14ac:dyDescent="0.3">
      <c r="P2" s="44"/>
      <c r="Q2" s="44"/>
      <c r="R2" s="44" t="s">
        <v>198</v>
      </c>
      <c r="S2" s="44"/>
      <c r="T2" s="44"/>
      <c r="U2" s="44"/>
      <c r="V2" s="44"/>
      <c r="W2" s="44"/>
      <c r="X2" s="44"/>
      <c r="Y2" s="44"/>
      <c r="Z2" s="44"/>
      <c r="AA2" s="44"/>
      <c r="AB2" s="44"/>
      <c r="AC2" s="44"/>
    </row>
    <row r="3" spans="16:33" x14ac:dyDescent="0.3">
      <c r="P3" s="44"/>
      <c r="Q3" s="44"/>
      <c r="R3" s="47" t="s">
        <v>184</v>
      </c>
      <c r="S3" s="47" t="s">
        <v>185</v>
      </c>
      <c r="T3" s="47" t="s">
        <v>186</v>
      </c>
      <c r="U3" s="47" t="s">
        <v>187</v>
      </c>
      <c r="V3" s="47" t="s">
        <v>188</v>
      </c>
      <c r="W3" s="47" t="s">
        <v>189</v>
      </c>
      <c r="X3" s="47" t="s">
        <v>190</v>
      </c>
      <c r="Y3" s="47" t="s">
        <v>191</v>
      </c>
      <c r="Z3" s="47" t="s">
        <v>192</v>
      </c>
      <c r="AA3" s="47" t="s">
        <v>193</v>
      </c>
      <c r="AB3" s="47" t="s">
        <v>194</v>
      </c>
      <c r="AC3" s="47" t="s">
        <v>195</v>
      </c>
      <c r="AE3" s="168"/>
      <c r="AF3" s="168"/>
      <c r="AG3" s="168"/>
    </row>
    <row r="4" spans="16:33" x14ac:dyDescent="0.3">
      <c r="P4" s="44" t="s">
        <v>196</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8"/>
      <c r="AF4" s="168"/>
      <c r="AG4" s="168"/>
    </row>
    <row r="5" spans="16:33" x14ac:dyDescent="0.3">
      <c r="P5" s="44" t="s">
        <v>196</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7"/>
      <c r="AF5" s="167"/>
      <c r="AG5" s="167"/>
    </row>
    <row r="6" spans="16:33" x14ac:dyDescent="0.3">
      <c r="P6" s="44" t="s">
        <v>196</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3">
      <c r="P7" s="44" t="s">
        <v>196</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230"/>
      <c r="AF7" s="230"/>
      <c r="AG7" s="230"/>
    </row>
    <row r="8" spans="16:33" x14ac:dyDescent="0.3">
      <c r="P8" s="44" t="s">
        <v>196</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230"/>
      <c r="AF8" s="230"/>
      <c r="AG8" s="230"/>
    </row>
    <row r="9" spans="16:33" s="31" customFormat="1" x14ac:dyDescent="0.3">
      <c r="P9" s="44" t="s">
        <v>196</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166"/>
    </row>
    <row r="10" spans="16:33" x14ac:dyDescent="0.3">
      <c r="P10" s="44" t="s">
        <v>196</v>
      </c>
      <c r="Q10" s="44">
        <v>2021</v>
      </c>
      <c r="R10" s="43">
        <v>29.491007</v>
      </c>
      <c r="S10" s="43">
        <v>28.33947349</v>
      </c>
      <c r="T10" s="43">
        <v>29.439339</v>
      </c>
      <c r="U10" s="43">
        <v>26.130634000000001</v>
      </c>
      <c r="V10" s="43">
        <v>26.116364000000001</v>
      </c>
      <c r="W10" s="43">
        <v>29.719650999999999</v>
      </c>
      <c r="X10" s="43">
        <v>25.847498309999999</v>
      </c>
      <c r="Y10" s="43">
        <v>30.644948420000002</v>
      </c>
      <c r="Z10" s="43">
        <v>30.785739</v>
      </c>
      <c r="AA10" s="43">
        <v>33.801979000000003</v>
      </c>
      <c r="AB10" s="43">
        <v>26.826113500000002</v>
      </c>
      <c r="AC10" s="43">
        <v>35.943184500000001</v>
      </c>
      <c r="AE10" s="166"/>
    </row>
    <row r="11" spans="16:33" x14ac:dyDescent="0.3">
      <c r="P11" s="44" t="s">
        <v>196</v>
      </c>
      <c r="Q11" s="44">
        <v>2022</v>
      </c>
      <c r="R11" s="43">
        <v>31.963491000000001</v>
      </c>
      <c r="S11" s="43"/>
      <c r="T11" s="43"/>
      <c r="U11" s="43"/>
      <c r="V11" s="43"/>
      <c r="W11" s="43"/>
      <c r="X11" s="43"/>
      <c r="Y11" s="43"/>
      <c r="Z11" s="43"/>
      <c r="AA11" s="43"/>
      <c r="AB11" s="43"/>
      <c r="AC11" s="43"/>
      <c r="AF11" s="254"/>
      <c r="AG11" s="254"/>
    </row>
    <row r="12" spans="16:33" x14ac:dyDescent="0.3">
      <c r="AE12" s="167"/>
      <c r="AF12" s="254"/>
      <c r="AG12" s="254"/>
    </row>
    <row r="13" spans="16:33" x14ac:dyDescent="0.3">
      <c r="P13" s="44" t="s">
        <v>100</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7"/>
    </row>
    <row r="14" spans="16:33" x14ac:dyDescent="0.3">
      <c r="P14" s="44" t="s">
        <v>100</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3">
      <c r="P15" s="44" t="s">
        <v>100</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3">
      <c r="P16" s="44" t="s">
        <v>100</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3">
      <c r="P17" s="44" t="s">
        <v>199</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3">
      <c r="P18" s="44" t="s">
        <v>199</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24.057190920000007</v>
      </c>
      <c r="AC18" s="45">
        <v>27.969808269999998</v>
      </c>
      <c r="AE18" s="167"/>
      <c r="AF18" s="167"/>
      <c r="AG18" s="167"/>
    </row>
    <row r="19" spans="16:33" x14ac:dyDescent="0.3">
      <c r="P19" s="45" t="s">
        <v>100</v>
      </c>
      <c r="Q19" s="44">
        <v>2021</v>
      </c>
      <c r="R19" s="45">
        <v>24.06928783</v>
      </c>
      <c r="S19" s="45">
        <v>24.209827790000002</v>
      </c>
      <c r="T19" s="45">
        <v>26.269720730000003</v>
      </c>
      <c r="U19" s="45">
        <v>22.245723099999996</v>
      </c>
      <c r="V19" s="45">
        <v>24.211321869999988</v>
      </c>
      <c r="W19" s="45">
        <v>29.27943664</v>
      </c>
      <c r="X19" s="45">
        <v>21.588901100000001</v>
      </c>
      <c r="Y19" s="45">
        <v>25.654818129999999</v>
      </c>
      <c r="Z19" s="45">
        <v>27.384889380000001</v>
      </c>
      <c r="AA19" s="45">
        <v>28.943491000000002</v>
      </c>
      <c r="AB19" s="45">
        <v>23.483941340000005</v>
      </c>
      <c r="AC19" s="45">
        <v>30.651122740000009</v>
      </c>
    </row>
    <row r="20" spans="16:33" x14ac:dyDescent="0.3">
      <c r="P20" s="44" t="s">
        <v>199</v>
      </c>
      <c r="Q20" s="44">
        <v>2022</v>
      </c>
      <c r="R20" s="45">
        <v>29.71051688</v>
      </c>
      <c r="S20" s="45"/>
      <c r="T20" s="45"/>
      <c r="U20" s="45"/>
      <c r="V20" s="45"/>
      <c r="W20" s="45"/>
      <c r="X20" s="45"/>
      <c r="Y20" s="45"/>
      <c r="Z20" s="45"/>
      <c r="AA20" s="45"/>
      <c r="AB20" s="45"/>
      <c r="AC20" s="45"/>
    </row>
    <row r="22" spans="16:33" x14ac:dyDescent="0.3">
      <c r="P22" s="45"/>
      <c r="Q22" s="44"/>
      <c r="R22" s="44" t="s">
        <v>197</v>
      </c>
      <c r="S22" s="44"/>
      <c r="T22" s="44"/>
      <c r="U22" s="44"/>
      <c r="V22" s="44"/>
      <c r="W22" s="44"/>
      <c r="X22" s="44"/>
      <c r="Y22" s="44"/>
      <c r="Z22" s="44"/>
      <c r="AA22" s="44"/>
      <c r="AB22" s="44"/>
      <c r="AC22" s="44"/>
    </row>
    <row r="23" spans="16:33" x14ac:dyDescent="0.3">
      <c r="P23" s="44"/>
      <c r="Q23" s="44"/>
      <c r="R23" s="44" t="s">
        <v>184</v>
      </c>
      <c r="S23" s="44" t="s">
        <v>185</v>
      </c>
      <c r="T23" s="44" t="s">
        <v>186</v>
      </c>
      <c r="U23" s="44" t="s">
        <v>187</v>
      </c>
      <c r="V23" s="44" t="s">
        <v>188</v>
      </c>
      <c r="W23" s="44" t="s">
        <v>189</v>
      </c>
      <c r="X23" s="44" t="s">
        <v>190</v>
      </c>
      <c r="Y23" s="44" t="s">
        <v>191</v>
      </c>
      <c r="Z23" s="44" t="s">
        <v>192</v>
      </c>
      <c r="AA23" s="44" t="s">
        <v>193</v>
      </c>
      <c r="AB23" s="44" t="s">
        <v>194</v>
      </c>
      <c r="AC23" s="44" t="s">
        <v>195</v>
      </c>
    </row>
    <row r="24" spans="16:33" x14ac:dyDescent="0.3">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3">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3">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3">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3">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3">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0.81612824194846889</v>
      </c>
      <c r="AC29" s="46">
        <f t="shared" si="5"/>
        <v>1.4758444383869505</v>
      </c>
    </row>
    <row r="30" spans="16:33" x14ac:dyDescent="0.3">
      <c r="P30" s="31"/>
      <c r="Q30" s="90">
        <v>2021</v>
      </c>
      <c r="R30" s="46">
        <f t="shared" ref="R30:AC30" si="6">R19/R10</f>
        <v>0.81615686537933418</v>
      </c>
      <c r="S30" s="46">
        <f t="shared" si="6"/>
        <v>0.85427937814521493</v>
      </c>
      <c r="T30" s="46">
        <f t="shared" si="6"/>
        <v>0.89233391857065825</v>
      </c>
      <c r="U30" s="46">
        <f t="shared" si="6"/>
        <v>0.85132733863250298</v>
      </c>
      <c r="V30" s="46">
        <f t="shared" si="6"/>
        <v>0.92705561425013017</v>
      </c>
      <c r="W30" s="46">
        <f t="shared" si="6"/>
        <v>0.98518776818745279</v>
      </c>
      <c r="X30" s="46">
        <f t="shared" si="6"/>
        <v>0.83524141644483973</v>
      </c>
      <c r="Y30" s="46">
        <f t="shared" si="6"/>
        <v>0.83716303837068096</v>
      </c>
      <c r="Z30" s="46">
        <f t="shared" si="6"/>
        <v>0.88953165554999347</v>
      </c>
      <c r="AA30" s="46">
        <f t="shared" si="6"/>
        <v>0.85626616713772885</v>
      </c>
      <c r="AB30" s="46">
        <f t="shared" si="6"/>
        <v>0.875413478735934</v>
      </c>
      <c r="AC30" s="258">
        <f t="shared" si="6"/>
        <v>0.8527659183898969</v>
      </c>
    </row>
    <row r="31" spans="16:33" x14ac:dyDescent="0.3">
      <c r="Q31" s="90">
        <v>2022</v>
      </c>
      <c r="R31" s="258">
        <f>R20/R11</f>
        <v>0.92951414099292218</v>
      </c>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election activeCell="H13" sqref="H13"/>
    </sheetView>
  </sheetViews>
  <sheetFormatPr baseColWidth="10" defaultColWidth="11.44140625" defaultRowHeight="14.4" x14ac:dyDescent="0.3"/>
  <cols>
    <col min="15" max="15" width="5.6640625" customWidth="1"/>
    <col min="16" max="16" width="5" bestFit="1" customWidth="1"/>
    <col min="17" max="17" width="5.44140625" bestFit="1" customWidth="1"/>
    <col min="18" max="18" width="6.33203125" customWidth="1"/>
    <col min="19" max="29" width="6.44140625" bestFit="1" customWidth="1"/>
  </cols>
  <sheetData>
    <row r="2" spans="12:34" x14ac:dyDescent="0.3">
      <c r="P2" s="56"/>
      <c r="Q2" s="56"/>
      <c r="R2" s="57" t="s">
        <v>200</v>
      </c>
      <c r="S2" s="56"/>
      <c r="T2" s="56"/>
      <c r="U2" s="56"/>
      <c r="V2" s="56"/>
      <c r="W2" s="56"/>
      <c r="X2" s="56"/>
      <c r="Y2" s="56"/>
      <c r="Z2" s="56"/>
      <c r="AA2" s="56"/>
      <c r="AB2" s="56"/>
      <c r="AC2" s="56"/>
    </row>
    <row r="3" spans="12:34" x14ac:dyDescent="0.3">
      <c r="P3" s="56"/>
      <c r="Q3" s="56"/>
      <c r="R3" s="55" t="s">
        <v>184</v>
      </c>
      <c r="S3" s="55" t="s">
        <v>185</v>
      </c>
      <c r="T3" s="55" t="s">
        <v>186</v>
      </c>
      <c r="U3" s="55" t="s">
        <v>187</v>
      </c>
      <c r="V3" s="55" t="s">
        <v>188</v>
      </c>
      <c r="W3" s="55" t="s">
        <v>189</v>
      </c>
      <c r="X3" s="55" t="s">
        <v>190</v>
      </c>
      <c r="Y3" s="55" t="s">
        <v>191</v>
      </c>
      <c r="Z3" s="55" t="s">
        <v>192</v>
      </c>
      <c r="AA3" s="55" t="s">
        <v>193</v>
      </c>
      <c r="AB3" s="55" t="s">
        <v>194</v>
      </c>
      <c r="AC3" s="55" t="s">
        <v>195</v>
      </c>
      <c r="AE3" s="168"/>
      <c r="AF3" s="168"/>
      <c r="AG3" s="168"/>
      <c r="AH3" s="168"/>
    </row>
    <row r="4" spans="12:34" x14ac:dyDescent="0.3">
      <c r="P4" s="56" t="s">
        <v>196</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8"/>
      <c r="AF4" s="168"/>
      <c r="AG4" s="168"/>
      <c r="AH4" s="168"/>
    </row>
    <row r="5" spans="12:34" x14ac:dyDescent="0.3">
      <c r="P5" s="56" t="s">
        <v>196</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10"/>
    </row>
    <row r="6" spans="12:34" x14ac:dyDescent="0.3">
      <c r="P6" s="56" t="s">
        <v>196</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6"/>
      <c r="AF6" s="255"/>
      <c r="AG6" s="166"/>
    </row>
    <row r="7" spans="12:34" x14ac:dyDescent="0.3">
      <c r="P7" s="56" t="s">
        <v>196</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6"/>
      <c r="AF7" s="166"/>
      <c r="AG7" s="166"/>
    </row>
    <row r="8" spans="12:34" x14ac:dyDescent="0.3">
      <c r="P8" s="56" t="s">
        <v>201</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3">
      <c r="P9" s="56" t="s">
        <v>196</v>
      </c>
      <c r="Q9" s="56">
        <v>2022</v>
      </c>
      <c r="R9" s="49">
        <v>1807.2080000000001</v>
      </c>
      <c r="S9" s="49"/>
      <c r="T9" s="49"/>
      <c r="U9" s="49"/>
      <c r="V9" s="49"/>
      <c r="W9" s="49"/>
      <c r="X9" s="49"/>
      <c r="Y9" s="49"/>
      <c r="Z9" s="49"/>
      <c r="AA9" s="49"/>
      <c r="AB9" s="49"/>
      <c r="AC9" s="49"/>
      <c r="AE9" s="96"/>
      <c r="AF9" s="96"/>
      <c r="AG9" s="96"/>
    </row>
    <row r="10" spans="12:34" x14ac:dyDescent="0.3">
      <c r="L10" s="255"/>
    </row>
    <row r="11" spans="12:34" x14ac:dyDescent="0.3">
      <c r="L11" s="255"/>
      <c r="P11" s="56" t="s">
        <v>100</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3">
      <c r="L12" s="110"/>
      <c r="P12" s="56" t="s">
        <v>100</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3">
      <c r="L13" s="110"/>
      <c r="P13" s="56" t="s">
        <v>100</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3">
      <c r="P14" s="56" t="s">
        <v>100</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3">
      <c r="P15" s="56" t="s">
        <v>100</v>
      </c>
      <c r="Q15" s="56">
        <v>2021</v>
      </c>
      <c r="R15" s="48">
        <v>3117.5292100000001</v>
      </c>
      <c r="S15" s="48">
        <v>3988.63114</v>
      </c>
      <c r="T15" s="48">
        <v>3376.3835299999992</v>
      </c>
      <c r="U15" s="48">
        <v>3021.5246699999993</v>
      </c>
      <c r="V15" s="48">
        <v>3814.2979600000003</v>
      </c>
      <c r="W15" s="48">
        <v>3629.8534799999998</v>
      </c>
      <c r="X15" s="48">
        <v>4041.1528199999998</v>
      </c>
      <c r="Y15" s="48">
        <v>3225.2133999999978</v>
      </c>
      <c r="Z15" s="48">
        <v>1909.9638399999994</v>
      </c>
      <c r="AA15" s="48">
        <v>3133.9940799999999</v>
      </c>
      <c r="AB15" s="48">
        <v>3317.4372600000006</v>
      </c>
      <c r="AC15" s="48">
        <v>3691.6154899999979</v>
      </c>
    </row>
    <row r="16" spans="12:34" x14ac:dyDescent="0.3">
      <c r="P16" s="56" t="s">
        <v>100</v>
      </c>
      <c r="Q16" s="56">
        <v>2022</v>
      </c>
      <c r="R16" s="48">
        <v>3542.5489699999989</v>
      </c>
      <c r="S16" s="48"/>
      <c r="T16" s="48"/>
      <c r="U16" s="48"/>
      <c r="V16" s="48"/>
      <c r="W16" s="48"/>
      <c r="X16" s="48"/>
      <c r="Y16" s="48"/>
      <c r="Z16" s="48"/>
      <c r="AA16" s="48"/>
      <c r="AB16" s="48"/>
      <c r="AC16" s="48"/>
    </row>
    <row r="17" spans="16:29" x14ac:dyDescent="0.3">
      <c r="P17" s="52"/>
      <c r="Q17" s="31"/>
      <c r="R17" s="31"/>
      <c r="S17" s="31"/>
      <c r="T17" s="31"/>
      <c r="U17" s="31"/>
      <c r="V17" s="31"/>
      <c r="W17" s="31"/>
      <c r="X17" s="31"/>
      <c r="Y17" s="31"/>
      <c r="Z17" s="31"/>
      <c r="AA17" s="31"/>
      <c r="AB17" s="31"/>
      <c r="AC17" s="31"/>
    </row>
    <row r="18" spans="16:29" x14ac:dyDescent="0.3">
      <c r="P18" s="52"/>
      <c r="Q18" s="56"/>
      <c r="R18" s="56" t="s">
        <v>197</v>
      </c>
      <c r="S18" s="56"/>
      <c r="T18" s="56"/>
      <c r="U18" s="56"/>
      <c r="V18" s="56"/>
      <c r="W18" s="51"/>
      <c r="X18" s="56"/>
      <c r="Y18" s="56"/>
      <c r="Z18" s="56"/>
      <c r="AA18" s="56"/>
      <c r="AB18" s="56"/>
      <c r="AC18" s="56"/>
    </row>
    <row r="19" spans="16:29" x14ac:dyDescent="0.3">
      <c r="P19" s="56"/>
      <c r="Q19" s="56"/>
      <c r="R19" s="57" t="s">
        <v>200</v>
      </c>
      <c r="S19" s="56"/>
      <c r="T19" s="56"/>
      <c r="U19" s="56"/>
      <c r="V19" s="56"/>
      <c r="W19" s="56"/>
      <c r="X19" s="56"/>
      <c r="Y19" s="56"/>
      <c r="Z19" s="56"/>
      <c r="AA19" s="56"/>
      <c r="AB19" s="56"/>
      <c r="AC19" s="56"/>
    </row>
    <row r="20" spans="16:29" x14ac:dyDescent="0.3">
      <c r="P20" s="56"/>
      <c r="Q20" s="56"/>
      <c r="R20" s="56" t="s">
        <v>184</v>
      </c>
      <c r="S20" s="56" t="s">
        <v>185</v>
      </c>
      <c r="T20" s="56" t="s">
        <v>186</v>
      </c>
      <c r="U20" s="56" t="s">
        <v>187</v>
      </c>
      <c r="V20" s="56" t="s">
        <v>188</v>
      </c>
      <c r="W20" s="56" t="s">
        <v>189</v>
      </c>
      <c r="X20" s="56" t="s">
        <v>190</v>
      </c>
      <c r="Y20" s="56" t="s">
        <v>191</v>
      </c>
      <c r="Z20" s="56" t="s">
        <v>192</v>
      </c>
      <c r="AA20" s="56" t="s">
        <v>193</v>
      </c>
      <c r="AB20" s="56" t="s">
        <v>194</v>
      </c>
      <c r="AC20" s="56" t="s">
        <v>195</v>
      </c>
    </row>
    <row r="21" spans="16:29" x14ac:dyDescent="0.3">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3">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3">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3">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3">
      <c r="P25" s="31"/>
      <c r="Q25" s="92">
        <v>2021</v>
      </c>
      <c r="R25" s="91">
        <f t="shared" ref="R25:AC25" si="4">R15/R8</f>
        <v>1.9358942226130198</v>
      </c>
      <c r="S25" s="91">
        <f t="shared" si="4"/>
        <v>1.8438176425612249</v>
      </c>
      <c r="T25" s="91">
        <f t="shared" si="4"/>
        <v>1.8802451781728104</v>
      </c>
      <c r="U25" s="91">
        <f t="shared" si="4"/>
        <v>1.9181701701104354</v>
      </c>
      <c r="V25" s="91">
        <f t="shared" si="4"/>
        <v>1.8787729330063387</v>
      </c>
      <c r="W25" s="91">
        <f t="shared" si="4"/>
        <v>1.8823526105084112</v>
      </c>
      <c r="X25" s="91">
        <f t="shared" si="4"/>
        <v>1.901873809020687</v>
      </c>
      <c r="Y25" s="91">
        <f t="shared" si="4"/>
        <v>2.2316588119780585</v>
      </c>
      <c r="Z25" s="91">
        <f t="shared" si="4"/>
        <v>1.8903851212987088</v>
      </c>
      <c r="AA25" s="91">
        <f t="shared" si="4"/>
        <v>2.0687207901551412</v>
      </c>
      <c r="AB25" s="91">
        <f t="shared" si="4"/>
        <v>1.8046498341921113</v>
      </c>
      <c r="AC25" s="260">
        <f t="shared" si="4"/>
        <v>1.8668546644874302</v>
      </c>
    </row>
    <row r="26" spans="16:29" x14ac:dyDescent="0.3">
      <c r="Q26" s="92">
        <v>2022</v>
      </c>
      <c r="R26" s="260">
        <f>R16/R9</f>
        <v>1.9602331164979343</v>
      </c>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election activeCell="H17" sqref="H17"/>
    </sheetView>
  </sheetViews>
  <sheetFormatPr baseColWidth="10" defaultColWidth="11.44140625" defaultRowHeight="14.4" x14ac:dyDescent="0.3"/>
  <cols>
    <col min="13" max="13" width="14.33203125" customWidth="1"/>
    <col min="14" max="14" width="14.88671875" customWidth="1"/>
    <col min="15" max="15" width="5" bestFit="1" customWidth="1"/>
    <col min="16" max="16" width="5.44140625" bestFit="1" customWidth="1"/>
    <col min="17" max="17" width="6.6640625" customWidth="1"/>
    <col min="18" max="22" width="6.44140625" bestFit="1" customWidth="1"/>
    <col min="23" max="27" width="7" bestFit="1" customWidth="1"/>
    <col min="28" max="28" width="6.44140625" bestFit="1" customWidth="1"/>
  </cols>
  <sheetData>
    <row r="1" spans="15:32" x14ac:dyDescent="0.3">
      <c r="O1" s="56"/>
      <c r="P1" s="56"/>
      <c r="Q1" s="56" t="s">
        <v>148</v>
      </c>
      <c r="R1" s="56"/>
      <c r="S1" s="56"/>
      <c r="T1" s="56"/>
      <c r="U1" s="56"/>
      <c r="V1" s="56"/>
      <c r="W1" s="56"/>
      <c r="X1" s="56"/>
      <c r="Y1" s="56"/>
      <c r="Z1" s="56"/>
      <c r="AA1" s="56"/>
      <c r="AB1" s="56"/>
    </row>
    <row r="2" spans="15:32" x14ac:dyDescent="0.3">
      <c r="O2" s="56"/>
      <c r="P2" s="56"/>
      <c r="Q2" s="56" t="s">
        <v>184</v>
      </c>
      <c r="R2" s="56" t="s">
        <v>185</v>
      </c>
      <c r="S2" s="56" t="s">
        <v>186</v>
      </c>
      <c r="T2" s="56" t="s">
        <v>187</v>
      </c>
      <c r="U2" s="56" t="s">
        <v>188</v>
      </c>
      <c r="V2" s="56" t="s">
        <v>189</v>
      </c>
      <c r="W2" s="56" t="s">
        <v>190</v>
      </c>
      <c r="X2" s="56" t="s">
        <v>191</v>
      </c>
      <c r="Y2" s="56" t="s">
        <v>192</v>
      </c>
      <c r="Z2" s="56" t="s">
        <v>193</v>
      </c>
      <c r="AA2" s="56" t="s">
        <v>194</v>
      </c>
      <c r="AB2" s="56" t="s">
        <v>195</v>
      </c>
    </row>
    <row r="3" spans="15:32" x14ac:dyDescent="0.3">
      <c r="O3" s="56" t="s">
        <v>196</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8"/>
      <c r="AE3" s="168"/>
      <c r="AF3" s="168"/>
    </row>
    <row r="4" spans="15:32" x14ac:dyDescent="0.3">
      <c r="O4" s="56" t="s">
        <v>196</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8"/>
      <c r="AE4" s="168"/>
      <c r="AF4" s="168"/>
    </row>
    <row r="5" spans="15:32" x14ac:dyDescent="0.3">
      <c r="O5" s="56" t="s">
        <v>196</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row>
    <row r="6" spans="15:32" x14ac:dyDescent="0.3">
      <c r="O6" s="56" t="s">
        <v>196</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row>
    <row r="7" spans="15:32" x14ac:dyDescent="0.3">
      <c r="O7" s="56" t="s">
        <v>196</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6"/>
      <c r="AE7" s="251"/>
      <c r="AF7" s="251"/>
    </row>
    <row r="8" spans="15:32" x14ac:dyDescent="0.3">
      <c r="O8" s="56" t="s">
        <v>196</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6"/>
      <c r="AE8" s="244"/>
      <c r="AF8" s="244"/>
    </row>
    <row r="9" spans="15:32" x14ac:dyDescent="0.3">
      <c r="O9" s="56" t="s">
        <v>201</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376.29149999999998</v>
      </c>
      <c r="AD9" s="166"/>
      <c r="AE9" s="110"/>
      <c r="AF9" s="110"/>
    </row>
    <row r="10" spans="15:32" x14ac:dyDescent="0.3">
      <c r="O10" s="56" t="s">
        <v>196</v>
      </c>
      <c r="P10" s="56">
        <v>2022</v>
      </c>
      <c r="Q10" s="54">
        <v>331.4205</v>
      </c>
      <c r="R10" s="54"/>
      <c r="S10" s="54"/>
      <c r="T10" s="54"/>
      <c r="U10" s="54"/>
      <c r="V10" s="54"/>
      <c r="W10" s="54"/>
      <c r="X10" s="54"/>
      <c r="Y10" s="54"/>
      <c r="Z10" s="54"/>
      <c r="AA10" s="54"/>
      <c r="AB10" s="54"/>
      <c r="AD10" s="110"/>
      <c r="AE10" s="110"/>
      <c r="AF10" s="110"/>
    </row>
    <row r="11" spans="15:32" x14ac:dyDescent="0.3">
      <c r="AD11" s="110"/>
    </row>
    <row r="12" spans="15:32" x14ac:dyDescent="0.3">
      <c r="O12" s="56" t="s">
        <v>100</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3">
      <c r="O13" s="56" t="s">
        <v>100</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3">
      <c r="O14" s="56" t="s">
        <v>100</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3">
      <c r="O15" s="56" t="s">
        <v>100</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3">
      <c r="O16" s="56" t="s">
        <v>100</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3">
      <c r="O17" s="56" t="s">
        <v>100</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3">
      <c r="O18" s="56" t="s">
        <v>100</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1398.8854200000001</v>
      </c>
      <c r="Z18" s="53">
        <v>1280.2467599999998</v>
      </c>
      <c r="AA18" s="48">
        <v>1470.3960099999997</v>
      </c>
      <c r="AB18" s="48">
        <v>1340.1470500000003</v>
      </c>
    </row>
    <row r="19" spans="15:32" x14ac:dyDescent="0.3">
      <c r="O19" s="56" t="s">
        <v>100</v>
      </c>
      <c r="P19" s="56">
        <v>2022</v>
      </c>
      <c r="Q19" s="53">
        <v>1253.93623</v>
      </c>
      <c r="R19" s="53"/>
      <c r="S19" s="53"/>
      <c r="T19" s="53"/>
      <c r="U19" s="53"/>
      <c r="V19" s="53"/>
      <c r="W19" s="53"/>
      <c r="X19" s="53"/>
      <c r="Y19" s="53"/>
      <c r="Z19" s="53"/>
      <c r="AA19" s="48"/>
      <c r="AB19" s="48"/>
    </row>
    <row r="20" spans="15:32" x14ac:dyDescent="0.3">
      <c r="O20" s="56"/>
      <c r="P20" s="31"/>
      <c r="Q20" s="31"/>
      <c r="R20" s="31"/>
      <c r="S20" s="31"/>
      <c r="T20" s="31"/>
      <c r="U20" s="31"/>
      <c r="V20" s="31"/>
      <c r="W20" s="31"/>
      <c r="X20" s="31"/>
      <c r="Y20" s="31"/>
      <c r="Z20" s="31"/>
      <c r="AA20" s="31"/>
      <c r="AB20" s="31"/>
    </row>
    <row r="21" spans="15:32" x14ac:dyDescent="0.3">
      <c r="O21" s="52"/>
      <c r="P21" s="56"/>
      <c r="Q21" s="56" t="s">
        <v>197</v>
      </c>
      <c r="R21" s="56"/>
      <c r="S21" s="56"/>
      <c r="T21" s="56"/>
      <c r="U21" s="52"/>
      <c r="V21" s="56"/>
      <c r="W21" s="56"/>
      <c r="X21" s="56"/>
      <c r="Y21" s="56"/>
      <c r="Z21" s="56"/>
      <c r="AA21" s="56"/>
      <c r="AB21" s="56"/>
    </row>
    <row r="22" spans="15:32" x14ac:dyDescent="0.3">
      <c r="O22" s="52"/>
      <c r="P22" s="56"/>
      <c r="Q22" s="56" t="s">
        <v>148</v>
      </c>
      <c r="R22" s="56"/>
      <c r="S22" s="56"/>
      <c r="T22" s="56"/>
      <c r="U22" s="56"/>
      <c r="V22" s="56"/>
      <c r="W22" s="56"/>
      <c r="X22" s="56"/>
      <c r="Y22" s="56"/>
      <c r="Z22" s="56"/>
      <c r="AA22" s="56"/>
      <c r="AB22" s="56"/>
    </row>
    <row r="23" spans="15:32" x14ac:dyDescent="0.3">
      <c r="O23" s="50"/>
      <c r="P23" s="56"/>
      <c r="Q23" s="56" t="s">
        <v>184</v>
      </c>
      <c r="R23" s="56" t="s">
        <v>185</v>
      </c>
      <c r="S23" s="56" t="s">
        <v>186</v>
      </c>
      <c r="T23" s="56" t="s">
        <v>187</v>
      </c>
      <c r="U23" s="56" t="s">
        <v>188</v>
      </c>
      <c r="V23" s="56" t="s">
        <v>189</v>
      </c>
      <c r="W23" s="56" t="s">
        <v>190</v>
      </c>
      <c r="X23" s="56" t="s">
        <v>191</v>
      </c>
      <c r="Y23" s="56" t="s">
        <v>192</v>
      </c>
      <c r="Z23" s="56" t="s">
        <v>193</v>
      </c>
      <c r="AA23" s="56" t="s">
        <v>194</v>
      </c>
      <c r="AB23" s="56" t="s">
        <v>195</v>
      </c>
    </row>
    <row r="24" spans="15:32" x14ac:dyDescent="0.3">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3">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3">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3">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3">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3">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3">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v>
      </c>
      <c r="Z30" s="91">
        <f t="shared" si="6"/>
        <v>4.0710312726586331</v>
      </c>
      <c r="AA30" s="91">
        <f t="shared" si="6"/>
        <v>4.3917457714697026</v>
      </c>
      <c r="AB30" s="260">
        <f t="shared" si="6"/>
        <v>3.5614597991185035</v>
      </c>
    </row>
    <row r="31" spans="15:32" x14ac:dyDescent="0.3">
      <c r="P31" s="92">
        <v>2022</v>
      </c>
      <c r="Q31" s="260">
        <f>Q19/Q10</f>
        <v>3.7835204219413101</v>
      </c>
    </row>
  </sheetData>
  <phoneticPr fontId="59" type="noConversion"/>
  <pageMargins left="1" right="1" top="1" bottom="1" header="0.5" footer="0.5"/>
  <pageSetup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activeCell="J21" sqref="J21"/>
    </sheetView>
  </sheetViews>
  <sheetFormatPr baseColWidth="10" defaultColWidth="11.44140625" defaultRowHeight="14.4" x14ac:dyDescent="0.3"/>
  <cols>
    <col min="1" max="1" width="26.33203125" customWidth="1"/>
    <col min="2" max="12" width="6.6640625" customWidth="1"/>
    <col min="13" max="13" width="5.5546875" bestFit="1" customWidth="1"/>
  </cols>
  <sheetData>
    <row r="1" spans="1:18" ht="22.95" customHeight="1" x14ac:dyDescent="0.3">
      <c r="A1" s="365" t="s">
        <v>320</v>
      </c>
      <c r="B1" s="366"/>
      <c r="C1" s="366"/>
      <c r="D1" s="366"/>
      <c r="E1" s="366"/>
      <c r="F1" s="366"/>
      <c r="G1" s="366"/>
      <c r="H1" s="366"/>
      <c r="I1" s="366"/>
      <c r="J1" s="366"/>
      <c r="K1" s="366"/>
      <c r="L1" s="366"/>
      <c r="M1" s="367"/>
      <c r="N1" s="31"/>
      <c r="O1" s="31"/>
      <c r="P1" s="31"/>
      <c r="Q1" s="31"/>
      <c r="R1" s="31"/>
    </row>
    <row r="2" spans="1:18" x14ac:dyDescent="0.3">
      <c r="A2" s="184" t="s">
        <v>202</v>
      </c>
      <c r="B2" s="176">
        <v>2010</v>
      </c>
      <c r="C2" s="176">
        <v>2011</v>
      </c>
      <c r="D2" s="176">
        <v>2012</v>
      </c>
      <c r="E2" s="176">
        <v>2013</v>
      </c>
      <c r="F2" s="176">
        <v>2014</v>
      </c>
      <c r="G2" s="176">
        <v>2015</v>
      </c>
      <c r="H2" s="176">
        <v>2016</v>
      </c>
      <c r="I2" s="176">
        <v>2017</v>
      </c>
      <c r="J2" s="183">
        <v>2018</v>
      </c>
      <c r="K2" s="183">
        <v>2019</v>
      </c>
      <c r="L2" s="183">
        <v>2020</v>
      </c>
      <c r="M2" s="183">
        <v>2021</v>
      </c>
      <c r="N2" s="31"/>
      <c r="O2" s="31"/>
      <c r="P2" s="31"/>
      <c r="Q2" s="31"/>
      <c r="R2" s="31"/>
    </row>
    <row r="3" spans="1:18" x14ac:dyDescent="0.3">
      <c r="A3" s="127" t="s">
        <v>203</v>
      </c>
      <c r="B3" s="185">
        <v>841.69370200000003</v>
      </c>
      <c r="C3" s="185">
        <v>701.12158899999997</v>
      </c>
      <c r="D3" s="185">
        <v>816.66533300000003</v>
      </c>
      <c r="E3" s="185">
        <v>1042.6350540000001</v>
      </c>
      <c r="F3" s="185">
        <v>1182.0124169999999</v>
      </c>
      <c r="G3" s="185">
        <v>1060</v>
      </c>
      <c r="H3" s="185">
        <v>1238.058628</v>
      </c>
      <c r="I3" s="185">
        <v>1131.275347</v>
      </c>
      <c r="J3" s="185">
        <v>1015.955607</v>
      </c>
      <c r="K3" s="185">
        <v>1267</v>
      </c>
      <c r="L3" s="185">
        <f>K14</f>
        <v>1296.1500000000001</v>
      </c>
      <c r="M3" s="185">
        <f>L14</f>
        <v>1200.787</v>
      </c>
      <c r="N3" s="31"/>
      <c r="O3" s="31"/>
      <c r="P3" s="31"/>
      <c r="Q3" s="31"/>
      <c r="R3" s="31"/>
    </row>
    <row r="4" spans="1:18" x14ac:dyDescent="0.3">
      <c r="A4" s="128" t="s">
        <v>204</v>
      </c>
      <c r="B4" s="185">
        <f t="shared" ref="B4:I4" si="0">B3-B5+B8+B9+B13-B14</f>
        <v>355.73406685530006</v>
      </c>
      <c r="C4" s="185">
        <f t="shared" si="0"/>
        <v>297.05761674829967</v>
      </c>
      <c r="D4" s="185">
        <f t="shared" si="0"/>
        <v>308.2549109311999</v>
      </c>
      <c r="E4" s="185">
        <f t="shared" si="0"/>
        <v>281.22745850790011</v>
      </c>
      <c r="F4" s="185">
        <f t="shared" si="0"/>
        <v>326.79499775819977</v>
      </c>
      <c r="G4" s="185">
        <f t="shared" si="0"/>
        <v>221.13655300000005</v>
      </c>
      <c r="H4" s="185">
        <f t="shared" si="0"/>
        <v>201.81298800000013</v>
      </c>
      <c r="I4" s="185">
        <f t="shared" si="0"/>
        <v>99.525540999999862</v>
      </c>
      <c r="J4" s="185">
        <f>J3-J5+J8+J9+J13-J14</f>
        <v>165.85258999999996</v>
      </c>
      <c r="K4" s="185">
        <f>K3-K5+K8+K9+K13-K14</f>
        <v>269.72569999999973</v>
      </c>
      <c r="L4" s="185">
        <f>L3-L5+L8+L9+L13-L14</f>
        <v>247.55580000000009</v>
      </c>
      <c r="M4" s="185"/>
      <c r="N4" s="31"/>
      <c r="O4" s="31"/>
      <c r="P4" s="31"/>
      <c r="Q4" s="31"/>
      <c r="R4" s="31"/>
    </row>
    <row r="5" spans="1:18" x14ac:dyDescent="0.3">
      <c r="A5" s="128" t="s">
        <v>205</v>
      </c>
      <c r="B5" s="185">
        <v>732.08195314470004</v>
      </c>
      <c r="C5" s="185">
        <v>667.72553225170009</v>
      </c>
      <c r="D5" s="185">
        <v>753.03658768780008</v>
      </c>
      <c r="E5" s="185">
        <v>883.75913310610008</v>
      </c>
      <c r="F5" s="185">
        <v>806.55368191510001</v>
      </c>
      <c r="G5" s="185">
        <v>913.50218900000004</v>
      </c>
      <c r="H5" s="185">
        <v>948.23763400000007</v>
      </c>
      <c r="I5" s="185">
        <v>967</v>
      </c>
      <c r="J5" s="185">
        <v>876</v>
      </c>
      <c r="K5" s="185">
        <v>896.7</v>
      </c>
      <c r="L5" s="185">
        <f>L6+L7</f>
        <v>883.53</v>
      </c>
      <c r="M5" s="185">
        <f>M6+M7</f>
        <v>908.83315155920013</v>
      </c>
      <c r="N5" s="31"/>
      <c r="O5" s="31"/>
      <c r="P5" s="31"/>
      <c r="Q5" s="31"/>
      <c r="R5" s="31"/>
    </row>
    <row r="6" spans="1:18" x14ac:dyDescent="0.3">
      <c r="A6" s="128" t="s">
        <v>206</v>
      </c>
      <c r="B6" s="185">
        <v>436.27070817690003</v>
      </c>
      <c r="C6" s="185">
        <v>451.56878001510006</v>
      </c>
      <c r="D6" s="185">
        <v>454.89564481260004</v>
      </c>
      <c r="E6" s="185">
        <v>464.58623814060002</v>
      </c>
      <c r="F6" s="185">
        <v>468.3903066089</v>
      </c>
      <c r="G6" s="185">
        <v>494.33441099999999</v>
      </c>
      <c r="H6" s="185">
        <v>505.34197600000005</v>
      </c>
      <c r="I6" s="185">
        <v>527</v>
      </c>
      <c r="J6" s="185">
        <v>506</v>
      </c>
      <c r="K6" s="185">
        <v>489.7</v>
      </c>
      <c r="L6" s="185">
        <v>509.5</v>
      </c>
      <c r="M6" s="185">
        <v>511.99996746920004</v>
      </c>
      <c r="N6" s="31"/>
      <c r="O6" s="31"/>
      <c r="P6" s="31"/>
      <c r="Q6" s="31"/>
      <c r="R6" s="31"/>
    </row>
    <row r="7" spans="1:18" x14ac:dyDescent="0.3">
      <c r="A7" s="129" t="s">
        <v>207</v>
      </c>
      <c r="B7" s="185">
        <v>295.81124496779995</v>
      </c>
      <c r="C7" s="185">
        <v>216.1567522366</v>
      </c>
      <c r="D7" s="185">
        <v>298.14094287520004</v>
      </c>
      <c r="E7" s="185">
        <v>419.17289496550001</v>
      </c>
      <c r="F7" s="185">
        <v>338.16337530619995</v>
      </c>
      <c r="G7" s="185">
        <v>419.167778</v>
      </c>
      <c r="H7" s="185">
        <v>442.89565799999997</v>
      </c>
      <c r="I7" s="185">
        <v>440</v>
      </c>
      <c r="J7" s="185">
        <v>370</v>
      </c>
      <c r="K7" s="185">
        <v>407</v>
      </c>
      <c r="L7" s="185">
        <v>374.03</v>
      </c>
      <c r="M7" s="185">
        <v>396.83318409000003</v>
      </c>
      <c r="N7" s="31"/>
      <c r="O7" s="31"/>
      <c r="P7" s="31"/>
      <c r="Q7" s="31"/>
      <c r="R7" s="31"/>
    </row>
    <row r="8" spans="1:18" x14ac:dyDescent="0.3">
      <c r="A8" s="128" t="s">
        <v>208</v>
      </c>
      <c r="B8" s="185">
        <v>0.55332099999999995</v>
      </c>
      <c r="C8" s="185">
        <v>1.052783</v>
      </c>
      <c r="D8" s="185">
        <v>1.3224416189999999</v>
      </c>
      <c r="E8" s="185">
        <v>2.2387296139999999</v>
      </c>
      <c r="F8" s="185">
        <v>1.7091366733000002</v>
      </c>
      <c r="G8" s="185">
        <v>2.312989</v>
      </c>
      <c r="H8" s="185">
        <v>2.3094890000000001</v>
      </c>
      <c r="I8" s="185">
        <v>2</v>
      </c>
      <c r="J8" s="245">
        <v>3</v>
      </c>
      <c r="K8" s="245">
        <v>1.7</v>
      </c>
      <c r="L8" s="185">
        <v>2</v>
      </c>
      <c r="M8" s="185"/>
      <c r="N8" s="31"/>
      <c r="O8" s="31"/>
      <c r="P8" s="31"/>
      <c r="Q8" s="31"/>
      <c r="R8" s="31"/>
    </row>
    <row r="9" spans="1:18" x14ac:dyDescent="0.3">
      <c r="A9" s="128" t="s">
        <v>209</v>
      </c>
      <c r="B9" s="185">
        <v>915.23820000000012</v>
      </c>
      <c r="C9" s="185">
        <v>1046.3807999999999</v>
      </c>
      <c r="D9" s="185">
        <v>1255.37104</v>
      </c>
      <c r="E9" s="185">
        <v>1282.125225</v>
      </c>
      <c r="F9" s="185">
        <f t="shared" ref="F9:K9" si="1">SUM(F10:F12)</f>
        <v>989.62712599999998</v>
      </c>
      <c r="G9" s="185">
        <f t="shared" si="1"/>
        <v>1286.6861590000001</v>
      </c>
      <c r="H9" s="185">
        <f t="shared" si="1"/>
        <v>1014.3620340000002</v>
      </c>
      <c r="I9" s="185">
        <f t="shared" si="1"/>
        <v>949.20580099999995</v>
      </c>
      <c r="J9" s="185">
        <f t="shared" si="1"/>
        <v>1289.8969830000001</v>
      </c>
      <c r="K9" s="185">
        <f t="shared" si="1"/>
        <v>1193.8756999999998</v>
      </c>
      <c r="L9" s="185">
        <f>SUM(L10:L12)</f>
        <v>1033.7228</v>
      </c>
      <c r="M9" s="185">
        <f>SUM(M10:M12)</f>
        <v>1343.7286869999998</v>
      </c>
      <c r="N9" s="31"/>
      <c r="O9" s="31"/>
      <c r="P9" s="31"/>
      <c r="Q9" s="31"/>
      <c r="R9" s="31"/>
    </row>
    <row r="10" spans="1:18" x14ac:dyDescent="0.3">
      <c r="A10" s="128" t="s">
        <v>210</v>
      </c>
      <c r="B10" s="185">
        <v>744.55280000000005</v>
      </c>
      <c r="C10" s="185">
        <v>828.63919999999996</v>
      </c>
      <c r="D10" s="185">
        <v>1015.985533</v>
      </c>
      <c r="E10" s="185">
        <v>1078.2093</v>
      </c>
      <c r="F10" s="185">
        <v>840.96489999999994</v>
      </c>
      <c r="G10" s="185">
        <v>1081.286681</v>
      </c>
      <c r="H10" s="185">
        <v>852.48383000000013</v>
      </c>
      <c r="I10" s="185">
        <v>805.06141400000001</v>
      </c>
      <c r="J10" s="185">
        <v>1052.7819440000001</v>
      </c>
      <c r="K10" s="185">
        <v>1030.0474999999999</v>
      </c>
      <c r="L10" s="185">
        <v>888.20669999999996</v>
      </c>
      <c r="M10" s="185">
        <v>1089.357853</v>
      </c>
      <c r="N10" s="31"/>
      <c r="O10" s="31"/>
      <c r="P10" s="31"/>
      <c r="Q10" s="31"/>
      <c r="R10" s="31"/>
    </row>
    <row r="11" spans="1:18" x14ac:dyDescent="0.3">
      <c r="A11" s="128" t="s">
        <v>211</v>
      </c>
      <c r="B11" s="185">
        <v>127.16330000000001</v>
      </c>
      <c r="C11" s="185">
        <v>118.001</v>
      </c>
      <c r="D11" s="185">
        <v>171.68693099999999</v>
      </c>
      <c r="E11" s="185">
        <v>136.17070000000001</v>
      </c>
      <c r="F11" s="185">
        <v>110.122726</v>
      </c>
      <c r="G11" s="185">
        <v>152.25428099999999</v>
      </c>
      <c r="H11" s="185">
        <v>121.77475</v>
      </c>
      <c r="I11" s="185">
        <v>110.329802</v>
      </c>
      <c r="J11" s="185">
        <v>135.89189400000001</v>
      </c>
      <c r="K11" s="185">
        <v>133.98939999999999</v>
      </c>
      <c r="L11" s="185">
        <v>121.9875</v>
      </c>
      <c r="M11" s="185">
        <v>187.47796</v>
      </c>
      <c r="N11" s="31"/>
      <c r="O11" s="31"/>
      <c r="P11" s="31"/>
      <c r="Q11" s="31"/>
      <c r="R11" s="31"/>
    </row>
    <row r="12" spans="1:18" x14ac:dyDescent="0.3">
      <c r="A12" s="128" t="s">
        <v>212</v>
      </c>
      <c r="B12" s="185">
        <v>43.522100000000002</v>
      </c>
      <c r="C12" s="185">
        <v>99.740600000000001</v>
      </c>
      <c r="D12" s="185">
        <v>67.698576000000003</v>
      </c>
      <c r="E12" s="185">
        <v>70.224299999999999</v>
      </c>
      <c r="F12" s="185">
        <v>38.539499999999997</v>
      </c>
      <c r="G12" s="185">
        <v>53.145197000000003</v>
      </c>
      <c r="H12" s="185">
        <v>40.103453999999999</v>
      </c>
      <c r="I12" s="185">
        <v>33.814585000000001</v>
      </c>
      <c r="J12" s="185">
        <v>101.223145</v>
      </c>
      <c r="K12" s="185">
        <v>29.838799999999999</v>
      </c>
      <c r="L12" s="185">
        <v>23.528600000000001</v>
      </c>
      <c r="M12" s="185">
        <v>66.892874000000006</v>
      </c>
      <c r="N12" s="31"/>
      <c r="O12" s="31"/>
      <c r="P12" s="31"/>
      <c r="Q12" s="31"/>
      <c r="R12" s="31"/>
    </row>
    <row r="13" spans="1:18" x14ac:dyDescent="0.3">
      <c r="A13" s="128" t="s">
        <v>213</v>
      </c>
      <c r="B13" s="185">
        <v>31.452386000000001</v>
      </c>
      <c r="C13" s="185">
        <v>32.89331</v>
      </c>
      <c r="D13" s="185">
        <v>30.567737999999999</v>
      </c>
      <c r="E13" s="185">
        <v>20</v>
      </c>
      <c r="F13" s="185">
        <v>20</v>
      </c>
      <c r="G13" s="185">
        <v>23.698222000000001</v>
      </c>
      <c r="H13" s="185">
        <v>26.595818000000001</v>
      </c>
      <c r="I13" s="186"/>
      <c r="J13" s="186"/>
      <c r="K13" s="186"/>
      <c r="L13" s="186"/>
      <c r="M13" s="186"/>
      <c r="N13" s="31"/>
      <c r="O13" s="31"/>
      <c r="P13" s="31"/>
      <c r="Q13" s="31"/>
      <c r="R13" s="31"/>
    </row>
    <row r="14" spans="1:18" x14ac:dyDescent="0.3">
      <c r="A14" s="130" t="s">
        <v>214</v>
      </c>
      <c r="B14" s="185">
        <v>701.12158899999997</v>
      </c>
      <c r="C14" s="185">
        <v>816.66533300000003</v>
      </c>
      <c r="D14" s="185">
        <v>1042.6350540000001</v>
      </c>
      <c r="E14" s="185">
        <v>1182.0124169999999</v>
      </c>
      <c r="F14" s="185">
        <v>1060</v>
      </c>
      <c r="G14" s="185">
        <v>1238.058628</v>
      </c>
      <c r="H14" s="185">
        <v>1131.275347</v>
      </c>
      <c r="I14" s="185">
        <v>1015.955607</v>
      </c>
      <c r="J14" s="185">
        <v>1267</v>
      </c>
      <c r="K14" s="185">
        <v>1296.1500000000001</v>
      </c>
      <c r="L14" s="185">
        <v>1200.787</v>
      </c>
      <c r="M14" s="185"/>
      <c r="N14" s="31"/>
      <c r="O14" s="31"/>
      <c r="P14" s="31"/>
      <c r="Q14" s="31"/>
      <c r="R14" s="31"/>
    </row>
    <row r="15" spans="1:18" x14ac:dyDescent="0.3">
      <c r="A15" s="131" t="s">
        <v>215</v>
      </c>
      <c r="B15" s="132">
        <v>0.76605367761092125</v>
      </c>
      <c r="C15" s="132">
        <v>0.7804666647170897</v>
      </c>
      <c r="D15" s="132">
        <v>0.830539355121654</v>
      </c>
      <c r="E15" s="132">
        <v>0.92191651326413915</v>
      </c>
      <c r="F15" s="133">
        <v>1.0566499831569494</v>
      </c>
      <c r="G15" s="132">
        <v>0.96304540987465292</v>
      </c>
      <c r="H15" s="133">
        <v>1.1152579740578106</v>
      </c>
      <c r="I15" s="134">
        <f>I14/I9</f>
        <v>1.0703217425869904</v>
      </c>
      <c r="J15" s="134">
        <f>J14/J9</f>
        <v>0.98224898321201815</v>
      </c>
      <c r="K15" s="134">
        <f>K14/K9</f>
        <v>1.0856657858100305</v>
      </c>
      <c r="L15" s="134">
        <f>L14/L9</f>
        <v>1.1616141193751361</v>
      </c>
      <c r="M15" s="263"/>
      <c r="N15" s="31"/>
      <c r="O15" s="31"/>
      <c r="P15" s="31"/>
      <c r="Q15" s="31"/>
      <c r="R15" s="31"/>
    </row>
    <row r="16" spans="1:18" x14ac:dyDescent="0.3">
      <c r="A16" s="371" t="s">
        <v>216</v>
      </c>
      <c r="B16" s="372"/>
      <c r="C16" s="372"/>
      <c r="D16" s="372"/>
      <c r="E16" s="372"/>
      <c r="F16" s="372"/>
      <c r="G16" s="372"/>
      <c r="H16" s="372"/>
      <c r="I16" s="372"/>
      <c r="J16" s="372"/>
      <c r="K16" s="372"/>
      <c r="L16" s="372"/>
      <c r="M16" s="373"/>
      <c r="N16" s="31"/>
      <c r="O16" s="31"/>
      <c r="P16" s="31"/>
      <c r="Q16" s="31"/>
      <c r="R16" s="31"/>
    </row>
    <row r="17" spans="1:18" ht="30" customHeight="1" x14ac:dyDescent="0.3">
      <c r="A17" s="374" t="s">
        <v>217</v>
      </c>
      <c r="B17" s="375"/>
      <c r="C17" s="375"/>
      <c r="D17" s="375"/>
      <c r="E17" s="375"/>
      <c r="F17" s="375"/>
      <c r="G17" s="375"/>
      <c r="H17" s="375"/>
      <c r="I17" s="375"/>
      <c r="J17" s="375"/>
      <c r="K17" s="375"/>
      <c r="L17" s="375"/>
      <c r="M17" s="376"/>
      <c r="N17" s="31"/>
      <c r="O17" s="31"/>
      <c r="P17" s="31"/>
      <c r="Q17" s="31"/>
      <c r="R17" s="31"/>
    </row>
    <row r="18" spans="1:18" x14ac:dyDescent="0.3">
      <c r="A18" s="368" t="s">
        <v>218</v>
      </c>
      <c r="B18" s="369"/>
      <c r="C18" s="369"/>
      <c r="D18" s="369"/>
      <c r="E18" s="369"/>
      <c r="F18" s="369"/>
      <c r="G18" s="369"/>
      <c r="H18" s="369"/>
      <c r="I18" s="369"/>
      <c r="J18" s="369"/>
      <c r="K18" s="369"/>
      <c r="L18" s="369"/>
      <c r="M18" s="370"/>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ignoredErrors>
    <ignoredError sqref="F9:H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activeCell="P29" sqref="P29"/>
    </sheetView>
  </sheetViews>
  <sheetFormatPr baseColWidth="10" defaultColWidth="11.44140625" defaultRowHeight="14.4" x14ac:dyDescent="0.3"/>
  <cols>
    <col min="1" max="1" width="11.5546875" customWidth="1"/>
    <col min="2" max="2" width="9.6640625" customWidth="1"/>
    <col min="3" max="4" width="9.44140625" customWidth="1"/>
    <col min="5" max="5" width="8" customWidth="1"/>
    <col min="6" max="6" width="8.33203125" customWidth="1"/>
    <col min="7" max="7" width="8.6640625" customWidth="1"/>
    <col min="8" max="8" width="7.44140625" customWidth="1"/>
    <col min="9" max="9" width="7.33203125" customWidth="1"/>
    <col min="10" max="10" width="8.6640625" customWidth="1"/>
    <col min="11" max="12" width="9.6640625" bestFit="1" customWidth="1"/>
    <col min="13" max="13" width="9.77734375" bestFit="1" customWidth="1"/>
    <col min="19" max="19" width="13.44140625" bestFit="1" customWidth="1"/>
    <col min="20" max="20" width="12" bestFit="1" customWidth="1"/>
    <col min="22" max="22" width="13.44140625" bestFit="1" customWidth="1"/>
  </cols>
  <sheetData>
    <row r="1" spans="1:22" x14ac:dyDescent="0.3">
      <c r="A1" s="380" t="s">
        <v>219</v>
      </c>
      <c r="B1" s="381"/>
      <c r="C1" s="381"/>
      <c r="D1" s="381"/>
      <c r="E1" s="381"/>
      <c r="F1" s="381"/>
      <c r="G1" s="381"/>
      <c r="H1" s="381"/>
      <c r="I1" s="381"/>
      <c r="J1" s="381"/>
      <c r="K1" s="381"/>
      <c r="L1" s="381"/>
      <c r="M1" s="382"/>
      <c r="N1" s="31"/>
      <c r="O1" s="31"/>
      <c r="P1" s="31"/>
      <c r="Q1" s="31"/>
      <c r="R1" s="31"/>
      <c r="S1" s="31"/>
      <c r="T1" s="31"/>
      <c r="U1" s="31"/>
      <c r="V1" s="31"/>
    </row>
    <row r="2" spans="1:22" x14ac:dyDescent="0.3">
      <c r="A2" s="385" t="s">
        <v>220</v>
      </c>
      <c r="B2" s="388" t="s">
        <v>221</v>
      </c>
      <c r="C2" s="389"/>
      <c r="D2" s="390"/>
      <c r="E2" s="377" t="s">
        <v>222</v>
      </c>
      <c r="F2" s="378"/>
      <c r="G2" s="378"/>
      <c r="H2" s="378"/>
      <c r="I2" s="378"/>
      <c r="J2" s="379"/>
      <c r="K2" s="388" t="s">
        <v>223</v>
      </c>
      <c r="L2" s="389"/>
      <c r="M2" s="390"/>
      <c r="N2" s="31"/>
      <c r="O2" s="31"/>
      <c r="P2" s="31"/>
      <c r="Q2" s="31"/>
      <c r="R2" s="82" t="s">
        <v>224</v>
      </c>
      <c r="S2" s="82"/>
      <c r="T2" s="82"/>
      <c r="U2" s="82"/>
      <c r="V2" s="82"/>
    </row>
    <row r="3" spans="1:22" x14ac:dyDescent="0.3">
      <c r="A3" s="386"/>
      <c r="B3" s="391"/>
      <c r="C3" s="392"/>
      <c r="D3" s="393"/>
      <c r="E3" s="377" t="s">
        <v>225</v>
      </c>
      <c r="F3" s="378"/>
      <c r="G3" s="379"/>
      <c r="H3" s="377" t="s">
        <v>226</v>
      </c>
      <c r="I3" s="378"/>
      <c r="J3" s="379"/>
      <c r="K3" s="391"/>
      <c r="L3" s="392"/>
      <c r="M3" s="393"/>
      <c r="N3" s="31"/>
      <c r="O3" s="31"/>
      <c r="P3" s="31"/>
      <c r="Q3" s="31"/>
      <c r="R3" s="82"/>
      <c r="S3" s="82" t="s">
        <v>227</v>
      </c>
      <c r="T3" s="82" t="s">
        <v>228</v>
      </c>
      <c r="U3" s="82" t="s">
        <v>229</v>
      </c>
      <c r="V3" s="82" t="s">
        <v>170</v>
      </c>
    </row>
    <row r="4" spans="1:22" x14ac:dyDescent="0.3">
      <c r="A4" s="387"/>
      <c r="B4" s="177">
        <v>2018</v>
      </c>
      <c r="C4" s="177">
        <v>2019</v>
      </c>
      <c r="D4" s="177">
        <v>2020</v>
      </c>
      <c r="E4" s="177">
        <v>2018</v>
      </c>
      <c r="F4" s="177">
        <v>2019</v>
      </c>
      <c r="G4" s="177">
        <v>2020</v>
      </c>
      <c r="H4" s="177">
        <v>2018</v>
      </c>
      <c r="I4" s="177">
        <v>2019</v>
      </c>
      <c r="J4" s="177">
        <v>2020</v>
      </c>
      <c r="K4" s="177">
        <v>2018</v>
      </c>
      <c r="L4" s="177">
        <v>2019</v>
      </c>
      <c r="M4" s="177">
        <v>2020</v>
      </c>
      <c r="N4" s="31"/>
      <c r="O4" s="31"/>
      <c r="P4" s="31"/>
      <c r="Q4" s="31"/>
      <c r="R4" s="82">
        <v>1996</v>
      </c>
      <c r="S4" s="61">
        <v>135169804</v>
      </c>
      <c r="T4" s="61">
        <v>87519228</v>
      </c>
      <c r="U4" s="61">
        <v>19344140</v>
      </c>
      <c r="V4" s="61">
        <v>242033172</v>
      </c>
    </row>
    <row r="5" spans="1:22" x14ac:dyDescent="0.3">
      <c r="A5" s="135" t="s">
        <v>230</v>
      </c>
      <c r="B5" s="136">
        <v>0</v>
      </c>
      <c r="C5" s="136"/>
      <c r="D5" s="136"/>
      <c r="E5" s="136">
        <v>3.9420000000000002</v>
      </c>
      <c r="F5" s="136">
        <v>3.0960000000000001</v>
      </c>
      <c r="G5" s="136">
        <v>0.71699999999999997</v>
      </c>
      <c r="H5" s="136">
        <v>0</v>
      </c>
      <c r="I5" s="136"/>
      <c r="J5" s="136"/>
      <c r="K5" s="136">
        <f>B5+E5+H5</f>
        <v>3.9420000000000002</v>
      </c>
      <c r="L5" s="136">
        <f>C5+F5+I5</f>
        <v>3.0960000000000001</v>
      </c>
      <c r="M5" s="136">
        <f>D5+G5+J5</f>
        <v>0.71699999999999997</v>
      </c>
      <c r="N5" s="31"/>
      <c r="O5" s="31"/>
      <c r="P5" s="31"/>
      <c r="Q5" s="31"/>
      <c r="R5" s="82">
        <v>1997</v>
      </c>
      <c r="S5" s="61">
        <v>175671044</v>
      </c>
      <c r="T5" s="61">
        <v>99355647</v>
      </c>
      <c r="U5" s="61">
        <v>26687277</v>
      </c>
      <c r="V5" s="61">
        <v>301713968</v>
      </c>
    </row>
    <row r="6" spans="1:22" s="31" customFormat="1" x14ac:dyDescent="0.3">
      <c r="A6" s="135" t="s">
        <v>231</v>
      </c>
      <c r="B6" s="136"/>
      <c r="C6" s="136"/>
      <c r="D6" s="136"/>
      <c r="E6" s="136"/>
      <c r="F6" s="136">
        <v>5.1840000000000002</v>
      </c>
      <c r="G6" s="136">
        <v>8.3640000000000008</v>
      </c>
      <c r="H6" s="136"/>
      <c r="I6" s="136"/>
      <c r="J6" s="136"/>
      <c r="K6" s="136">
        <f t="shared" ref="K6:K16" si="0">B6+E6+H6</f>
        <v>0</v>
      </c>
      <c r="L6" s="136">
        <f t="shared" ref="L6:L16" si="1">C6+F6+I6</f>
        <v>5.1840000000000002</v>
      </c>
      <c r="M6" s="136">
        <f t="shared" ref="M6:M16" si="2">D6+G6+J6</f>
        <v>8.3640000000000008</v>
      </c>
      <c r="R6" s="82">
        <v>1999</v>
      </c>
      <c r="S6" s="61">
        <v>186035029</v>
      </c>
      <c r="T6" s="61">
        <v>107976074</v>
      </c>
      <c r="U6" s="61">
        <v>33667102</v>
      </c>
      <c r="V6" s="61">
        <v>327678205</v>
      </c>
    </row>
    <row r="7" spans="1:22" s="31" customFormat="1" x14ac:dyDescent="0.3">
      <c r="A7" s="135" t="s">
        <v>232</v>
      </c>
      <c r="B7" s="136">
        <v>18.489999999999998</v>
      </c>
      <c r="C7" s="136">
        <v>13.329000000000001</v>
      </c>
      <c r="D7" s="136">
        <v>2.78</v>
      </c>
      <c r="E7" s="136">
        <v>13.79</v>
      </c>
      <c r="F7" s="136">
        <v>86.064999999999998</v>
      </c>
      <c r="G7" s="136">
        <v>85.302000000000007</v>
      </c>
      <c r="H7" s="136">
        <v>71.14</v>
      </c>
      <c r="I7" s="136"/>
      <c r="J7" s="136"/>
      <c r="K7" s="136">
        <f t="shared" si="0"/>
        <v>103.42</v>
      </c>
      <c r="L7" s="136">
        <f t="shared" si="1"/>
        <v>99.394000000000005</v>
      </c>
      <c r="M7" s="136">
        <f t="shared" si="2"/>
        <v>88.082000000000008</v>
      </c>
      <c r="R7" s="82">
        <v>2000</v>
      </c>
      <c r="S7" s="61">
        <v>355207662</v>
      </c>
      <c r="T7" s="61">
        <v>120440370</v>
      </c>
      <c r="U7" s="61">
        <v>33393302</v>
      </c>
      <c r="V7" s="61">
        <v>509041334</v>
      </c>
    </row>
    <row r="8" spans="1:22" x14ac:dyDescent="0.3">
      <c r="A8" s="137" t="s">
        <v>233</v>
      </c>
      <c r="B8" s="136">
        <v>19301.687999999998</v>
      </c>
      <c r="C8" s="136">
        <v>17149.091</v>
      </c>
      <c r="D8" s="136">
        <v>13901.294</v>
      </c>
      <c r="E8" s="136">
        <v>2856.7080000000001</v>
      </c>
      <c r="F8" s="136">
        <v>5065.4549999999999</v>
      </c>
      <c r="G8" s="136">
        <v>6342.3130000000001</v>
      </c>
      <c r="H8" s="136">
        <v>140</v>
      </c>
      <c r="I8" s="136">
        <v>140</v>
      </c>
      <c r="J8" s="136"/>
      <c r="K8" s="136">
        <f t="shared" si="0"/>
        <v>22298.395999999997</v>
      </c>
      <c r="L8" s="136">
        <f t="shared" si="1"/>
        <v>22354.546000000002</v>
      </c>
      <c r="M8" s="136">
        <f t="shared" si="2"/>
        <v>20243.607</v>
      </c>
      <c r="N8" s="31"/>
      <c r="O8" s="31"/>
      <c r="P8" s="31"/>
      <c r="Q8" s="31"/>
      <c r="R8" s="82">
        <v>2001</v>
      </c>
      <c r="S8" s="61">
        <v>422117624</v>
      </c>
      <c r="T8" s="61">
        <v>121706615</v>
      </c>
      <c r="U8" s="61">
        <v>21364383</v>
      </c>
      <c r="V8" s="61">
        <v>565188622</v>
      </c>
    </row>
    <row r="9" spans="1:22" x14ac:dyDescent="0.3">
      <c r="A9" s="137" t="s">
        <v>234</v>
      </c>
      <c r="B9" s="136">
        <v>30970.006000000001</v>
      </c>
      <c r="C9" s="136">
        <v>35298.684000000001</v>
      </c>
      <c r="D9" s="136">
        <v>40781.821000000004</v>
      </c>
      <c r="E9" s="136">
        <v>458.34</v>
      </c>
      <c r="F9" s="136">
        <v>1155.944</v>
      </c>
      <c r="G9" s="136">
        <v>2345.6750000000002</v>
      </c>
      <c r="H9" s="136">
        <v>1239.8430000000001</v>
      </c>
      <c r="I9" s="136">
        <v>8.1379999999999999</v>
      </c>
      <c r="J9" s="136">
        <v>5.2229999999999999</v>
      </c>
      <c r="K9" s="136">
        <f t="shared" si="0"/>
        <v>32668.189000000002</v>
      </c>
      <c r="L9" s="136">
        <f t="shared" si="1"/>
        <v>36462.766000000003</v>
      </c>
      <c r="M9" s="136">
        <f t="shared" si="2"/>
        <v>43132.719000000005</v>
      </c>
      <c r="N9" s="31"/>
      <c r="O9" s="31"/>
      <c r="P9" s="31"/>
      <c r="Q9" s="31"/>
      <c r="R9" s="82">
        <v>2002</v>
      </c>
      <c r="S9" s="61">
        <v>459598864</v>
      </c>
      <c r="T9" s="61">
        <v>95384544</v>
      </c>
      <c r="U9" s="61">
        <v>15798762</v>
      </c>
      <c r="V9" s="61">
        <v>570782170</v>
      </c>
    </row>
    <row r="10" spans="1:22" x14ac:dyDescent="0.3">
      <c r="A10" s="137" t="s">
        <v>235</v>
      </c>
      <c r="B10" s="136">
        <v>181194.37599999999</v>
      </c>
      <c r="C10" s="136">
        <v>201003.61499999999</v>
      </c>
      <c r="D10" s="136">
        <v>191623.61799999999</v>
      </c>
      <c r="E10" s="136">
        <v>16348.912</v>
      </c>
      <c r="F10" s="136">
        <v>17529.550999999999</v>
      </c>
      <c r="G10" s="136">
        <v>12591.217000000001</v>
      </c>
      <c r="H10" s="136">
        <v>12427.736000000001</v>
      </c>
      <c r="I10" s="136">
        <v>11905.141</v>
      </c>
      <c r="J10" s="136">
        <v>3099.797</v>
      </c>
      <c r="K10" s="136">
        <f t="shared" si="0"/>
        <v>209971.024</v>
      </c>
      <c r="L10" s="136">
        <f t="shared" si="1"/>
        <v>230438.307</v>
      </c>
      <c r="M10" s="136">
        <f t="shared" si="2"/>
        <v>207314.63199999998</v>
      </c>
      <c r="N10" s="31"/>
      <c r="O10" s="31"/>
      <c r="P10" s="31"/>
      <c r="Q10" s="31"/>
      <c r="R10" s="82">
        <v>2003</v>
      </c>
      <c r="S10" s="61">
        <v>517275967</v>
      </c>
      <c r="T10" s="61">
        <v>70183358</v>
      </c>
      <c r="U10" s="61">
        <v>12671888</v>
      </c>
      <c r="V10" s="61">
        <v>600131213</v>
      </c>
    </row>
    <row r="11" spans="1:22" x14ac:dyDescent="0.3">
      <c r="A11" s="137" t="s">
        <v>236</v>
      </c>
      <c r="B11" s="136">
        <v>343190.89600000001</v>
      </c>
      <c r="C11" s="136">
        <v>365484.42499999999</v>
      </c>
      <c r="D11" s="136">
        <v>317101.98599999998</v>
      </c>
      <c r="E11" s="136">
        <v>40157.14</v>
      </c>
      <c r="F11" s="136">
        <v>28887.866000000002</v>
      </c>
      <c r="G11" s="136">
        <v>33475.828000000001</v>
      </c>
      <c r="H11" s="136">
        <v>17157.832999999999</v>
      </c>
      <c r="I11" s="136">
        <v>8401.5030000000006</v>
      </c>
      <c r="J11" s="136">
        <v>8322.3860000000004</v>
      </c>
      <c r="K11" s="136">
        <f t="shared" si="0"/>
        <v>400505.86900000001</v>
      </c>
      <c r="L11" s="136">
        <f t="shared" si="1"/>
        <v>402773.79399999999</v>
      </c>
      <c r="M11" s="136">
        <f t="shared" si="2"/>
        <v>358900.19999999995</v>
      </c>
      <c r="N11" s="31"/>
      <c r="O11" s="31"/>
      <c r="P11" s="31"/>
      <c r="Q11" s="31"/>
      <c r="R11" s="82">
        <v>2004</v>
      </c>
      <c r="S11" s="61">
        <v>454557377</v>
      </c>
      <c r="T11" s="61">
        <v>62161175</v>
      </c>
      <c r="U11" s="61">
        <v>9399397</v>
      </c>
      <c r="V11" s="61">
        <v>526117949</v>
      </c>
    </row>
    <row r="12" spans="1:22" x14ac:dyDescent="0.3">
      <c r="A12" s="137" t="s">
        <v>237</v>
      </c>
      <c r="B12" s="136">
        <v>461750.55300000001</v>
      </c>
      <c r="C12" s="136">
        <v>475112.614</v>
      </c>
      <c r="D12" s="136">
        <v>475470.79499999998</v>
      </c>
      <c r="E12" s="136">
        <v>94105.615999999995</v>
      </c>
      <c r="F12" s="136">
        <v>101270.89</v>
      </c>
      <c r="G12" s="136">
        <v>82720.444000000003</v>
      </c>
      <c r="H12" s="136">
        <v>34772.017999999996</v>
      </c>
      <c r="I12" s="136">
        <v>7285.7629999999999</v>
      </c>
      <c r="J12" s="136">
        <v>2289.9180000000001</v>
      </c>
      <c r="K12" s="136">
        <f t="shared" si="0"/>
        <v>590628.18700000003</v>
      </c>
      <c r="L12" s="136">
        <f t="shared" si="1"/>
        <v>583669.26699999999</v>
      </c>
      <c r="M12" s="136">
        <f t="shared" si="2"/>
        <v>560481.15699999989</v>
      </c>
      <c r="N12" s="31"/>
      <c r="O12" s="31"/>
      <c r="P12" s="31"/>
      <c r="Q12" s="31"/>
      <c r="R12" s="82">
        <v>2005</v>
      </c>
      <c r="S12" s="61">
        <v>528219123</v>
      </c>
      <c r="T12" s="61">
        <v>90100557</v>
      </c>
      <c r="U12" s="61">
        <v>31587725</v>
      </c>
      <c r="V12" s="61">
        <v>649907405</v>
      </c>
    </row>
    <row r="13" spans="1:22" s="31" customFormat="1" x14ac:dyDescent="0.3">
      <c r="A13" s="137" t="s">
        <v>238</v>
      </c>
      <c r="B13" s="136"/>
      <c r="C13" s="136">
        <v>7826.3190000000004</v>
      </c>
      <c r="D13" s="136">
        <v>2906.3739999999998</v>
      </c>
      <c r="E13" s="136"/>
      <c r="F13" s="136">
        <v>12116.748</v>
      </c>
      <c r="G13" s="136">
        <v>7233.1549999999997</v>
      </c>
      <c r="H13" s="136"/>
      <c r="I13" s="136">
        <v>17</v>
      </c>
      <c r="J13" s="136"/>
      <c r="K13" s="136">
        <f t="shared" si="0"/>
        <v>0</v>
      </c>
      <c r="L13" s="136">
        <f t="shared" si="1"/>
        <v>19960.066999999999</v>
      </c>
      <c r="M13" s="136">
        <f t="shared" si="2"/>
        <v>10139.528999999999</v>
      </c>
      <c r="R13" s="82">
        <v>2007</v>
      </c>
      <c r="S13" s="61">
        <v>645935956</v>
      </c>
      <c r="T13" s="61">
        <v>93428473</v>
      </c>
      <c r="U13" s="61">
        <v>8710391</v>
      </c>
      <c r="V13" s="61">
        <v>748074820</v>
      </c>
    </row>
    <row r="14" spans="1:22" x14ac:dyDescent="0.3">
      <c r="A14" s="137" t="s">
        <v>239</v>
      </c>
      <c r="B14" s="136">
        <v>3912.06</v>
      </c>
      <c r="C14" s="136">
        <v>150.91200000000001</v>
      </c>
      <c r="D14" s="136">
        <v>219.501</v>
      </c>
      <c r="E14" s="136">
        <v>6613.4269999999997</v>
      </c>
      <c r="F14" s="136">
        <v>127.313</v>
      </c>
      <c r="G14" s="136">
        <v>82.709000000000003</v>
      </c>
      <c r="H14" s="136">
        <v>2.5</v>
      </c>
      <c r="I14" s="136"/>
      <c r="J14" s="136">
        <v>3.0750000000000002</v>
      </c>
      <c r="K14" s="136">
        <f t="shared" si="0"/>
        <v>10527.986999999999</v>
      </c>
      <c r="L14" s="136">
        <f t="shared" si="1"/>
        <v>278.22500000000002</v>
      </c>
      <c r="M14" s="136">
        <f t="shared" si="2"/>
        <v>305.28500000000003</v>
      </c>
      <c r="N14" s="31"/>
      <c r="O14" s="31"/>
      <c r="P14" s="31"/>
      <c r="Q14" s="31"/>
      <c r="R14" s="82">
        <v>2008</v>
      </c>
      <c r="S14" s="61">
        <v>669596858</v>
      </c>
      <c r="T14" s="61">
        <v>125498308</v>
      </c>
      <c r="U14" s="61">
        <v>13688181</v>
      </c>
      <c r="V14" s="61">
        <v>808783347</v>
      </c>
    </row>
    <row r="15" spans="1:22" x14ac:dyDescent="0.3">
      <c r="A15" s="137" t="s">
        <v>240</v>
      </c>
      <c r="B15" s="136">
        <v>0.3</v>
      </c>
      <c r="C15" s="136">
        <v>7.1180000000000003</v>
      </c>
      <c r="D15" s="136">
        <v>22.393999999999998</v>
      </c>
      <c r="E15" s="136">
        <v>0</v>
      </c>
      <c r="F15" s="136"/>
      <c r="G15" s="136">
        <v>1.992</v>
      </c>
      <c r="H15" s="136">
        <v>0</v>
      </c>
      <c r="I15" s="136"/>
      <c r="J15" s="136"/>
      <c r="K15" s="136">
        <f t="shared" si="0"/>
        <v>0.3</v>
      </c>
      <c r="L15" s="136">
        <f t="shared" si="1"/>
        <v>7.1180000000000003</v>
      </c>
      <c r="M15" s="136">
        <f t="shared" si="2"/>
        <v>24.385999999999999</v>
      </c>
      <c r="N15" s="31"/>
      <c r="O15" s="31"/>
      <c r="P15" s="31"/>
      <c r="Q15" s="31"/>
      <c r="R15" s="82">
        <v>2010</v>
      </c>
      <c r="S15" s="61">
        <v>602142263</v>
      </c>
      <c r="T15" s="61">
        <v>75437320</v>
      </c>
      <c r="U15" s="61">
        <v>23542006</v>
      </c>
      <c r="V15" s="61">
        <v>701121589</v>
      </c>
    </row>
    <row r="16" spans="1:22" x14ac:dyDescent="0.3">
      <c r="A16" s="137" t="s">
        <v>241</v>
      </c>
      <c r="B16" s="136">
        <v>0</v>
      </c>
      <c r="C16" s="136">
        <v>95.055000000000007</v>
      </c>
      <c r="D16" s="136">
        <v>140.34100000000001</v>
      </c>
      <c r="E16" s="136">
        <v>4.2990000000000004</v>
      </c>
      <c r="F16" s="136">
        <v>6.3949999999999996</v>
      </c>
      <c r="G16" s="136">
        <v>7.5449999999999999</v>
      </c>
      <c r="H16" s="136">
        <v>0</v>
      </c>
      <c r="I16" s="136"/>
      <c r="J16" s="136"/>
      <c r="K16" s="136">
        <f t="shared" si="0"/>
        <v>4.2990000000000004</v>
      </c>
      <c r="L16" s="136">
        <f t="shared" si="1"/>
        <v>101.45</v>
      </c>
      <c r="M16" s="136">
        <f t="shared" si="2"/>
        <v>147.886</v>
      </c>
      <c r="N16" s="31"/>
      <c r="O16" s="31"/>
      <c r="P16" s="31"/>
      <c r="Q16" s="31"/>
      <c r="R16" s="82">
        <v>2011</v>
      </c>
      <c r="S16" s="61">
        <v>681916797</v>
      </c>
      <c r="T16" s="61">
        <v>94052153</v>
      </c>
      <c r="U16" s="61">
        <v>40696383</v>
      </c>
      <c r="V16" s="61">
        <v>816665333</v>
      </c>
    </row>
    <row r="17" spans="1:22" x14ac:dyDescent="0.3">
      <c r="A17" s="137" t="s">
        <v>170</v>
      </c>
      <c r="B17" s="115">
        <f>SUM(B5:B16)</f>
        <v>1040338.3690000002</v>
      </c>
      <c r="C17" s="115">
        <f>SUM(C5:C16)</f>
        <v>1102141.1619999998</v>
      </c>
      <c r="D17" s="115">
        <f t="shared" ref="D17:J17" si="3">SUM(D5:D16)</f>
        <v>1042170.904</v>
      </c>
      <c r="E17" s="115">
        <f t="shared" si="3"/>
        <v>160562.17399999997</v>
      </c>
      <c r="F17" s="115">
        <f t="shared" si="3"/>
        <v>166254.50699999998</v>
      </c>
      <c r="G17" s="115">
        <f t="shared" si="3"/>
        <v>144895.261</v>
      </c>
      <c r="H17" s="115">
        <f t="shared" si="3"/>
        <v>65811.069999999992</v>
      </c>
      <c r="I17" s="115">
        <f t="shared" si="3"/>
        <v>27757.544999999998</v>
      </c>
      <c r="J17" s="115">
        <f t="shared" si="3"/>
        <v>13720.399000000001</v>
      </c>
      <c r="K17" s="115">
        <f>SUM(K5:K16)</f>
        <v>1266711.6130000004</v>
      </c>
      <c r="L17" s="115">
        <f>SUM(L5:L16)</f>
        <v>1296153.2140000002</v>
      </c>
      <c r="M17" s="115">
        <f>SUM(M5:M16)</f>
        <v>1200786.5639999998</v>
      </c>
      <c r="N17" s="96"/>
      <c r="O17" s="31"/>
      <c r="P17" s="31"/>
      <c r="Q17" s="31"/>
      <c r="R17" s="82">
        <v>2012</v>
      </c>
      <c r="S17" s="61">
        <v>881764871</v>
      </c>
      <c r="T17" s="61">
        <v>114940176</v>
      </c>
      <c r="U17" s="61">
        <v>45930007</v>
      </c>
      <c r="V17" s="61">
        <v>1042635054</v>
      </c>
    </row>
    <row r="18" spans="1:22" x14ac:dyDescent="0.3">
      <c r="A18" s="383" t="s">
        <v>242</v>
      </c>
      <c r="B18" s="384"/>
      <c r="C18" s="384"/>
      <c r="D18" s="384"/>
      <c r="E18" s="384"/>
      <c r="F18" s="384"/>
      <c r="G18" s="384"/>
      <c r="H18" s="384"/>
      <c r="I18" s="384"/>
      <c r="J18" s="384"/>
      <c r="K18" s="384"/>
      <c r="L18" s="384"/>
      <c r="M18" s="384"/>
      <c r="N18" s="100"/>
      <c r="O18" s="31"/>
      <c r="P18" s="31"/>
      <c r="Q18" s="31"/>
      <c r="R18" s="82">
        <v>2013</v>
      </c>
      <c r="S18" s="61">
        <v>1031461850</v>
      </c>
      <c r="T18" s="61">
        <v>129767391</v>
      </c>
      <c r="U18" s="61">
        <v>20783176</v>
      </c>
      <c r="V18" s="61">
        <v>1182012417</v>
      </c>
    </row>
    <row r="19" spans="1:22" x14ac:dyDescent="0.3">
      <c r="A19" s="384" t="s">
        <v>243</v>
      </c>
      <c r="B19" s="384"/>
      <c r="C19" s="384"/>
      <c r="D19" s="384"/>
      <c r="E19" s="384"/>
      <c r="F19" s="384"/>
      <c r="G19" s="384"/>
      <c r="H19" s="384"/>
      <c r="I19" s="384"/>
      <c r="J19" s="384"/>
      <c r="K19" s="384"/>
      <c r="L19" s="384"/>
      <c r="M19" s="384"/>
      <c r="N19" s="100"/>
      <c r="O19" s="31"/>
      <c r="P19" s="31"/>
      <c r="Q19" s="31"/>
      <c r="R19" s="82">
        <v>2014</v>
      </c>
      <c r="S19" s="61">
        <v>909784707</v>
      </c>
      <c r="T19" s="61">
        <v>120607285</v>
      </c>
      <c r="U19" s="61">
        <v>29649575</v>
      </c>
      <c r="V19" s="61">
        <v>1060041567</v>
      </c>
    </row>
    <row r="20" spans="1:22" ht="3" customHeight="1" x14ac:dyDescent="0.3">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3">
      <c r="A21" s="82"/>
      <c r="B21" s="82"/>
      <c r="C21" s="82"/>
      <c r="D21" s="93"/>
      <c r="E21" s="400" t="s">
        <v>244</v>
      </c>
      <c r="F21" s="400"/>
      <c r="G21" s="400"/>
      <c r="H21" s="400"/>
      <c r="I21" s="400"/>
      <c r="J21" s="400"/>
      <c r="K21" s="115">
        <v>38936.114000000001</v>
      </c>
      <c r="L21" s="115">
        <v>2444.578</v>
      </c>
      <c r="M21" s="115">
        <v>2754.8510000000001</v>
      </c>
      <c r="N21" s="100"/>
      <c r="O21" s="31"/>
      <c r="P21" s="31"/>
      <c r="Q21" s="31"/>
      <c r="R21" s="82">
        <v>2016</v>
      </c>
      <c r="S21" s="61">
        <v>957630543</v>
      </c>
      <c r="T21" s="61">
        <v>153155678</v>
      </c>
      <c r="U21" s="61">
        <v>20489291</v>
      </c>
      <c r="V21" s="61">
        <v>1131275512</v>
      </c>
    </row>
    <row r="22" spans="1:22" x14ac:dyDescent="0.3">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3">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3">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3">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3">
      <c r="A26" s="13"/>
      <c r="B26" s="13"/>
      <c r="C26" s="13"/>
      <c r="D26" s="13"/>
      <c r="E26" s="13"/>
      <c r="F26" s="13"/>
      <c r="G26" s="13"/>
      <c r="H26" s="13"/>
      <c r="I26" s="13"/>
      <c r="J26" s="13"/>
      <c r="K26" s="13"/>
      <c r="L26" s="13"/>
      <c r="M26" s="13"/>
    </row>
    <row r="27" spans="1:22" s="31" customFormat="1" x14ac:dyDescent="0.3">
      <c r="A27" s="13"/>
      <c r="B27" s="13"/>
      <c r="C27" s="13"/>
      <c r="D27" s="13"/>
      <c r="E27" s="13"/>
      <c r="F27" s="13"/>
      <c r="G27" s="13"/>
      <c r="H27" s="13"/>
      <c r="I27" s="13"/>
      <c r="J27" s="13"/>
      <c r="K27" s="13"/>
      <c r="L27" s="13"/>
      <c r="M27" s="13"/>
    </row>
    <row r="28" spans="1:22" s="31" customFormat="1" x14ac:dyDescent="0.3">
      <c r="A28" s="13"/>
      <c r="B28" s="13"/>
      <c r="C28" s="13"/>
      <c r="D28" s="13"/>
      <c r="E28" s="13"/>
      <c r="F28" s="13"/>
      <c r="G28" s="13"/>
      <c r="H28" s="13"/>
      <c r="I28" s="13"/>
      <c r="J28" s="13"/>
      <c r="K28" s="13"/>
      <c r="L28" s="13"/>
      <c r="M28" s="13"/>
    </row>
    <row r="29" spans="1:22" s="31" customFormat="1" x14ac:dyDescent="0.3">
      <c r="A29" s="13"/>
      <c r="B29" s="13"/>
      <c r="C29" s="13"/>
      <c r="D29" s="13"/>
      <c r="E29" s="13"/>
      <c r="F29" s="13"/>
      <c r="G29" s="13"/>
      <c r="H29" s="13"/>
      <c r="I29" s="13"/>
      <c r="J29" s="13"/>
      <c r="K29" s="13"/>
      <c r="L29" s="13"/>
      <c r="M29" s="13"/>
      <c r="R29" s="82"/>
      <c r="S29" s="61"/>
      <c r="T29" s="61"/>
      <c r="U29" s="61"/>
      <c r="V29" s="61"/>
    </row>
    <row r="30" spans="1:22" s="31" customFormat="1" x14ac:dyDescent="0.3">
      <c r="A30" s="13"/>
      <c r="B30" s="13"/>
      <c r="C30" s="13"/>
      <c r="D30" s="13"/>
      <c r="E30" s="13"/>
      <c r="F30" s="13"/>
      <c r="G30" s="13"/>
      <c r="H30" s="13"/>
      <c r="I30" s="13"/>
      <c r="J30" s="13"/>
      <c r="K30" s="13"/>
      <c r="L30" s="13"/>
      <c r="M30" s="13"/>
      <c r="R30" s="82"/>
      <c r="S30" s="61"/>
      <c r="T30" s="61"/>
      <c r="U30" s="61"/>
      <c r="V30" s="61"/>
    </row>
    <row r="31" spans="1:22" s="31" customFormat="1" x14ac:dyDescent="0.3">
      <c r="A31" s="13"/>
      <c r="B31" s="13"/>
      <c r="C31" s="13"/>
      <c r="D31" s="13"/>
      <c r="E31" s="13"/>
      <c r="F31" s="13"/>
      <c r="G31" s="13"/>
      <c r="H31" s="13"/>
      <c r="I31" s="13"/>
      <c r="J31" s="13"/>
      <c r="K31" s="13"/>
      <c r="L31" s="13"/>
      <c r="M31" s="13"/>
      <c r="R31" s="82"/>
      <c r="S31" s="61"/>
      <c r="T31" s="61"/>
      <c r="U31" s="61"/>
      <c r="V31" s="61"/>
    </row>
    <row r="32" spans="1:22" s="31" customFormat="1" x14ac:dyDescent="0.3">
      <c r="A32" s="13"/>
      <c r="B32" s="13"/>
      <c r="C32" s="13"/>
      <c r="D32" s="13"/>
      <c r="E32" s="13"/>
      <c r="F32" s="13"/>
      <c r="G32" s="13"/>
      <c r="H32" s="13"/>
      <c r="I32" s="13"/>
      <c r="J32" s="13"/>
      <c r="K32" s="13"/>
      <c r="L32" s="13"/>
      <c r="M32" s="13"/>
      <c r="R32" s="82"/>
      <c r="S32" s="61"/>
      <c r="T32" s="61"/>
      <c r="U32" s="61"/>
      <c r="V32" s="61"/>
    </row>
    <row r="33" spans="1:22" s="31" customFormat="1" x14ac:dyDescent="0.3">
      <c r="A33" s="13"/>
      <c r="B33" s="13"/>
      <c r="C33" s="13"/>
      <c r="D33" s="13"/>
      <c r="E33" s="13"/>
      <c r="F33" s="13"/>
      <c r="G33" s="13"/>
      <c r="H33" s="13"/>
      <c r="I33" s="13"/>
      <c r="J33" s="13"/>
      <c r="K33" s="13"/>
      <c r="L33" s="13"/>
      <c r="M33" s="13"/>
      <c r="R33" s="82"/>
      <c r="S33" s="61"/>
      <c r="T33" s="61"/>
      <c r="U33" s="61"/>
      <c r="V33" s="61"/>
    </row>
    <row r="34" spans="1:22" s="31" customFormat="1" x14ac:dyDescent="0.3">
      <c r="A34" s="13"/>
      <c r="B34" s="13"/>
      <c r="C34" s="13"/>
      <c r="D34" s="13"/>
      <c r="E34" s="13"/>
      <c r="F34" s="13"/>
      <c r="G34" s="13"/>
      <c r="H34" s="13"/>
      <c r="I34" s="13"/>
      <c r="J34" s="13"/>
      <c r="K34" s="13"/>
      <c r="L34" s="13"/>
      <c r="M34" s="13"/>
      <c r="R34" s="82"/>
      <c r="S34" s="61"/>
      <c r="T34" s="61"/>
      <c r="U34" s="61"/>
      <c r="V34" s="61"/>
    </row>
    <row r="35" spans="1:22" s="31" customFormat="1" x14ac:dyDescent="0.3">
      <c r="A35" s="13"/>
      <c r="B35" s="13"/>
      <c r="C35" s="13"/>
      <c r="D35" s="13"/>
      <c r="E35" s="13"/>
      <c r="F35" s="13"/>
      <c r="G35" s="13"/>
      <c r="H35" s="13"/>
      <c r="I35" s="13"/>
      <c r="J35" s="13"/>
      <c r="K35" s="13"/>
      <c r="L35" s="13"/>
      <c r="M35" s="13"/>
      <c r="R35" s="82"/>
      <c r="S35" s="61"/>
      <c r="T35" s="61"/>
      <c r="U35" s="61"/>
      <c r="V35" s="61"/>
    </row>
    <row r="36" spans="1:22" x14ac:dyDescent="0.3">
      <c r="A36" s="82"/>
      <c r="B36" s="82"/>
      <c r="C36" s="82"/>
      <c r="D36" s="82"/>
      <c r="E36" s="82"/>
      <c r="F36" s="82"/>
      <c r="G36" s="82"/>
      <c r="H36" s="82"/>
      <c r="I36" s="82"/>
      <c r="J36" s="82"/>
      <c r="K36" s="82"/>
      <c r="L36" s="82"/>
      <c r="M36" s="31"/>
      <c r="N36" s="31"/>
      <c r="O36" s="31"/>
      <c r="P36" s="31"/>
      <c r="Q36" s="31"/>
      <c r="R36" s="31"/>
      <c r="S36" s="31"/>
      <c r="T36" s="31"/>
      <c r="U36" s="31"/>
      <c r="V36" s="31"/>
    </row>
    <row r="37" spans="1:22" x14ac:dyDescent="0.3">
      <c r="A37" s="397" t="s">
        <v>245</v>
      </c>
      <c r="B37" s="398"/>
      <c r="C37" s="398"/>
      <c r="D37" s="398"/>
      <c r="E37" s="398"/>
      <c r="F37" s="398"/>
      <c r="G37" s="398"/>
      <c r="H37" s="398"/>
      <c r="I37" s="398"/>
      <c r="J37" s="398"/>
      <c r="K37" s="398"/>
      <c r="L37" s="399"/>
      <c r="M37" s="31"/>
      <c r="N37" s="31"/>
      <c r="O37" s="31"/>
      <c r="P37" s="31"/>
      <c r="Q37" s="31"/>
      <c r="R37" s="31"/>
      <c r="S37" s="31"/>
      <c r="T37" s="31"/>
      <c r="U37" s="31"/>
      <c r="V37" s="31"/>
    </row>
    <row r="38" spans="1:22" x14ac:dyDescent="0.3">
      <c r="A38" s="388" t="s">
        <v>246</v>
      </c>
      <c r="B38" s="401">
        <v>2017</v>
      </c>
      <c r="C38" s="402"/>
      <c r="D38" s="401">
        <v>2018</v>
      </c>
      <c r="E38" s="403"/>
      <c r="F38" s="402"/>
      <c r="G38" s="401">
        <v>2019</v>
      </c>
      <c r="H38" s="403"/>
      <c r="I38" s="402"/>
      <c r="J38" s="401">
        <v>2020</v>
      </c>
      <c r="K38" s="403"/>
      <c r="L38" s="402"/>
      <c r="M38" s="31"/>
      <c r="N38" s="31"/>
      <c r="O38" s="31"/>
      <c r="P38" s="31"/>
      <c r="Q38" s="31"/>
      <c r="R38" s="31"/>
      <c r="S38" s="31"/>
      <c r="T38" s="31"/>
      <c r="U38" s="31"/>
      <c r="V38" s="31"/>
    </row>
    <row r="39" spans="1:22" ht="27.6" x14ac:dyDescent="0.3">
      <c r="A39" s="391"/>
      <c r="B39" s="104" t="s">
        <v>247</v>
      </c>
      <c r="C39" s="59" t="s">
        <v>248</v>
      </c>
      <c r="D39" s="104" t="s">
        <v>247</v>
      </c>
      <c r="E39" s="59" t="s">
        <v>248</v>
      </c>
      <c r="F39" s="59" t="s">
        <v>249</v>
      </c>
      <c r="G39" s="104" t="s">
        <v>247</v>
      </c>
      <c r="H39" s="59" t="s">
        <v>248</v>
      </c>
      <c r="I39" s="59" t="s">
        <v>249</v>
      </c>
      <c r="J39" s="104" t="s">
        <v>247</v>
      </c>
      <c r="K39" s="59" t="s">
        <v>248</v>
      </c>
      <c r="L39" s="59" t="s">
        <v>249</v>
      </c>
      <c r="M39" s="31"/>
      <c r="N39" s="31"/>
      <c r="O39" s="31"/>
      <c r="P39" s="31"/>
      <c r="Q39" s="31"/>
      <c r="R39" s="31"/>
      <c r="S39" s="31"/>
      <c r="T39" s="31"/>
      <c r="U39" s="31"/>
      <c r="V39" s="31"/>
    </row>
    <row r="40" spans="1:22" x14ac:dyDescent="0.3">
      <c r="A40" s="105" t="s">
        <v>135</v>
      </c>
      <c r="B40" s="138">
        <v>346278.19699999999</v>
      </c>
      <c r="C40" s="139">
        <f>B40/(SUM($B$40:$B$49))</f>
        <v>0.39776696108984111</v>
      </c>
      <c r="D40" s="138">
        <v>384458.02600000001</v>
      </c>
      <c r="E40" s="139">
        <f>D40/(SUM($D$40:$D$49))</f>
        <v>0.3695473914853612</v>
      </c>
      <c r="F40" s="139">
        <f>D40/B40-1</f>
        <v>0.11025767527604402</v>
      </c>
      <c r="G40" s="138">
        <v>406059.21799999999</v>
      </c>
      <c r="H40" s="139">
        <f>G40/SUM($G$40:$G$49)</f>
        <v>0.36842759530289643</v>
      </c>
      <c r="I40" s="139">
        <f>G40/D40-1</f>
        <v>5.6186086748517994E-2</v>
      </c>
      <c r="J40" s="138">
        <v>400824.92099999997</v>
      </c>
      <c r="K40" s="139">
        <f>J40/SUM($J$40:$J$49)</f>
        <v>0.38460574888588522</v>
      </c>
      <c r="L40" s="139">
        <f>J40/G40-1</f>
        <v>-1.289047697471557E-2</v>
      </c>
      <c r="M40" s="31"/>
      <c r="N40" s="31"/>
      <c r="O40" s="31"/>
      <c r="P40" s="31"/>
      <c r="Q40" s="31"/>
      <c r="R40" s="31"/>
      <c r="S40" s="31"/>
      <c r="T40" s="31"/>
      <c r="U40" s="31"/>
      <c r="V40" s="31"/>
    </row>
    <row r="41" spans="1:22" x14ac:dyDescent="0.3">
      <c r="A41" s="106" t="s">
        <v>138</v>
      </c>
      <c r="B41" s="138">
        <v>117183.56600000001</v>
      </c>
      <c r="C41" s="139">
        <f t="shared" ref="C41:C50" si="4">B41/(SUM($B$40:$B$49))</f>
        <v>0.13460781343242015</v>
      </c>
      <c r="D41" s="138">
        <v>122968.106</v>
      </c>
      <c r="E41" s="139">
        <f t="shared" ref="E41:E50" si="5">D41/(SUM($D$40:$D$49))</f>
        <v>0.11819897032971653</v>
      </c>
      <c r="F41" s="139">
        <f t="shared" ref="F41:F50" si="6">D41/B41-1</f>
        <v>4.9363065124677918E-2</v>
      </c>
      <c r="G41" s="138">
        <v>133548.16699999999</v>
      </c>
      <c r="H41" s="139">
        <f t="shared" ref="H41:H50" si="7">G41/SUM($G$40:$G$49)</f>
        <v>0.12117156277663821</v>
      </c>
      <c r="I41" s="139">
        <f t="shared" ref="I41:I50" si="8">G41/D41-1</f>
        <v>8.6039066097350458E-2</v>
      </c>
      <c r="J41" s="138">
        <v>133266.44699999999</v>
      </c>
      <c r="K41" s="139">
        <f t="shared" ref="K41:K50" si="9">J41/SUM($J$40:$J$49)</f>
        <v>0.12787388948252579</v>
      </c>
      <c r="L41" s="139">
        <f t="shared" ref="L41:L50" si="10">J41/G41-1</f>
        <v>-2.1095010611414944E-3</v>
      </c>
      <c r="M41" s="31"/>
      <c r="N41" s="31"/>
      <c r="O41" s="31"/>
      <c r="P41" s="31"/>
      <c r="Q41" s="31"/>
      <c r="R41" s="31"/>
      <c r="S41" s="31"/>
      <c r="T41" s="31"/>
      <c r="U41" s="31"/>
      <c r="V41" s="31"/>
    </row>
    <row r="42" spans="1:22" x14ac:dyDescent="0.3">
      <c r="A42" s="106" t="s">
        <v>136</v>
      </c>
      <c r="B42" s="138">
        <v>99371.974000000002</v>
      </c>
      <c r="C42" s="139">
        <f t="shared" si="4"/>
        <v>0.11414778192194036</v>
      </c>
      <c r="D42" s="138">
        <v>97025.343999999997</v>
      </c>
      <c r="E42" s="139">
        <f t="shared" si="5"/>
        <v>9.3262359889372773E-2</v>
      </c>
      <c r="F42" s="139">
        <f t="shared" si="6"/>
        <v>-2.361460586462738E-2</v>
      </c>
      <c r="G42" s="138">
        <v>105684.11199999999</v>
      </c>
      <c r="H42" s="139">
        <f t="shared" si="7"/>
        <v>9.5889814883803423E-2</v>
      </c>
      <c r="I42" s="139">
        <f t="shared" si="8"/>
        <v>8.9242332395131685E-2</v>
      </c>
      <c r="J42" s="138">
        <v>110727.07799999999</v>
      </c>
      <c r="K42" s="139">
        <f t="shared" si="9"/>
        <v>0.10624656433509488</v>
      </c>
      <c r="L42" s="139">
        <f t="shared" si="10"/>
        <v>4.7717352254424084E-2</v>
      </c>
      <c r="M42" s="31"/>
      <c r="N42" s="31"/>
      <c r="O42" s="31"/>
      <c r="P42" s="31"/>
      <c r="Q42" s="31"/>
      <c r="R42" s="31"/>
      <c r="S42" s="31"/>
      <c r="T42" s="31"/>
      <c r="U42" s="31"/>
      <c r="V42" s="31"/>
    </row>
    <row r="43" spans="1:22" x14ac:dyDescent="0.3">
      <c r="A43" s="106" t="s">
        <v>140</v>
      </c>
      <c r="B43" s="138">
        <v>67525.279999999999</v>
      </c>
      <c r="C43" s="139">
        <f t="shared" si="4"/>
        <v>7.7565742385855799E-2</v>
      </c>
      <c r="D43" s="138">
        <v>83393.093999999997</v>
      </c>
      <c r="E43" s="139">
        <f t="shared" si="5"/>
        <v>8.0158816493516305E-2</v>
      </c>
      <c r="F43" s="139">
        <f t="shared" si="6"/>
        <v>0.23499071755052325</v>
      </c>
      <c r="G43" s="138">
        <v>84547.788</v>
      </c>
      <c r="H43" s="139">
        <f t="shared" si="7"/>
        <v>7.6712304117718816E-2</v>
      </c>
      <c r="I43" s="139">
        <f t="shared" si="8"/>
        <v>1.3846398360036982E-2</v>
      </c>
      <c r="J43" s="138">
        <v>74417.510999999999</v>
      </c>
      <c r="K43" s="139">
        <f t="shared" si="9"/>
        <v>7.1406245093175238E-2</v>
      </c>
      <c r="L43" s="139">
        <f t="shared" si="10"/>
        <v>-0.1198171736911674</v>
      </c>
      <c r="M43" s="31"/>
      <c r="N43" s="31"/>
      <c r="O43" s="31"/>
      <c r="P43" s="31"/>
      <c r="Q43" s="31"/>
      <c r="R43" s="31"/>
      <c r="S43" s="31"/>
      <c r="T43" s="31"/>
      <c r="U43" s="31"/>
      <c r="V43" s="31"/>
    </row>
    <row r="44" spans="1:22" x14ac:dyDescent="0.3">
      <c r="A44" s="106" t="s">
        <v>126</v>
      </c>
      <c r="B44" s="138">
        <v>57872.74</v>
      </c>
      <c r="C44" s="139">
        <f t="shared" si="4"/>
        <v>6.647794784417943E-2</v>
      </c>
      <c r="D44" s="138">
        <v>78661.481</v>
      </c>
      <c r="E44" s="139">
        <f t="shared" si="5"/>
        <v>7.5610712088308177E-2</v>
      </c>
      <c r="F44" s="139">
        <f t="shared" si="6"/>
        <v>0.35921473564237671</v>
      </c>
      <c r="G44" s="138">
        <v>81779.099000000002</v>
      </c>
      <c r="H44" s="139">
        <f t="shared" si="7"/>
        <v>7.4200203948103699E-2</v>
      </c>
      <c r="I44" s="139">
        <f t="shared" si="8"/>
        <v>3.9633349898408277E-2</v>
      </c>
      <c r="J44" s="138">
        <v>73804.240000000005</v>
      </c>
      <c r="K44" s="139">
        <f t="shared" si="9"/>
        <v>7.0817789785464977E-2</v>
      </c>
      <c r="L44" s="139">
        <f t="shared" si="10"/>
        <v>-9.7517080739664252E-2</v>
      </c>
      <c r="M44" s="31"/>
      <c r="N44" s="31"/>
      <c r="O44" s="31"/>
      <c r="P44" s="31"/>
      <c r="Q44" s="31"/>
      <c r="R44" s="31"/>
      <c r="S44" s="31"/>
      <c r="T44" s="31"/>
      <c r="U44" s="31"/>
      <c r="V44" s="31"/>
    </row>
    <row r="45" spans="1:22" x14ac:dyDescent="0.3">
      <c r="A45" s="137" t="s">
        <v>131</v>
      </c>
      <c r="B45" s="138">
        <v>74695.066000000006</v>
      </c>
      <c r="C45" s="139">
        <f t="shared" si="4"/>
        <v>8.5801617510516029E-2</v>
      </c>
      <c r="D45" s="138">
        <v>103973.776</v>
      </c>
      <c r="E45" s="139">
        <f t="shared" si="5"/>
        <v>9.9941307256473419E-2</v>
      </c>
      <c r="F45" s="139">
        <f t="shared" si="6"/>
        <v>0.3919764927980649</v>
      </c>
      <c r="G45" s="138">
        <v>112227.531</v>
      </c>
      <c r="H45" s="139">
        <f t="shared" si="7"/>
        <v>0.10182682116358521</v>
      </c>
      <c r="I45" s="139">
        <f t="shared" si="8"/>
        <v>7.9383045586417955E-2</v>
      </c>
      <c r="J45" s="138">
        <v>94232.731</v>
      </c>
      <c r="K45" s="139">
        <f t="shared" si="9"/>
        <v>9.0419652514113949E-2</v>
      </c>
      <c r="L45" s="139">
        <f t="shared" si="10"/>
        <v>-0.16034211783559604</v>
      </c>
      <c r="M45" s="31"/>
      <c r="N45" s="31"/>
      <c r="O45" s="31"/>
      <c r="P45" s="31"/>
      <c r="Q45" s="31"/>
      <c r="R45" s="31"/>
      <c r="S45" s="31"/>
      <c r="T45" s="31"/>
      <c r="U45" s="31"/>
      <c r="V45" s="31"/>
    </row>
    <row r="46" spans="1:22" x14ac:dyDescent="0.3">
      <c r="A46" s="106" t="s">
        <v>139</v>
      </c>
      <c r="B46" s="138">
        <v>31408.691999999999</v>
      </c>
      <c r="C46" s="139">
        <f t="shared" si="4"/>
        <v>3.6078910185173466E-2</v>
      </c>
      <c r="D46" s="138">
        <v>35631.534</v>
      </c>
      <c r="E46" s="139">
        <f t="shared" si="5"/>
        <v>3.4249617783559956E-2</v>
      </c>
      <c r="F46" s="139">
        <f t="shared" si="6"/>
        <v>0.13444819669663421</v>
      </c>
      <c r="G46" s="138">
        <v>37487.209000000003</v>
      </c>
      <c r="H46" s="139">
        <f t="shared" si="7"/>
        <v>3.4013074089324323E-2</v>
      </c>
      <c r="I46" s="139">
        <f t="shared" si="8"/>
        <v>5.2079570865514846E-2</v>
      </c>
      <c r="J46" s="138">
        <v>33326.845999999998</v>
      </c>
      <c r="K46" s="139">
        <f t="shared" si="9"/>
        <v>3.1978292497024073E-2</v>
      </c>
      <c r="L46" s="139">
        <f t="shared" si="10"/>
        <v>-0.11098086816759301</v>
      </c>
      <c r="M46" s="31"/>
      <c r="N46" s="31"/>
      <c r="O46" s="31"/>
      <c r="P46" s="31"/>
      <c r="Q46" s="31"/>
      <c r="R46" s="31"/>
      <c r="S46" s="31"/>
      <c r="T46" s="31"/>
      <c r="U46" s="31"/>
      <c r="V46" s="31"/>
    </row>
    <row r="47" spans="1:22" x14ac:dyDescent="0.3">
      <c r="A47" s="106" t="s">
        <v>137</v>
      </c>
      <c r="B47" s="138">
        <v>20760.864000000001</v>
      </c>
      <c r="C47" s="139">
        <f t="shared" si="4"/>
        <v>2.3847836376713848E-2</v>
      </c>
      <c r="D47" s="138">
        <v>27663.800999999999</v>
      </c>
      <c r="E47" s="139">
        <f t="shared" si="5"/>
        <v>2.6590901494458918E-2</v>
      </c>
      <c r="F47" s="139">
        <f t="shared" si="6"/>
        <v>0.33249757813547642</v>
      </c>
      <c r="G47" s="138">
        <v>26958.100999999999</v>
      </c>
      <c r="H47" s="139">
        <f t="shared" si="7"/>
        <v>2.4459753368688719E-2</v>
      </c>
      <c r="I47" s="139">
        <f t="shared" si="8"/>
        <v>-2.5509871185091293E-2</v>
      </c>
      <c r="J47" s="138">
        <v>24589.567999999999</v>
      </c>
      <c r="K47" s="139">
        <f t="shared" si="9"/>
        <v>2.3594563910412144E-2</v>
      </c>
      <c r="L47" s="139">
        <f t="shared" si="10"/>
        <v>-8.7859786562859088E-2</v>
      </c>
      <c r="M47" s="31"/>
      <c r="N47" s="31"/>
      <c r="O47" s="31"/>
      <c r="P47" s="31"/>
      <c r="Q47" s="31"/>
      <c r="R47" s="31"/>
      <c r="S47" s="31"/>
      <c r="T47" s="31"/>
      <c r="U47" s="31"/>
      <c r="V47" s="31"/>
    </row>
    <row r="48" spans="1:22" x14ac:dyDescent="0.3">
      <c r="A48" s="106" t="s">
        <v>134</v>
      </c>
      <c r="B48" s="138">
        <v>9275.6049999999996</v>
      </c>
      <c r="C48" s="139">
        <f t="shared" si="4"/>
        <v>1.0654812359207634E-2</v>
      </c>
      <c r="D48" s="138">
        <v>11731.859</v>
      </c>
      <c r="E48" s="139">
        <f t="shared" si="5"/>
        <v>1.1276856243141762E-2</v>
      </c>
      <c r="F48" s="139">
        <f t="shared" si="6"/>
        <v>0.26480795592309092</v>
      </c>
      <c r="G48" s="138">
        <v>12700.198</v>
      </c>
      <c r="H48" s="139">
        <f t="shared" si="7"/>
        <v>1.152320450218336E-2</v>
      </c>
      <c r="I48" s="139">
        <f t="shared" si="8"/>
        <v>8.2539263385282835E-2</v>
      </c>
      <c r="J48" s="138">
        <v>13423.159</v>
      </c>
      <c r="K48" s="139">
        <f t="shared" si="9"/>
        <v>1.287999784726287E-2</v>
      </c>
      <c r="L48" s="139">
        <f>J48/G48-1</f>
        <v>5.6925175497263947E-2</v>
      </c>
      <c r="M48" s="31"/>
      <c r="N48" s="31"/>
      <c r="O48" s="31"/>
      <c r="P48" s="31"/>
      <c r="Q48" s="31"/>
      <c r="R48" s="31"/>
      <c r="S48" s="31"/>
      <c r="T48" s="31"/>
      <c r="U48" s="31"/>
      <c r="V48" s="31"/>
    </row>
    <row r="49" spans="1:12" x14ac:dyDescent="0.3">
      <c r="A49" s="106" t="s">
        <v>250</v>
      </c>
      <c r="B49" s="138">
        <v>46183.468999999997</v>
      </c>
      <c r="C49" s="139">
        <f t="shared" si="4"/>
        <v>5.3050576894152199E-2</v>
      </c>
      <c r="D49" s="138">
        <v>94841.347999999998</v>
      </c>
      <c r="E49" s="139">
        <f t="shared" si="5"/>
        <v>9.11630669360909E-2</v>
      </c>
      <c r="F49" s="139">
        <f t="shared" si="6"/>
        <v>1.0535778288980415</v>
      </c>
      <c r="G49" s="138">
        <f>45345.872+25288.563+13008.299+9944.281+7562.724</f>
        <v>101149.739</v>
      </c>
      <c r="H49" s="139">
        <f t="shared" si="7"/>
        <v>9.1775665847057805E-2</v>
      </c>
      <c r="I49" s="139">
        <f t="shared" si="8"/>
        <v>6.6515197569735118E-2</v>
      </c>
      <c r="J49" s="138">
        <v>83558.403000000006</v>
      </c>
      <c r="K49" s="139">
        <f t="shared" si="9"/>
        <v>8.0177255649040852E-2</v>
      </c>
      <c r="L49" s="139">
        <f t="shared" si="10"/>
        <v>-0.1739138051557404</v>
      </c>
    </row>
    <row r="50" spans="1:12" x14ac:dyDescent="0.3">
      <c r="A50" s="106" t="s">
        <v>223</v>
      </c>
      <c r="B50" s="138">
        <v>870555.45299999998</v>
      </c>
      <c r="C50" s="139">
        <f t="shared" si="4"/>
        <v>1</v>
      </c>
      <c r="D50" s="138">
        <v>1040348.3690000001</v>
      </c>
      <c r="E50" s="139">
        <f t="shared" si="5"/>
        <v>1</v>
      </c>
      <c r="F50" s="139">
        <f t="shared" si="6"/>
        <v>0.19503974780110878</v>
      </c>
      <c r="G50" s="138">
        <f>SUM(G40:G49)</f>
        <v>1102141.162</v>
      </c>
      <c r="H50" s="139">
        <f t="shared" si="7"/>
        <v>1</v>
      </c>
      <c r="I50" s="139">
        <f t="shared" si="8"/>
        <v>5.9396251141717205E-2</v>
      </c>
      <c r="J50" s="138">
        <f>SUM(J40:J49)</f>
        <v>1042170.904</v>
      </c>
      <c r="K50" s="139">
        <f t="shared" si="9"/>
        <v>1</v>
      </c>
      <c r="L50" s="139">
        <f t="shared" si="10"/>
        <v>-5.441250183522317E-2</v>
      </c>
    </row>
    <row r="51" spans="1:12" x14ac:dyDescent="0.3">
      <c r="A51" s="394" t="s">
        <v>242</v>
      </c>
      <c r="B51" s="395"/>
      <c r="C51" s="395"/>
      <c r="D51" s="395"/>
      <c r="E51" s="395"/>
      <c r="F51" s="395"/>
      <c r="G51" s="395"/>
      <c r="H51" s="395"/>
      <c r="I51" s="395"/>
      <c r="J51" s="395"/>
      <c r="K51" s="395"/>
      <c r="L51" s="396"/>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B17:J1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activeCell="L1" sqref="L1:V1048576"/>
    </sheetView>
  </sheetViews>
  <sheetFormatPr baseColWidth="10" defaultColWidth="11.44140625" defaultRowHeight="14.4" x14ac:dyDescent="0.3"/>
  <cols>
    <col min="1" max="1" width="13.33203125" customWidth="1"/>
    <col min="2" max="2" width="9.44140625" customWidth="1"/>
    <col min="3" max="4" width="10.6640625" customWidth="1"/>
    <col min="7" max="8" width="11.6640625" customWidth="1"/>
  </cols>
  <sheetData>
    <row r="1" spans="1:11" x14ac:dyDescent="0.3">
      <c r="A1" s="406" t="s">
        <v>355</v>
      </c>
      <c r="B1" s="406"/>
      <c r="C1" s="406"/>
      <c r="D1" s="406"/>
      <c r="E1" s="406"/>
      <c r="F1" s="406"/>
      <c r="G1" s="406"/>
      <c r="H1" s="406"/>
      <c r="I1" s="406"/>
      <c r="J1" s="406"/>
      <c r="K1" s="31"/>
    </row>
    <row r="2" spans="1:11" x14ac:dyDescent="0.3">
      <c r="A2" s="357" t="s">
        <v>156</v>
      </c>
      <c r="B2" s="354" t="s">
        <v>251</v>
      </c>
      <c r="C2" s="354"/>
      <c r="D2" s="354"/>
      <c r="E2" s="354"/>
      <c r="F2" s="353" t="s">
        <v>252</v>
      </c>
      <c r="G2" s="354"/>
      <c r="H2" s="354"/>
      <c r="I2" s="354"/>
      <c r="J2" s="355"/>
      <c r="K2" s="31"/>
    </row>
    <row r="3" spans="1:11" ht="15.75" customHeight="1" x14ac:dyDescent="0.3">
      <c r="A3" s="358"/>
      <c r="B3" s="361">
        <v>2021</v>
      </c>
      <c r="C3" s="353" t="s">
        <v>349</v>
      </c>
      <c r="D3" s="354"/>
      <c r="E3" s="354"/>
      <c r="F3" s="363">
        <v>2021</v>
      </c>
      <c r="G3" s="353" t="s">
        <v>349</v>
      </c>
      <c r="H3" s="354"/>
      <c r="I3" s="354"/>
      <c r="J3" s="355"/>
      <c r="K3" s="31"/>
    </row>
    <row r="4" spans="1:11" x14ac:dyDescent="0.3">
      <c r="A4" s="359"/>
      <c r="B4" s="362"/>
      <c r="C4" s="308">
        <v>2021</v>
      </c>
      <c r="D4" s="308">
        <v>2022</v>
      </c>
      <c r="E4" s="308" t="s">
        <v>347</v>
      </c>
      <c r="F4" s="364"/>
      <c r="G4" s="308">
        <v>2021</v>
      </c>
      <c r="H4" s="308">
        <v>2022</v>
      </c>
      <c r="I4" s="308" t="s">
        <v>347</v>
      </c>
      <c r="J4" s="309" t="s">
        <v>348</v>
      </c>
      <c r="K4" s="31"/>
    </row>
    <row r="5" spans="1:11" x14ac:dyDescent="0.3">
      <c r="A5" s="107" t="s">
        <v>163</v>
      </c>
      <c r="B5" s="140">
        <v>135356</v>
      </c>
      <c r="C5" s="140">
        <v>42000</v>
      </c>
      <c r="D5" s="140">
        <v>47069</v>
      </c>
      <c r="E5" s="169">
        <f>D5/C5-1</f>
        <v>0.12069047619047613</v>
      </c>
      <c r="F5" s="140">
        <v>628557</v>
      </c>
      <c r="G5" s="140">
        <v>54418</v>
      </c>
      <c r="H5" s="140">
        <v>342516</v>
      </c>
      <c r="I5" s="169">
        <f>H5/G5-1</f>
        <v>5.294167371090448</v>
      </c>
      <c r="J5" s="171">
        <f>H5/$H$17</f>
        <v>0.41675609773903649</v>
      </c>
      <c r="K5" s="31"/>
    </row>
    <row r="6" spans="1:11" x14ac:dyDescent="0.3">
      <c r="A6" s="141" t="s">
        <v>350</v>
      </c>
      <c r="B6" s="140">
        <v>294</v>
      </c>
      <c r="C6" s="140">
        <v>0</v>
      </c>
      <c r="D6" s="140">
        <v>32400</v>
      </c>
      <c r="E6" s="169"/>
      <c r="F6" s="140">
        <v>6300</v>
      </c>
      <c r="G6" s="140">
        <v>0</v>
      </c>
      <c r="H6" s="140">
        <v>181440</v>
      </c>
      <c r="I6" s="169"/>
      <c r="J6" s="171">
        <f t="shared" ref="J6:J17" si="0">H6/$H$17</f>
        <v>0.22076699007862635</v>
      </c>
      <c r="K6" s="31"/>
    </row>
    <row r="7" spans="1:11" x14ac:dyDescent="0.3">
      <c r="A7" s="141" t="s">
        <v>351</v>
      </c>
      <c r="B7" s="140">
        <v>0</v>
      </c>
      <c r="C7" s="140">
        <v>0</v>
      </c>
      <c r="D7" s="140">
        <v>25000</v>
      </c>
      <c r="E7" s="169"/>
      <c r="F7" s="140">
        <v>0</v>
      </c>
      <c r="G7" s="140">
        <v>0</v>
      </c>
      <c r="H7" s="140">
        <v>112913</v>
      </c>
      <c r="I7" s="169"/>
      <c r="J7" s="171">
        <f t="shared" si="0"/>
        <v>0.1373868118978612</v>
      </c>
      <c r="K7" s="31"/>
    </row>
    <row r="8" spans="1:11" x14ac:dyDescent="0.3">
      <c r="A8" s="141" t="s">
        <v>174</v>
      </c>
      <c r="B8" s="140">
        <v>82138</v>
      </c>
      <c r="C8" s="140">
        <v>9240</v>
      </c>
      <c r="D8" s="140">
        <v>21974</v>
      </c>
      <c r="E8" s="169">
        <f>D8/C8-1</f>
        <v>1.3781385281385283</v>
      </c>
      <c r="F8" s="140">
        <v>478711</v>
      </c>
      <c r="G8" s="140">
        <v>51057</v>
      </c>
      <c r="H8" s="140">
        <v>98783</v>
      </c>
      <c r="I8" s="169">
        <f t="shared" ref="I8:I17" si="1">H8/G8-1</f>
        <v>0.93475919070842384</v>
      </c>
      <c r="J8" s="171">
        <f>H8/$H$17</f>
        <v>0.12019414451574595</v>
      </c>
      <c r="K8" s="31"/>
    </row>
    <row r="9" spans="1:11" x14ac:dyDescent="0.3">
      <c r="A9" s="141" t="s">
        <v>166</v>
      </c>
      <c r="B9" s="140">
        <v>38666</v>
      </c>
      <c r="C9" s="140">
        <v>8576</v>
      </c>
      <c r="D9" s="140">
        <v>5945</v>
      </c>
      <c r="E9" s="169">
        <f t="shared" ref="E9:E17" si="2">D9/C9-1</f>
        <v>-0.30678638059701491</v>
      </c>
      <c r="F9" s="140">
        <v>280510</v>
      </c>
      <c r="G9" s="140">
        <v>48194</v>
      </c>
      <c r="H9" s="140">
        <v>47404</v>
      </c>
      <c r="I9" s="169">
        <f t="shared" si="1"/>
        <v>-1.6392082001909003E-2</v>
      </c>
      <c r="J9" s="171">
        <f t="shared" si="0"/>
        <v>5.7678783056036173E-2</v>
      </c>
      <c r="K9" s="31"/>
    </row>
    <row r="10" spans="1:11" x14ac:dyDescent="0.3">
      <c r="A10" s="141" t="s">
        <v>253</v>
      </c>
      <c r="B10" s="140">
        <v>28944</v>
      </c>
      <c r="C10" s="140">
        <v>2529</v>
      </c>
      <c r="D10" s="140">
        <v>2793</v>
      </c>
      <c r="E10" s="169">
        <f>D10/C10-1</f>
        <v>0.1043890865954924</v>
      </c>
      <c r="F10" s="140">
        <v>219673</v>
      </c>
      <c r="G10" s="140">
        <v>29412</v>
      </c>
      <c r="H10" s="140">
        <v>17688</v>
      </c>
      <c r="I10" s="169">
        <f t="shared" si="1"/>
        <v>-0.39861281109751123</v>
      </c>
      <c r="J10" s="171">
        <f t="shared" si="0"/>
        <v>2.1521861334384603E-2</v>
      </c>
      <c r="K10" s="31"/>
    </row>
    <row r="11" spans="1:11" x14ac:dyDescent="0.3">
      <c r="A11" s="141" t="s">
        <v>352</v>
      </c>
      <c r="B11" s="140">
        <v>6376</v>
      </c>
      <c r="C11" s="140">
        <v>0</v>
      </c>
      <c r="D11" s="140">
        <v>1587</v>
      </c>
      <c r="E11" s="169"/>
      <c r="F11" s="140">
        <v>42599</v>
      </c>
      <c r="G11" s="140">
        <v>0</v>
      </c>
      <c r="H11" s="140">
        <v>12195</v>
      </c>
      <c r="I11" s="169"/>
      <c r="J11" s="171">
        <f t="shared" si="0"/>
        <v>1.4838257517685451E-2</v>
      </c>
      <c r="K11" s="31"/>
    </row>
    <row r="12" spans="1:11" x14ac:dyDescent="0.3">
      <c r="A12" s="142" t="s">
        <v>331</v>
      </c>
      <c r="B12" s="140">
        <v>1964</v>
      </c>
      <c r="C12" s="140">
        <v>0</v>
      </c>
      <c r="D12" s="140">
        <v>1176</v>
      </c>
      <c r="E12" s="172"/>
      <c r="F12" s="140">
        <v>9277</v>
      </c>
      <c r="G12" s="140">
        <v>0</v>
      </c>
      <c r="H12" s="140">
        <v>4480</v>
      </c>
      <c r="I12" s="169"/>
      <c r="J12" s="171">
        <f t="shared" si="0"/>
        <v>5.451036792064848E-3</v>
      </c>
      <c r="K12" s="31"/>
    </row>
    <row r="13" spans="1:11" x14ac:dyDescent="0.3">
      <c r="A13" s="141" t="s">
        <v>353</v>
      </c>
      <c r="B13" s="140">
        <v>4145</v>
      </c>
      <c r="C13" s="140">
        <v>0</v>
      </c>
      <c r="D13" s="140">
        <v>540</v>
      </c>
      <c r="E13" s="169"/>
      <c r="F13" s="140">
        <v>39274</v>
      </c>
      <c r="G13" s="140">
        <v>0</v>
      </c>
      <c r="H13" s="140">
        <v>4444</v>
      </c>
      <c r="I13" s="169"/>
      <c r="J13" s="171">
        <f t="shared" si="0"/>
        <v>5.4072338178428984E-3</v>
      </c>
      <c r="K13" s="31"/>
    </row>
    <row r="14" spans="1:11" x14ac:dyDescent="0.3">
      <c r="A14" s="141" t="s">
        <v>354</v>
      </c>
      <c r="B14" s="140">
        <v>21</v>
      </c>
      <c r="C14" s="140">
        <v>0</v>
      </c>
      <c r="D14" s="140">
        <v>0</v>
      </c>
      <c r="E14" s="169"/>
      <c r="F14" s="140">
        <v>300</v>
      </c>
      <c r="G14" s="140">
        <v>0</v>
      </c>
      <c r="H14" s="140">
        <v>0</v>
      </c>
      <c r="I14" s="169"/>
      <c r="J14" s="171">
        <f t="shared" si="0"/>
        <v>0</v>
      </c>
      <c r="K14" s="31"/>
    </row>
    <row r="15" spans="1:11" x14ac:dyDescent="0.3">
      <c r="A15" s="143" t="s">
        <v>168</v>
      </c>
      <c r="B15" s="144">
        <v>297904</v>
      </c>
      <c r="C15" s="144">
        <v>62345</v>
      </c>
      <c r="D15" s="144">
        <v>138484</v>
      </c>
      <c r="E15" s="170">
        <f t="shared" si="2"/>
        <v>1.2212527067126473</v>
      </c>
      <c r="F15" s="144">
        <v>1705201</v>
      </c>
      <c r="G15" s="144">
        <v>183081</v>
      </c>
      <c r="H15" s="144">
        <v>821863</v>
      </c>
      <c r="I15" s="170">
        <f t="shared" si="1"/>
        <v>3.4890676804256042</v>
      </c>
      <c r="J15" s="173">
        <f t="shared" si="0"/>
        <v>1.000001216749284</v>
      </c>
      <c r="K15" s="31"/>
    </row>
    <row r="16" spans="1:11" x14ac:dyDescent="0.3">
      <c r="A16" s="145" t="s">
        <v>169</v>
      </c>
      <c r="B16" s="140">
        <v>125958</v>
      </c>
      <c r="C16" s="140">
        <v>6855</v>
      </c>
      <c r="D16" s="140">
        <v>0</v>
      </c>
      <c r="E16" s="169">
        <f t="shared" si="2"/>
        <v>-1</v>
      </c>
      <c r="F16" s="140">
        <v>1057386</v>
      </c>
      <c r="G16" s="140">
        <v>58739</v>
      </c>
      <c r="H16" s="140">
        <v>-1</v>
      </c>
      <c r="I16" s="169">
        <f t="shared" si="1"/>
        <v>-1.0000170244641551</v>
      </c>
      <c r="J16" s="171">
        <f t="shared" si="0"/>
        <v>-1.2167492839430463E-6</v>
      </c>
      <c r="K16" s="31"/>
    </row>
    <row r="17" spans="1:11" x14ac:dyDescent="0.3">
      <c r="A17" s="146" t="s">
        <v>170</v>
      </c>
      <c r="B17" s="144">
        <v>423862</v>
      </c>
      <c r="C17" s="144">
        <v>69200</v>
      </c>
      <c r="D17" s="144">
        <v>138484</v>
      </c>
      <c r="E17" s="170">
        <f t="shared" si="2"/>
        <v>1.0012138728323698</v>
      </c>
      <c r="F17" s="144">
        <v>2762587</v>
      </c>
      <c r="G17" s="144">
        <v>241820</v>
      </c>
      <c r="H17" s="144">
        <v>821862</v>
      </c>
      <c r="I17" s="170">
        <f t="shared" si="1"/>
        <v>2.3986518898354148</v>
      </c>
      <c r="J17" s="173">
        <f t="shared" si="0"/>
        <v>1</v>
      </c>
      <c r="K17" s="31"/>
    </row>
    <row r="18" spans="1:11" x14ac:dyDescent="0.3">
      <c r="A18" s="404" t="s">
        <v>254</v>
      </c>
      <c r="B18" s="404"/>
      <c r="C18" s="404"/>
      <c r="D18" s="404"/>
      <c r="E18" s="404"/>
      <c r="F18" s="404"/>
      <c r="G18" s="404"/>
      <c r="H18" s="404"/>
      <c r="I18" s="404"/>
      <c r="J18" s="404"/>
      <c r="K18" s="31"/>
    </row>
    <row r="19" spans="1:11" ht="76.5" customHeight="1" x14ac:dyDescent="0.3">
      <c r="A19" s="405" t="s">
        <v>255</v>
      </c>
      <c r="B19" s="405"/>
      <c r="C19" s="405"/>
      <c r="D19" s="405"/>
      <c r="E19" s="405"/>
      <c r="F19" s="405"/>
      <c r="G19" s="405"/>
      <c r="H19" s="405"/>
      <c r="I19" s="405"/>
      <c r="J19" s="405"/>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36"/>
  <sheetViews>
    <sheetView workbookViewId="0">
      <selection activeCell="F24" sqref="F24"/>
    </sheetView>
  </sheetViews>
  <sheetFormatPr baseColWidth="10" defaultColWidth="11.44140625" defaultRowHeight="14.4" x14ac:dyDescent="0.3"/>
  <cols>
    <col min="1" max="1" width="12.33203125" customWidth="1"/>
    <col min="2" max="2" width="9.109375" bestFit="1" customWidth="1"/>
    <col min="3" max="3" width="9" customWidth="1"/>
    <col min="4" max="4" width="9.33203125" bestFit="1" customWidth="1"/>
    <col min="5" max="5" width="7.44140625" bestFit="1" customWidth="1"/>
    <col min="6" max="6" width="10" bestFit="1" customWidth="1"/>
    <col min="7" max="7" width="12" bestFit="1" customWidth="1"/>
    <col min="8" max="8" width="7.44140625" bestFit="1" customWidth="1"/>
    <col min="9" max="9" width="6.44140625" bestFit="1" customWidth="1"/>
    <col min="10" max="10" width="9.33203125" bestFit="1" customWidth="1"/>
    <col min="11" max="12" width="9.109375" bestFit="1" customWidth="1"/>
    <col min="13" max="13" width="9.33203125" bestFit="1" customWidth="1"/>
  </cols>
  <sheetData>
    <row r="1" spans="1:13" x14ac:dyDescent="0.3">
      <c r="A1" s="412" t="s">
        <v>256</v>
      </c>
      <c r="B1" s="412"/>
      <c r="C1" s="412"/>
      <c r="D1" s="412"/>
      <c r="E1" s="412"/>
      <c r="F1" s="412"/>
      <c r="G1" s="412"/>
      <c r="H1" s="412"/>
      <c r="I1" s="412"/>
      <c r="J1" s="412"/>
      <c r="K1" s="412"/>
      <c r="L1" s="412"/>
      <c r="M1" s="412"/>
    </row>
    <row r="2" spans="1:13" x14ac:dyDescent="0.3">
      <c r="A2" s="410" t="s">
        <v>257</v>
      </c>
      <c r="B2" s="410" t="s">
        <v>258</v>
      </c>
      <c r="C2" s="410"/>
      <c r="D2" s="411" t="s">
        <v>259</v>
      </c>
      <c r="E2" s="410" t="s">
        <v>260</v>
      </c>
      <c r="F2" s="410"/>
      <c r="G2" s="411" t="s">
        <v>259</v>
      </c>
      <c r="H2" s="410" t="s">
        <v>261</v>
      </c>
      <c r="I2" s="410"/>
      <c r="J2" s="411" t="s">
        <v>259</v>
      </c>
      <c r="K2" s="410" t="s">
        <v>223</v>
      </c>
      <c r="L2" s="410"/>
      <c r="M2" s="411" t="s">
        <v>259</v>
      </c>
    </row>
    <row r="3" spans="1:13" x14ac:dyDescent="0.3">
      <c r="A3" s="410"/>
      <c r="B3" s="147">
        <v>2020</v>
      </c>
      <c r="C3" s="147">
        <v>2021</v>
      </c>
      <c r="D3" s="411"/>
      <c r="E3" s="147">
        <v>2020</v>
      </c>
      <c r="F3" s="147">
        <v>2021</v>
      </c>
      <c r="G3" s="411"/>
      <c r="H3" s="147">
        <v>2020</v>
      </c>
      <c r="I3" s="147">
        <v>2021</v>
      </c>
      <c r="J3" s="411"/>
      <c r="K3" s="147">
        <v>2020</v>
      </c>
      <c r="L3" s="147">
        <v>2021</v>
      </c>
      <c r="M3" s="411"/>
    </row>
    <row r="4" spans="1:13" x14ac:dyDescent="0.3">
      <c r="A4" s="147" t="s">
        <v>230</v>
      </c>
      <c r="B4" s="187"/>
      <c r="C4" s="187"/>
      <c r="D4" s="188"/>
      <c r="E4" s="189">
        <v>4.57</v>
      </c>
      <c r="F4" s="189"/>
      <c r="G4" s="190">
        <f>F4/E4-1</f>
        <v>-1</v>
      </c>
      <c r="H4" s="187"/>
      <c r="I4" s="187"/>
      <c r="J4" s="188"/>
      <c r="K4" s="191">
        <f>B4+E4+H4</f>
        <v>4.57</v>
      </c>
      <c r="L4" s="191">
        <f>C4+F4+I4</f>
        <v>0</v>
      </c>
      <c r="M4" s="190">
        <f>L4/K4-1</f>
        <v>-1</v>
      </c>
    </row>
    <row r="5" spans="1:13" x14ac:dyDescent="0.3">
      <c r="A5" s="147" t="s">
        <v>231</v>
      </c>
      <c r="B5" s="187"/>
      <c r="C5" s="187"/>
      <c r="D5" s="188"/>
      <c r="E5" s="189"/>
      <c r="F5" s="189"/>
      <c r="G5" s="190"/>
      <c r="H5" s="187"/>
      <c r="I5" s="187"/>
      <c r="J5" s="188"/>
      <c r="K5" s="191">
        <f t="shared" ref="K5:K16" si="0">B5+E5+H5</f>
        <v>0</v>
      </c>
      <c r="L5" s="191">
        <f t="shared" ref="L5:L17" si="1">C5+F5+I5</f>
        <v>0</v>
      </c>
      <c r="M5" s="190"/>
    </row>
    <row r="6" spans="1:13" x14ac:dyDescent="0.3">
      <c r="A6" s="147" t="s">
        <v>232</v>
      </c>
      <c r="B6" s="189">
        <v>24.504999999999999</v>
      </c>
      <c r="C6" s="189">
        <v>99.45</v>
      </c>
      <c r="D6" s="192">
        <f t="shared" ref="D6:D15" si="2">C6/B6-1</f>
        <v>3.0583554376657824</v>
      </c>
      <c r="E6" s="189">
        <v>15.65</v>
      </c>
      <c r="F6" s="189">
        <v>9.3940000000000001</v>
      </c>
      <c r="G6" s="190">
        <f t="shared" ref="G6:G17" si="3">F6/E6-1</f>
        <v>-0.39974440894568686</v>
      </c>
      <c r="H6" s="189"/>
      <c r="I6" s="189"/>
      <c r="J6" s="193"/>
      <c r="K6" s="191">
        <f t="shared" si="0"/>
        <v>40.155000000000001</v>
      </c>
      <c r="L6" s="191">
        <f t="shared" si="1"/>
        <v>108.84400000000001</v>
      </c>
      <c r="M6" s="190">
        <f t="shared" ref="M6:M17" si="4">L6/K6-1</f>
        <v>1.7105964387996515</v>
      </c>
    </row>
    <row r="7" spans="1:13" x14ac:dyDescent="0.3">
      <c r="A7" s="147" t="s">
        <v>233</v>
      </c>
      <c r="B7" s="189">
        <v>62118.821000000004</v>
      </c>
      <c r="C7" s="189">
        <v>68816.739000000001</v>
      </c>
      <c r="D7" s="192">
        <f t="shared" si="2"/>
        <v>0.10782429370319169</v>
      </c>
      <c r="E7" s="189">
        <v>20701.821</v>
      </c>
      <c r="F7" s="189">
        <v>22855.514999999999</v>
      </c>
      <c r="G7" s="190">
        <f t="shared" si="3"/>
        <v>0.10403403642607101</v>
      </c>
      <c r="H7" s="189"/>
      <c r="I7" s="189"/>
      <c r="J7" s="193"/>
      <c r="K7" s="191">
        <f t="shared" si="0"/>
        <v>82820.642000000007</v>
      </c>
      <c r="L7" s="191">
        <f t="shared" si="1"/>
        <v>91672.254000000001</v>
      </c>
      <c r="M7" s="190">
        <f t="shared" si="4"/>
        <v>0.10687688221494329</v>
      </c>
    </row>
    <row r="8" spans="1:13" x14ac:dyDescent="0.3">
      <c r="A8" s="147" t="s">
        <v>234</v>
      </c>
      <c r="B8" s="189">
        <v>17630.592000000001</v>
      </c>
      <c r="C8" s="189">
        <v>28301.289000000001</v>
      </c>
      <c r="D8" s="192">
        <f t="shared" si="2"/>
        <v>0.60523758929932692</v>
      </c>
      <c r="E8" s="189">
        <v>1191.758</v>
      </c>
      <c r="F8" s="189">
        <v>388.05099999999999</v>
      </c>
      <c r="G8" s="190">
        <f t="shared" si="3"/>
        <v>-0.67438775321835476</v>
      </c>
      <c r="H8" s="189">
        <v>300</v>
      </c>
      <c r="I8" s="189">
        <v>2206.2109999999998</v>
      </c>
      <c r="J8" s="190">
        <f>I8/H8-1</f>
        <v>6.3540366666666657</v>
      </c>
      <c r="K8" s="191">
        <f t="shared" si="0"/>
        <v>19122.350000000002</v>
      </c>
      <c r="L8" s="191">
        <f t="shared" si="1"/>
        <v>30895.550999999999</v>
      </c>
      <c r="M8" s="190">
        <f t="shared" si="4"/>
        <v>0.6156775187150112</v>
      </c>
    </row>
    <row r="9" spans="1:13" x14ac:dyDescent="0.3">
      <c r="A9" s="147" t="s">
        <v>235</v>
      </c>
      <c r="B9" s="189">
        <v>74766.301000000007</v>
      </c>
      <c r="C9" s="189">
        <v>89762.387000000002</v>
      </c>
      <c r="D9" s="192">
        <f t="shared" si="2"/>
        <v>0.20057279548977536</v>
      </c>
      <c r="E9" s="189">
        <v>6963.0469999999996</v>
      </c>
      <c r="F9" s="189">
        <v>7104.7120000000004</v>
      </c>
      <c r="G9" s="190">
        <f t="shared" si="3"/>
        <v>2.034525976917867E-2</v>
      </c>
      <c r="H9" s="189">
        <v>14411.018</v>
      </c>
      <c r="I9" s="189">
        <v>31207.537</v>
      </c>
      <c r="J9" s="190">
        <f t="shared" ref="J9:J17" si="5">I9/H9-1</f>
        <v>1.1655331358270455</v>
      </c>
      <c r="K9" s="191">
        <f t="shared" si="0"/>
        <v>96140.366000000009</v>
      </c>
      <c r="L9" s="191">
        <f t="shared" si="1"/>
        <v>128074.636</v>
      </c>
      <c r="M9" s="190">
        <f t="shared" si="4"/>
        <v>0.33216297512326909</v>
      </c>
    </row>
    <row r="10" spans="1:13" x14ac:dyDescent="0.3">
      <c r="A10" s="148" t="s">
        <v>319</v>
      </c>
      <c r="B10" s="189">
        <v>283610.50900000002</v>
      </c>
      <c r="C10" s="189">
        <v>389190.67099999997</v>
      </c>
      <c r="D10" s="192">
        <f t="shared" si="2"/>
        <v>0.37227168475622308</v>
      </c>
      <c r="E10" s="189">
        <v>21975.37</v>
      </c>
      <c r="F10" s="189">
        <v>34543.222999999998</v>
      </c>
      <c r="G10" s="190">
        <f t="shared" si="3"/>
        <v>0.5719063205761723</v>
      </c>
      <c r="H10" s="189">
        <v>6460.6049999999996</v>
      </c>
      <c r="I10" s="189">
        <v>18600.508999999998</v>
      </c>
      <c r="J10" s="190">
        <f t="shared" si="5"/>
        <v>1.8790661246121685</v>
      </c>
      <c r="K10" s="191">
        <f t="shared" si="0"/>
        <v>312046.484</v>
      </c>
      <c r="L10" s="191">
        <f t="shared" si="1"/>
        <v>442334.40299999999</v>
      </c>
      <c r="M10" s="190">
        <f t="shared" si="4"/>
        <v>0.41752727776288601</v>
      </c>
    </row>
    <row r="11" spans="1:13" x14ac:dyDescent="0.3">
      <c r="A11" s="147" t="s">
        <v>237</v>
      </c>
      <c r="B11" s="189">
        <v>435669.00400000002</v>
      </c>
      <c r="C11" s="189">
        <v>508788.636</v>
      </c>
      <c r="D11" s="192">
        <f t="shared" si="2"/>
        <v>0.16783299093731263</v>
      </c>
      <c r="E11" s="189">
        <v>64650.83</v>
      </c>
      <c r="F11" s="189">
        <v>100544.579</v>
      </c>
      <c r="G11" s="190">
        <f t="shared" si="3"/>
        <v>0.55519393950549434</v>
      </c>
      <c r="H11" s="189">
        <v>2356.9850000000001</v>
      </c>
      <c r="I11" s="189">
        <v>14044.012000000001</v>
      </c>
      <c r="J11" s="190">
        <f t="shared" si="5"/>
        <v>4.9584647335473075</v>
      </c>
      <c r="K11" s="191">
        <f t="shared" si="0"/>
        <v>502676.81900000002</v>
      </c>
      <c r="L11" s="191">
        <f t="shared" si="1"/>
        <v>623377.22699999996</v>
      </c>
      <c r="M11" s="190">
        <f t="shared" si="4"/>
        <v>0.24011532546918568</v>
      </c>
    </row>
    <row r="12" spans="1:13" x14ac:dyDescent="0.3">
      <c r="A12" s="147" t="s">
        <v>238</v>
      </c>
      <c r="B12" s="189">
        <v>14060.616</v>
      </c>
      <c r="C12" s="189">
        <v>3537.78</v>
      </c>
      <c r="D12" s="192">
        <f t="shared" si="2"/>
        <v>-0.74839082441338278</v>
      </c>
      <c r="E12" s="189">
        <v>6238.6040000000003</v>
      </c>
      <c r="F12" s="189">
        <v>21683.562000000002</v>
      </c>
      <c r="G12" s="190">
        <f t="shared" si="3"/>
        <v>2.4757073858190073</v>
      </c>
      <c r="H12" s="189"/>
      <c r="I12" s="189">
        <v>828.60500000000002</v>
      </c>
      <c r="J12" s="190"/>
      <c r="K12" s="191">
        <f t="shared" si="0"/>
        <v>20299.22</v>
      </c>
      <c r="L12" s="191">
        <f t="shared" si="1"/>
        <v>26049.947</v>
      </c>
      <c r="M12" s="190">
        <f t="shared" si="4"/>
        <v>0.28329792967414513</v>
      </c>
    </row>
    <row r="13" spans="1:13" x14ac:dyDescent="0.3">
      <c r="A13" s="147" t="s">
        <v>239</v>
      </c>
      <c r="B13" s="189">
        <v>181.45</v>
      </c>
      <c r="C13" s="189">
        <v>699.60500000000002</v>
      </c>
      <c r="D13" s="192">
        <f t="shared" si="2"/>
        <v>2.8556351612014335</v>
      </c>
      <c r="E13" s="189">
        <v>242.77500000000001</v>
      </c>
      <c r="F13" s="189">
        <v>317.75400000000002</v>
      </c>
      <c r="G13" s="190">
        <f t="shared" si="3"/>
        <v>0.3088415199258574</v>
      </c>
      <c r="H13" s="189"/>
      <c r="I13" s="189">
        <v>6</v>
      </c>
      <c r="J13" s="190"/>
      <c r="K13" s="191">
        <f t="shared" si="0"/>
        <v>424.22500000000002</v>
      </c>
      <c r="L13" s="191">
        <f t="shared" si="1"/>
        <v>1023.359</v>
      </c>
      <c r="M13" s="190">
        <f t="shared" si="4"/>
        <v>1.4123024338499617</v>
      </c>
    </row>
    <row r="14" spans="1:13" x14ac:dyDescent="0.3">
      <c r="A14" s="147" t="s">
        <v>240</v>
      </c>
      <c r="B14" s="189">
        <v>104.68300000000001</v>
      </c>
      <c r="C14" s="189">
        <v>129.35</v>
      </c>
      <c r="D14" s="192">
        <f t="shared" si="2"/>
        <v>0.2356352034236695</v>
      </c>
      <c r="E14" s="189"/>
      <c r="F14" s="194">
        <v>0.2</v>
      </c>
      <c r="G14" s="190"/>
      <c r="H14" s="189"/>
      <c r="I14" s="189"/>
      <c r="J14" s="190"/>
      <c r="K14" s="191">
        <f t="shared" si="0"/>
        <v>104.68300000000001</v>
      </c>
      <c r="L14" s="191">
        <f t="shared" si="1"/>
        <v>129.54999999999998</v>
      </c>
      <c r="M14" s="190">
        <f t="shared" si="4"/>
        <v>0.23754573330913309</v>
      </c>
    </row>
    <row r="15" spans="1:13" s="31" customFormat="1" x14ac:dyDescent="0.3">
      <c r="A15" s="148" t="s">
        <v>262</v>
      </c>
      <c r="B15" s="189">
        <v>40.223999999999997</v>
      </c>
      <c r="C15" s="189"/>
      <c r="D15" s="192">
        <f t="shared" si="2"/>
        <v>-1</v>
      </c>
      <c r="E15" s="189"/>
      <c r="F15" s="189"/>
      <c r="G15" s="190"/>
      <c r="H15" s="189"/>
      <c r="I15" s="189"/>
      <c r="J15" s="190"/>
      <c r="K15" s="191">
        <f t="shared" si="0"/>
        <v>40.223999999999997</v>
      </c>
      <c r="L15" s="191">
        <f t="shared" si="1"/>
        <v>0</v>
      </c>
      <c r="M15" s="190"/>
    </row>
    <row r="16" spans="1:13" x14ac:dyDescent="0.3">
      <c r="A16" s="147" t="s">
        <v>241</v>
      </c>
      <c r="B16" s="189"/>
      <c r="C16" s="189">
        <v>31.946000000000002</v>
      </c>
      <c r="D16" s="192"/>
      <c r="E16" s="189">
        <v>3.15</v>
      </c>
      <c r="F16" s="189">
        <v>0.97</v>
      </c>
      <c r="G16" s="190">
        <f t="shared" si="3"/>
        <v>-0.69206349206349205</v>
      </c>
      <c r="H16" s="189"/>
      <c r="I16" s="189"/>
      <c r="J16" s="190"/>
      <c r="K16" s="191">
        <f t="shared" si="0"/>
        <v>3.15</v>
      </c>
      <c r="L16" s="191">
        <f t="shared" si="1"/>
        <v>32.916000000000004</v>
      </c>
      <c r="M16" s="190">
        <f t="shared" si="4"/>
        <v>9.4495238095238108</v>
      </c>
    </row>
    <row r="17" spans="1:13" x14ac:dyDescent="0.3">
      <c r="A17" s="149" t="s">
        <v>223</v>
      </c>
      <c r="B17" s="191">
        <f>SUM(B4:B16)</f>
        <v>888206.70500000007</v>
      </c>
      <c r="C17" s="191">
        <f>SUM(C4:C16)</f>
        <v>1089357.8530000001</v>
      </c>
      <c r="D17" s="195">
        <f>C17/B17-1</f>
        <v>0.22646884657327604</v>
      </c>
      <c r="E17" s="191">
        <f>SUM(E4:E16)</f>
        <v>121987.575</v>
      </c>
      <c r="F17" s="196">
        <f>SUM(F4:F16)</f>
        <v>187447.96</v>
      </c>
      <c r="G17" s="190">
        <f t="shared" si="3"/>
        <v>0.53661518396443242</v>
      </c>
      <c r="H17" s="191">
        <f>SUM(H4:H16)</f>
        <v>23528.608</v>
      </c>
      <c r="I17" s="191">
        <f>SUM(I4:I16)</f>
        <v>66892.873999999996</v>
      </c>
      <c r="J17" s="190">
        <f t="shared" si="5"/>
        <v>1.8430442633920374</v>
      </c>
      <c r="K17" s="191">
        <f>SUM(K4:K16)</f>
        <v>1033722.888</v>
      </c>
      <c r="L17" s="191">
        <f t="shared" si="1"/>
        <v>1343698.6870000002</v>
      </c>
      <c r="M17" s="190">
        <f t="shared" si="4"/>
        <v>0.29986353460715875</v>
      </c>
    </row>
    <row r="18" spans="1:13" x14ac:dyDescent="0.3">
      <c r="A18" s="407" t="s">
        <v>263</v>
      </c>
      <c r="B18" s="408"/>
      <c r="C18" s="408"/>
      <c r="D18" s="408"/>
      <c r="E18" s="408"/>
      <c r="F18" s="408"/>
      <c r="G18" s="408"/>
      <c r="H18" s="408"/>
      <c r="I18" s="408"/>
      <c r="J18" s="408"/>
      <c r="K18" s="408"/>
      <c r="L18" s="408"/>
      <c r="M18" s="409"/>
    </row>
    <row r="19" spans="1:13" x14ac:dyDescent="0.3">
      <c r="A19" s="31"/>
      <c r="B19" s="30"/>
      <c r="C19" s="30"/>
      <c r="D19" s="31"/>
      <c r="E19" s="31"/>
      <c r="F19" s="31"/>
      <c r="G19" s="31"/>
      <c r="H19" s="31"/>
      <c r="I19" s="31"/>
      <c r="J19" s="31"/>
      <c r="K19" s="31"/>
      <c r="L19" s="31"/>
      <c r="M19" s="31"/>
    </row>
    <row r="20" spans="1:13" s="31" customFormat="1" x14ac:dyDescent="0.3">
      <c r="B20" s="30"/>
      <c r="C20" s="30"/>
    </row>
    <row r="24" spans="1:13" x14ac:dyDescent="0.3">
      <c r="A24" s="31"/>
      <c r="B24" s="31"/>
      <c r="C24" s="31"/>
      <c r="D24" s="31"/>
      <c r="E24" s="31"/>
      <c r="F24" s="31"/>
      <c r="G24" s="110"/>
      <c r="H24" s="31"/>
      <c r="I24" s="31"/>
      <c r="J24" s="31"/>
      <c r="K24" s="31"/>
      <c r="L24" s="31"/>
      <c r="M24" s="31"/>
    </row>
    <row r="25" spans="1:13" x14ac:dyDescent="0.3">
      <c r="A25" s="31"/>
      <c r="B25" s="31"/>
      <c r="C25" s="31"/>
      <c r="D25" s="31"/>
      <c r="E25" s="31"/>
      <c r="F25" s="31"/>
      <c r="G25" s="110"/>
      <c r="H25" s="31"/>
      <c r="I25" s="31"/>
      <c r="J25" s="31"/>
      <c r="K25" s="31"/>
      <c r="L25" s="31"/>
      <c r="M25" s="31"/>
    </row>
    <row r="26" spans="1:13" x14ac:dyDescent="0.3">
      <c r="A26" s="31"/>
      <c r="B26" s="31"/>
      <c r="C26" s="31"/>
      <c r="D26" s="31"/>
      <c r="E26" s="31"/>
      <c r="F26" s="31"/>
      <c r="G26" s="110"/>
      <c r="H26" s="31"/>
      <c r="I26" s="31"/>
      <c r="J26" s="31"/>
      <c r="K26" s="31"/>
      <c r="L26" s="31"/>
      <c r="M26" s="31"/>
    </row>
    <row r="27" spans="1:13" x14ac:dyDescent="0.3">
      <c r="A27" s="31"/>
      <c r="B27" s="31"/>
      <c r="C27" s="31"/>
      <c r="D27" s="31"/>
      <c r="E27" s="31"/>
      <c r="F27" s="31"/>
      <c r="G27" s="110"/>
      <c r="H27" s="31"/>
      <c r="I27" s="31"/>
      <c r="J27" s="31"/>
      <c r="K27" s="31"/>
      <c r="L27" s="31"/>
      <c r="M27" s="31"/>
    </row>
    <row r="28" spans="1:13" x14ac:dyDescent="0.3">
      <c r="A28" s="31"/>
      <c r="B28" s="31"/>
      <c r="C28" s="31"/>
      <c r="D28" s="31"/>
      <c r="E28" s="31"/>
      <c r="F28" s="31"/>
      <c r="G28" s="110"/>
      <c r="H28" s="31"/>
      <c r="I28" s="31"/>
      <c r="J28" s="31"/>
      <c r="K28" s="31"/>
      <c r="L28" s="31"/>
      <c r="M28" s="31"/>
    </row>
    <row r="29" spans="1:13" x14ac:dyDescent="0.3">
      <c r="A29" s="31"/>
      <c r="B29" s="31"/>
      <c r="C29" s="31"/>
      <c r="D29" s="31"/>
      <c r="E29" s="31"/>
      <c r="F29" s="31"/>
      <c r="G29" s="110"/>
      <c r="H29" s="31"/>
      <c r="I29" s="31"/>
      <c r="J29" s="31"/>
      <c r="K29" s="31"/>
      <c r="L29" s="31"/>
      <c r="M29" s="31"/>
    </row>
    <row r="30" spans="1:13" x14ac:dyDescent="0.3">
      <c r="A30" s="31"/>
      <c r="B30" s="31"/>
      <c r="C30" s="31"/>
      <c r="D30" s="31"/>
      <c r="E30" s="31"/>
      <c r="F30" s="31"/>
      <c r="G30" s="110"/>
      <c r="H30" s="31"/>
      <c r="I30" s="31"/>
      <c r="J30" s="31"/>
      <c r="K30" s="31"/>
      <c r="L30" s="31"/>
      <c r="M30" s="31"/>
    </row>
    <row r="31" spans="1:13" x14ac:dyDescent="0.3">
      <c r="A31" s="31"/>
      <c r="B31" s="31"/>
      <c r="C31" s="31"/>
      <c r="D31" s="31"/>
      <c r="E31" s="31"/>
      <c r="F31" s="31"/>
      <c r="G31" s="110"/>
      <c r="H31" s="31"/>
      <c r="I31" s="31"/>
      <c r="J31" s="31"/>
      <c r="K31" s="31"/>
      <c r="L31" s="31"/>
      <c r="M31" s="31"/>
    </row>
    <row r="32" spans="1:13" x14ac:dyDescent="0.3">
      <c r="A32" s="31"/>
      <c r="B32" s="31"/>
      <c r="C32" s="31"/>
      <c r="D32" s="31"/>
      <c r="E32" s="31"/>
      <c r="F32" s="31"/>
      <c r="G32" s="110"/>
      <c r="H32" s="31"/>
      <c r="I32" s="31"/>
      <c r="J32" s="31"/>
      <c r="K32" s="31"/>
      <c r="L32" s="31"/>
      <c r="M32" s="31"/>
    </row>
    <row r="33" spans="7:7" x14ac:dyDescent="0.3">
      <c r="G33" s="110"/>
    </row>
    <row r="34" spans="7:7" x14ac:dyDescent="0.3">
      <c r="G34" s="110"/>
    </row>
    <row r="35" spans="7:7" x14ac:dyDescent="0.3">
      <c r="G35" s="110"/>
    </row>
    <row r="36" spans="7:7" x14ac:dyDescent="0.3">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B17:C17 H17:I17 E17: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activeCell="P37" sqref="P37"/>
    </sheetView>
  </sheetViews>
  <sheetFormatPr baseColWidth="10" defaultColWidth="11.44140625" defaultRowHeight="14.4" x14ac:dyDescent="0.3"/>
  <cols>
    <col min="1" max="1" width="19.6640625" style="31" bestFit="1" customWidth="1"/>
    <col min="2" max="2" width="7.5546875" style="31" bestFit="1" customWidth="1"/>
    <col min="3" max="4" width="9.109375" style="31" bestFit="1" customWidth="1"/>
    <col min="5" max="5" width="7.5546875" style="31" bestFit="1" customWidth="1"/>
    <col min="6" max="6" width="9.109375" style="31" bestFit="1" customWidth="1"/>
    <col min="7" max="8" width="7.5546875" style="31" bestFit="1" customWidth="1"/>
    <col min="9" max="10" width="9.109375" style="31" bestFit="1" customWidth="1"/>
    <col min="11" max="11" width="7.5546875" style="31" bestFit="1" customWidth="1"/>
    <col min="12" max="12" width="9.109375" style="31" bestFit="1" customWidth="1"/>
    <col min="13" max="13" width="7.5546875" style="31" bestFit="1" customWidth="1"/>
    <col min="14" max="15" width="7.44140625" style="31" bestFit="1" customWidth="1"/>
    <col min="16" max="16" width="11.44140625" style="31"/>
    <col min="17" max="17" width="12.6640625" style="31" bestFit="1" customWidth="1"/>
    <col min="18" max="18" width="7.5546875" style="31" bestFit="1" customWidth="1"/>
    <col min="19" max="20" width="9.109375" style="31" bestFit="1" customWidth="1"/>
    <col min="21" max="21" width="7.5546875" style="31" bestFit="1" customWidth="1"/>
    <col min="22" max="22" width="9.109375" style="31" bestFit="1" customWidth="1"/>
    <col min="23" max="24" width="7.5546875" style="31" bestFit="1" customWidth="1"/>
    <col min="25" max="26" width="9.109375" style="31" bestFit="1" customWidth="1"/>
    <col min="27" max="27" width="7.5546875" style="31" bestFit="1" customWidth="1"/>
    <col min="28" max="28" width="9.109375" style="31" bestFit="1" customWidth="1"/>
    <col min="29" max="16384" width="11.44140625" style="31"/>
  </cols>
  <sheetData>
    <row r="1" spans="1:12" x14ac:dyDescent="0.3">
      <c r="A1" s="413" t="s">
        <v>315</v>
      </c>
      <c r="B1" s="413"/>
      <c r="C1" s="413"/>
      <c r="D1" s="413"/>
      <c r="E1" s="413"/>
      <c r="F1" s="413"/>
      <c r="G1" s="413"/>
      <c r="H1" s="413"/>
      <c r="I1" s="413"/>
      <c r="J1" s="413"/>
      <c r="K1" s="413"/>
      <c r="L1" s="413"/>
    </row>
    <row r="2" spans="1:12" x14ac:dyDescent="0.3">
      <c r="A2" s="406" t="s">
        <v>317</v>
      </c>
      <c r="B2" s="414" t="s">
        <v>295</v>
      </c>
      <c r="C2" s="414"/>
      <c r="D2" s="414"/>
      <c r="E2" s="414"/>
      <c r="F2" s="414"/>
      <c r="G2" s="414"/>
      <c r="H2" s="414"/>
      <c r="I2" s="414"/>
      <c r="J2" s="414"/>
      <c r="K2" s="414"/>
      <c r="L2" s="414"/>
    </row>
    <row r="3" spans="1:12" x14ac:dyDescent="0.3">
      <c r="A3" s="406"/>
      <c r="B3" s="181">
        <v>2011</v>
      </c>
      <c r="C3" s="181">
        <v>2012</v>
      </c>
      <c r="D3" s="181">
        <v>2013</v>
      </c>
      <c r="E3" s="181">
        <v>2014</v>
      </c>
      <c r="F3" s="181">
        <v>2015</v>
      </c>
      <c r="G3" s="182">
        <v>2016</v>
      </c>
      <c r="H3" s="182">
        <v>2017</v>
      </c>
      <c r="I3" s="182">
        <v>2018</v>
      </c>
      <c r="J3" s="182">
        <v>2019</v>
      </c>
      <c r="K3" s="182">
        <v>2020</v>
      </c>
      <c r="L3" s="182">
        <v>2021</v>
      </c>
    </row>
    <row r="4" spans="1:12" x14ac:dyDescent="0.3">
      <c r="A4" s="112" t="s">
        <v>135</v>
      </c>
      <c r="B4" s="156">
        <v>280694.09399999998</v>
      </c>
      <c r="C4" s="156">
        <v>338735.69400000002</v>
      </c>
      <c r="D4" s="156">
        <v>371599.26400000002</v>
      </c>
      <c r="E4" s="156">
        <v>299541.43</v>
      </c>
      <c r="F4" s="156">
        <v>382942.91899999999</v>
      </c>
      <c r="G4" s="156">
        <v>277133.39299999998</v>
      </c>
      <c r="H4" s="156">
        <v>228733.307</v>
      </c>
      <c r="I4" s="156">
        <v>302226.57799999998</v>
      </c>
      <c r="J4" s="156">
        <v>358482.89199999999</v>
      </c>
      <c r="K4" s="156">
        <v>271975.64299999998</v>
      </c>
      <c r="L4" s="157">
        <v>356471.14500000002</v>
      </c>
    </row>
    <row r="5" spans="1:12" x14ac:dyDescent="0.3">
      <c r="A5" s="112" t="s">
        <v>131</v>
      </c>
      <c r="B5" s="156">
        <v>110657.32</v>
      </c>
      <c r="C5" s="156">
        <v>136956.77299999999</v>
      </c>
      <c r="D5" s="156">
        <v>159909.79</v>
      </c>
      <c r="E5" s="156">
        <v>117792.588</v>
      </c>
      <c r="F5" s="156">
        <v>147379.98300000001</v>
      </c>
      <c r="G5" s="156">
        <v>121299.899</v>
      </c>
      <c r="H5" s="156">
        <v>123127.952</v>
      </c>
      <c r="I5" s="156">
        <v>146741.81599999999</v>
      </c>
      <c r="J5" s="156">
        <v>148118.51699999999</v>
      </c>
      <c r="K5" s="156">
        <v>129387.04300000001</v>
      </c>
      <c r="L5" s="157">
        <v>145152.685</v>
      </c>
    </row>
    <row r="6" spans="1:12" x14ac:dyDescent="0.3">
      <c r="A6" s="112" t="s">
        <v>138</v>
      </c>
      <c r="B6" s="156">
        <v>97274.232000000004</v>
      </c>
      <c r="C6" s="156">
        <v>121080.89599999999</v>
      </c>
      <c r="D6" s="156">
        <v>128407.243</v>
      </c>
      <c r="E6" s="156">
        <v>99494.642999999996</v>
      </c>
      <c r="F6" s="156">
        <v>138831.554</v>
      </c>
      <c r="G6" s="156">
        <v>107050.094</v>
      </c>
      <c r="H6" s="156">
        <v>107248.80499999999</v>
      </c>
      <c r="I6" s="156">
        <v>132493.28700000001</v>
      </c>
      <c r="J6" s="156">
        <v>121262.86500000001</v>
      </c>
      <c r="K6" s="156">
        <v>102890.82799999999</v>
      </c>
      <c r="L6" s="157">
        <v>129761.22500000001</v>
      </c>
    </row>
    <row r="7" spans="1:12" x14ac:dyDescent="0.3">
      <c r="A7" s="112" t="s">
        <v>126</v>
      </c>
      <c r="B7" s="156">
        <v>77852.938999999998</v>
      </c>
      <c r="C7" s="156">
        <v>94618.622000000003</v>
      </c>
      <c r="D7" s="156">
        <v>93834.361999999994</v>
      </c>
      <c r="E7" s="156">
        <v>58133.726000000002</v>
      </c>
      <c r="F7" s="156">
        <v>92442.466</v>
      </c>
      <c r="G7" s="156">
        <v>81945.692999999999</v>
      </c>
      <c r="H7" s="156">
        <v>74308.028000000006</v>
      </c>
      <c r="I7" s="156">
        <v>101364.386</v>
      </c>
      <c r="J7" s="156">
        <v>91269.048999999999</v>
      </c>
      <c r="K7" s="156">
        <v>80426.101999999999</v>
      </c>
      <c r="L7" s="157">
        <v>103267.196</v>
      </c>
    </row>
    <row r="8" spans="1:12" x14ac:dyDescent="0.3">
      <c r="A8" s="112" t="s">
        <v>136</v>
      </c>
      <c r="B8" s="156">
        <v>69553.820999999996</v>
      </c>
      <c r="C8" s="156">
        <v>85138.429000000004</v>
      </c>
      <c r="D8" s="156">
        <v>95861.706000000006</v>
      </c>
      <c r="E8" s="156">
        <v>62244.786</v>
      </c>
      <c r="F8" s="156">
        <v>95987.126999999993</v>
      </c>
      <c r="G8" s="156">
        <v>61201.010999999999</v>
      </c>
      <c r="H8" s="156">
        <v>53860.764000000003</v>
      </c>
      <c r="I8" s="156">
        <v>77502.972999999998</v>
      </c>
      <c r="J8" s="156">
        <v>88681.398000000001</v>
      </c>
      <c r="K8" s="156">
        <v>67269.255999999994</v>
      </c>
      <c r="L8" s="157">
        <v>89299.183999999994</v>
      </c>
    </row>
    <row r="9" spans="1:12" x14ac:dyDescent="0.3">
      <c r="A9" s="112" t="s">
        <v>140</v>
      </c>
      <c r="B9" s="156">
        <v>58875.832000000002</v>
      </c>
      <c r="C9" s="156">
        <v>68454.87</v>
      </c>
      <c r="D9" s="156">
        <v>79059.006999999998</v>
      </c>
      <c r="E9" s="156">
        <v>66476.902000000002</v>
      </c>
      <c r="F9" s="156">
        <v>74723.073000000004</v>
      </c>
      <c r="G9" s="156">
        <v>59201.275000000001</v>
      </c>
      <c r="H9" s="156">
        <v>63642.875</v>
      </c>
      <c r="I9" s="156">
        <v>72922.379000000001</v>
      </c>
      <c r="J9" s="156">
        <v>63888.031000000003</v>
      </c>
      <c r="K9" s="156">
        <v>51358.394</v>
      </c>
      <c r="L9" s="157">
        <v>58624.139000000003</v>
      </c>
    </row>
    <row r="10" spans="1:12" x14ac:dyDescent="0.3">
      <c r="A10" s="112" t="s">
        <v>128</v>
      </c>
      <c r="B10" s="156">
        <v>35226.743000000002</v>
      </c>
      <c r="C10" s="156">
        <v>21042.874</v>
      </c>
      <c r="D10" s="156">
        <v>17084.405999999999</v>
      </c>
      <c r="E10" s="156">
        <v>23724.564999999999</v>
      </c>
      <c r="F10" s="156">
        <v>16345.252</v>
      </c>
      <c r="G10" s="156">
        <v>19151.685000000001</v>
      </c>
      <c r="H10" s="156">
        <v>25946.812000000002</v>
      </c>
      <c r="I10" s="156">
        <v>54897.921000000002</v>
      </c>
      <c r="J10" s="156">
        <v>39563.391000000003</v>
      </c>
      <c r="K10" s="156">
        <v>46031.659</v>
      </c>
      <c r="L10" s="157">
        <v>54754.248</v>
      </c>
    </row>
    <row r="11" spans="1:12" x14ac:dyDescent="0.3">
      <c r="A11" s="112" t="s">
        <v>265</v>
      </c>
      <c r="B11" s="156">
        <v>9057.5810000000001</v>
      </c>
      <c r="C11" s="156">
        <v>12589.758</v>
      </c>
      <c r="D11" s="156">
        <v>13524.266</v>
      </c>
      <c r="E11" s="156">
        <v>12305.128000000001</v>
      </c>
      <c r="F11" s="156">
        <v>19028.348999999998</v>
      </c>
      <c r="G11" s="156">
        <v>13645.607</v>
      </c>
      <c r="H11" s="156">
        <v>18144.418000000001</v>
      </c>
      <c r="I11" s="156">
        <v>21937.399000000001</v>
      </c>
      <c r="J11" s="156">
        <v>22583.955000000002</v>
      </c>
      <c r="K11" s="156">
        <v>19012.752</v>
      </c>
      <c r="L11" s="157">
        <v>29262.522000000001</v>
      </c>
    </row>
    <row r="12" spans="1:12" x14ac:dyDescent="0.3">
      <c r="A12" s="112" t="s">
        <v>139</v>
      </c>
      <c r="B12" s="156">
        <v>15297.694</v>
      </c>
      <c r="C12" s="156">
        <v>23823.706999999999</v>
      </c>
      <c r="D12" s="156">
        <v>26160.901999999998</v>
      </c>
      <c r="E12" s="156">
        <v>19884.831999999999</v>
      </c>
      <c r="F12" s="156">
        <v>25596.091</v>
      </c>
      <c r="G12" s="156">
        <v>26134.602999999999</v>
      </c>
      <c r="H12" s="156">
        <v>23719.378000000001</v>
      </c>
      <c r="I12" s="156">
        <v>26661.965</v>
      </c>
      <c r="J12" s="156">
        <v>25858.561000000002</v>
      </c>
      <c r="K12" s="156">
        <v>21013.623</v>
      </c>
      <c r="L12" s="157">
        <v>24935.200000000001</v>
      </c>
    </row>
    <row r="13" spans="1:12" x14ac:dyDescent="0.3">
      <c r="A13" s="112" t="s">
        <v>266</v>
      </c>
      <c r="B13" s="156">
        <v>8446.8189999999995</v>
      </c>
      <c r="C13" s="156">
        <v>28842.839</v>
      </c>
      <c r="D13" s="156">
        <v>18310.151999999998</v>
      </c>
      <c r="E13" s="156">
        <v>15716.58</v>
      </c>
      <c r="F13" s="156">
        <v>19821.627</v>
      </c>
      <c r="G13" s="156">
        <v>24033.350999999999</v>
      </c>
      <c r="H13" s="156">
        <v>20375.241000000002</v>
      </c>
      <c r="I13" s="156">
        <v>35512.849000000002</v>
      </c>
      <c r="J13" s="156">
        <v>33883.722999999998</v>
      </c>
      <c r="K13" s="156">
        <v>26794.792000000001</v>
      </c>
      <c r="L13" s="157">
        <v>19941.007000000001</v>
      </c>
    </row>
    <row r="14" spans="1:12" x14ac:dyDescent="0.3">
      <c r="A14" s="112" t="s">
        <v>314</v>
      </c>
      <c r="B14" s="156">
        <v>21990.305</v>
      </c>
      <c r="C14" s="156">
        <v>33589.83</v>
      </c>
      <c r="D14" s="156">
        <v>17614.305</v>
      </c>
      <c r="E14" s="156">
        <v>16874.953000000001</v>
      </c>
      <c r="F14" s="156">
        <v>15420.183999999999</v>
      </c>
      <c r="G14" s="156">
        <v>15326.906000000001</v>
      </c>
      <c r="H14" s="156">
        <v>18395.760999999999</v>
      </c>
      <c r="I14" s="156">
        <v>18654.705000000002</v>
      </c>
      <c r="J14" s="156">
        <v>16367.661</v>
      </c>
      <c r="K14" s="156">
        <v>21472.255000000001</v>
      </c>
      <c r="L14" s="157">
        <v>15278.168</v>
      </c>
    </row>
    <row r="15" spans="1:12" x14ac:dyDescent="0.3">
      <c r="A15" s="112" t="s">
        <v>267</v>
      </c>
      <c r="B15" s="156">
        <v>43711.830999999998</v>
      </c>
      <c r="C15" s="156">
        <v>51111.241000000002</v>
      </c>
      <c r="D15" s="156">
        <v>53274.555999999997</v>
      </c>
      <c r="E15" s="156">
        <v>48774.767</v>
      </c>
      <c r="F15" s="156">
        <v>52768.055999999997</v>
      </c>
      <c r="G15" s="156">
        <v>46360.313000000002</v>
      </c>
      <c r="H15" s="156">
        <v>47558.072999999997</v>
      </c>
      <c r="I15" s="156">
        <v>61865.686000000002</v>
      </c>
      <c r="J15" s="156">
        <v>20087.521000000001</v>
      </c>
      <c r="K15" s="156">
        <v>50574.358</v>
      </c>
      <c r="L15" s="157">
        <v>62611.133999999998</v>
      </c>
    </row>
    <row r="16" spans="1:12" x14ac:dyDescent="0.3">
      <c r="A16" s="121" t="s">
        <v>170</v>
      </c>
      <c r="B16" s="179">
        <v>828639.21100000001</v>
      </c>
      <c r="C16" s="179">
        <v>1015985.5330000001</v>
      </c>
      <c r="D16" s="179">
        <v>1074639.959</v>
      </c>
      <c r="E16" s="179">
        <v>840964.9</v>
      </c>
      <c r="F16" s="179">
        <v>1081286.6810000001</v>
      </c>
      <c r="G16" s="179">
        <v>852483.83</v>
      </c>
      <c r="H16" s="179">
        <v>805061.41399999999</v>
      </c>
      <c r="I16" s="179">
        <v>1052781.9439999999</v>
      </c>
      <c r="J16" s="179">
        <v>1030047.564</v>
      </c>
      <c r="K16" s="179">
        <v>888206.70499999996</v>
      </c>
      <c r="L16" s="180">
        <v>1089357.8529999999</v>
      </c>
    </row>
    <row r="17" spans="1:15" x14ac:dyDescent="0.3">
      <c r="A17" s="415" t="s">
        <v>316</v>
      </c>
      <c r="B17" s="415"/>
      <c r="C17" s="415"/>
      <c r="D17" s="415"/>
      <c r="E17" s="415"/>
      <c r="F17" s="415"/>
      <c r="G17" s="415"/>
      <c r="H17" s="415"/>
      <c r="I17" s="415"/>
      <c r="J17" s="415"/>
      <c r="K17" s="415"/>
      <c r="L17" s="415"/>
    </row>
    <row r="20" spans="1:15" ht="21.75" customHeight="1" x14ac:dyDescent="0.3"/>
    <row r="21" spans="1:15" x14ac:dyDescent="0.3">
      <c r="D21" s="58"/>
      <c r="E21" s="58"/>
      <c r="F21" s="58"/>
    </row>
    <row r="22" spans="1:15" x14ac:dyDescent="0.3">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zoomScaleNormal="100" workbookViewId="0"/>
  </sheetViews>
  <sheetFormatPr baseColWidth="10" defaultColWidth="11.44140625" defaultRowHeight="14.4" x14ac:dyDescent="0.3"/>
  <cols>
    <col min="13" max="13" width="11.44140625" customWidth="1"/>
    <col min="15" max="15" width="17.44140625" bestFit="1" customWidth="1"/>
    <col min="16" max="16" width="14.109375" bestFit="1" customWidth="1"/>
  </cols>
  <sheetData>
    <row r="1" spans="15:19" x14ac:dyDescent="0.3">
      <c r="O1" s="33" t="s">
        <v>264</v>
      </c>
      <c r="P1" s="33"/>
      <c r="Q1" s="33"/>
      <c r="R1" s="31"/>
      <c r="S1" s="31"/>
    </row>
    <row r="2" spans="15:19" x14ac:dyDescent="0.3">
      <c r="O2" s="66" t="s">
        <v>135</v>
      </c>
      <c r="P2" s="65">
        <v>356471145</v>
      </c>
      <c r="Q2" s="64">
        <f>P2/$P$14</f>
        <v>0.3272305276161625</v>
      </c>
      <c r="R2" s="67"/>
      <c r="S2" s="77"/>
    </row>
    <row r="3" spans="15:19" x14ac:dyDescent="0.3">
      <c r="O3" s="66" t="s">
        <v>131</v>
      </c>
      <c r="P3" s="65">
        <v>145152685</v>
      </c>
      <c r="Q3" s="64">
        <f t="shared" ref="Q3:Q12" si="0">P3/$P$14</f>
        <v>0.13324609961755149</v>
      </c>
      <c r="R3" s="67"/>
      <c r="S3" s="77"/>
    </row>
    <row r="4" spans="15:19" x14ac:dyDescent="0.3">
      <c r="O4" s="66" t="s">
        <v>138</v>
      </c>
      <c r="P4" s="65">
        <v>129761225</v>
      </c>
      <c r="Q4" s="64">
        <f t="shared" si="0"/>
        <v>0.11911717039781601</v>
      </c>
      <c r="R4" s="67"/>
      <c r="S4" s="77"/>
    </row>
    <row r="5" spans="15:19" x14ac:dyDescent="0.3">
      <c r="O5" s="66" t="s">
        <v>126</v>
      </c>
      <c r="P5" s="65">
        <v>103267196</v>
      </c>
      <c r="Q5" s="64">
        <f t="shared" si="0"/>
        <v>9.479639377970317E-2</v>
      </c>
      <c r="R5" s="67"/>
      <c r="S5" s="77"/>
    </row>
    <row r="6" spans="15:19" x14ac:dyDescent="0.3">
      <c r="O6" s="66" t="s">
        <v>136</v>
      </c>
      <c r="P6" s="65">
        <v>89299184</v>
      </c>
      <c r="Q6" s="64">
        <f t="shared" si="0"/>
        <v>8.1974149958232323E-2</v>
      </c>
      <c r="R6" s="67"/>
      <c r="S6" s="77"/>
    </row>
    <row r="7" spans="15:19" x14ac:dyDescent="0.3">
      <c r="O7" s="66" t="s">
        <v>140</v>
      </c>
      <c r="P7" s="65">
        <v>58624139</v>
      </c>
      <c r="Q7" s="64">
        <f t="shared" si="0"/>
        <v>5.381531774756481E-2</v>
      </c>
      <c r="R7" s="67"/>
      <c r="S7" s="77"/>
    </row>
    <row r="8" spans="15:19" x14ac:dyDescent="0.3">
      <c r="O8" s="66" t="s">
        <v>128</v>
      </c>
      <c r="P8" s="65">
        <v>54754248</v>
      </c>
      <c r="Q8" s="64">
        <f t="shared" si="0"/>
        <v>5.0262866191501165E-2</v>
      </c>
      <c r="R8" s="67"/>
      <c r="S8" s="77"/>
    </row>
    <row r="9" spans="15:19" x14ac:dyDescent="0.3">
      <c r="O9" s="66" t="s">
        <v>265</v>
      </c>
      <c r="P9" s="65">
        <v>29262522</v>
      </c>
      <c r="Q9" s="64">
        <f t="shared" si="0"/>
        <v>2.6862175656432341E-2</v>
      </c>
      <c r="R9" s="67"/>
      <c r="S9" s="77"/>
    </row>
    <row r="10" spans="15:19" x14ac:dyDescent="0.3">
      <c r="O10" s="66" t="s">
        <v>139</v>
      </c>
      <c r="P10" s="65">
        <v>24935200</v>
      </c>
      <c r="Q10" s="64">
        <f t="shared" si="0"/>
        <v>2.2889815253390386E-2</v>
      </c>
      <c r="R10" s="67"/>
      <c r="S10" s="77"/>
    </row>
    <row r="11" spans="15:19" x14ac:dyDescent="0.3">
      <c r="O11" s="66" t="s">
        <v>266</v>
      </c>
      <c r="P11" s="65">
        <v>19941007</v>
      </c>
      <c r="Q11" s="64">
        <f t="shared" si="0"/>
        <v>1.8305285949042495E-2</v>
      </c>
      <c r="R11" s="67"/>
      <c r="S11" s="77"/>
    </row>
    <row r="12" spans="15:19" x14ac:dyDescent="0.3">
      <c r="O12" s="66" t="s">
        <v>267</v>
      </c>
      <c r="P12" s="65">
        <v>77889302</v>
      </c>
      <c r="Q12" s="64">
        <f t="shared" si="0"/>
        <v>7.1500197832603321E-2</v>
      </c>
      <c r="R12" s="67"/>
      <c r="S12" s="77"/>
    </row>
    <row r="13" spans="15:19" x14ac:dyDescent="0.3">
      <c r="O13" s="66" t="s">
        <v>268</v>
      </c>
      <c r="P13" s="65">
        <v>888206705</v>
      </c>
      <c r="Q13" s="64"/>
      <c r="R13" s="73"/>
      <c r="S13" s="67"/>
    </row>
    <row r="14" spans="15:19" x14ac:dyDescent="0.3">
      <c r="O14" s="66" t="s">
        <v>269</v>
      </c>
      <c r="P14" s="111">
        <f>P41*100</f>
        <v>1089357853</v>
      </c>
      <c r="Q14" s="64"/>
      <c r="R14" s="63">
        <f>P14/P13</f>
        <v>1.226468846573276</v>
      </c>
      <c r="S14" s="67"/>
    </row>
    <row r="15" spans="15:19" ht="15" thickBot="1" x14ac:dyDescent="0.35">
      <c r="O15" s="31"/>
      <c r="P15" s="31"/>
      <c r="Q15" s="31"/>
      <c r="R15" s="31"/>
      <c r="S15" s="31"/>
    </row>
    <row r="16" spans="15:19" ht="21" thickBot="1" x14ac:dyDescent="0.35">
      <c r="O16" s="68" t="s">
        <v>270</v>
      </c>
      <c r="P16" s="69" t="s">
        <v>258</v>
      </c>
      <c r="Q16" s="69" t="s">
        <v>260</v>
      </c>
      <c r="R16" s="69" t="s">
        <v>226</v>
      </c>
      <c r="S16" s="69" t="s">
        <v>223</v>
      </c>
    </row>
    <row r="17" spans="15:20" ht="15" thickBot="1" x14ac:dyDescent="0.35">
      <c r="O17" s="70">
        <v>1997</v>
      </c>
      <c r="P17" s="71">
        <v>2489287</v>
      </c>
      <c r="Q17" s="71">
        <v>1330057</v>
      </c>
      <c r="R17" s="71">
        <v>490905</v>
      </c>
      <c r="S17" s="71">
        <v>4310249</v>
      </c>
      <c r="T17" s="31"/>
    </row>
    <row r="18" spans="15:20" ht="15" thickBot="1" x14ac:dyDescent="0.35">
      <c r="O18" s="70">
        <v>1998</v>
      </c>
      <c r="P18" s="71">
        <v>2996983</v>
      </c>
      <c r="Q18" s="72">
        <v>1443082</v>
      </c>
      <c r="R18" s="71">
        <v>825438</v>
      </c>
      <c r="S18" s="71">
        <v>5265503</v>
      </c>
      <c r="T18" s="67"/>
    </row>
    <row r="19" spans="15:20" ht="15" thickBot="1" x14ac:dyDescent="0.35">
      <c r="O19" s="70">
        <v>1999</v>
      </c>
      <c r="P19" s="71">
        <v>2395729</v>
      </c>
      <c r="Q19" s="71">
        <v>1318548</v>
      </c>
      <c r="R19" s="71">
        <v>565874</v>
      </c>
      <c r="S19" s="71">
        <v>4280151</v>
      </c>
      <c r="T19" s="67"/>
    </row>
    <row r="20" spans="15:20" ht="15" thickBot="1" x14ac:dyDescent="0.35">
      <c r="O20" s="70">
        <v>2000</v>
      </c>
      <c r="P20" s="71">
        <v>3748213</v>
      </c>
      <c r="Q20" s="71">
        <v>1956098</v>
      </c>
      <c r="R20" s="71">
        <v>715063</v>
      </c>
      <c r="S20" s="71">
        <v>6419374</v>
      </c>
      <c r="T20" s="67"/>
    </row>
    <row r="21" spans="15:20" ht="15" thickBot="1" x14ac:dyDescent="0.35">
      <c r="O21" s="70">
        <v>2001</v>
      </c>
      <c r="P21" s="71">
        <v>4460397</v>
      </c>
      <c r="Q21" s="71">
        <v>583290</v>
      </c>
      <c r="R21" s="71">
        <v>408098</v>
      </c>
      <c r="S21" s="71">
        <v>5451785</v>
      </c>
      <c r="T21" s="31"/>
    </row>
    <row r="22" spans="15:20" ht="15" thickBot="1" x14ac:dyDescent="0.35">
      <c r="O22" s="70">
        <v>2002</v>
      </c>
      <c r="P22" s="71">
        <v>4430500</v>
      </c>
      <c r="Q22" s="71">
        <v>834463</v>
      </c>
      <c r="R22" s="71">
        <v>358267</v>
      </c>
      <c r="S22" s="71">
        <v>5623230</v>
      </c>
      <c r="T22" s="31"/>
    </row>
    <row r="23" spans="15:20" ht="15" thickBot="1" x14ac:dyDescent="0.35">
      <c r="O23" s="70">
        <v>2003</v>
      </c>
      <c r="P23" s="71">
        <v>5460865</v>
      </c>
      <c r="Q23" s="71">
        <v>947611</v>
      </c>
      <c r="R23" s="71">
        <v>273745</v>
      </c>
      <c r="S23" s="71">
        <v>6682221</v>
      </c>
      <c r="T23" s="31"/>
    </row>
    <row r="24" spans="15:20" ht="15" thickBot="1" x14ac:dyDescent="0.35">
      <c r="O24" s="70">
        <v>2004</v>
      </c>
      <c r="P24" s="71">
        <v>5474888</v>
      </c>
      <c r="Q24" s="71">
        <v>577173</v>
      </c>
      <c r="R24" s="71">
        <v>248675</v>
      </c>
      <c r="S24" s="71">
        <v>6300736</v>
      </c>
      <c r="T24" s="31"/>
    </row>
    <row r="25" spans="15:20" ht="15" thickBot="1" x14ac:dyDescent="0.35">
      <c r="O25" s="70">
        <v>2005</v>
      </c>
      <c r="P25" s="71">
        <v>6303212</v>
      </c>
      <c r="Q25" s="71">
        <v>1047796</v>
      </c>
      <c r="R25" s="71">
        <v>534503</v>
      </c>
      <c r="S25" s="71">
        <v>7885511</v>
      </c>
      <c r="T25" s="31"/>
    </row>
    <row r="26" spans="15:20" ht="15" thickBot="1" x14ac:dyDescent="0.35">
      <c r="O26" s="70">
        <v>2006</v>
      </c>
      <c r="P26" s="71">
        <v>7163043</v>
      </c>
      <c r="Q26" s="71">
        <v>861365</v>
      </c>
      <c r="R26" s="71">
        <v>424370</v>
      </c>
      <c r="S26" s="71">
        <v>8448778</v>
      </c>
      <c r="T26" s="31"/>
    </row>
    <row r="27" spans="15:20" ht="15" thickBot="1" x14ac:dyDescent="0.35">
      <c r="O27" s="70">
        <v>2007</v>
      </c>
      <c r="P27" s="72">
        <v>7038874</v>
      </c>
      <c r="Q27" s="72">
        <v>879062</v>
      </c>
      <c r="R27" s="72">
        <v>359524</v>
      </c>
      <c r="S27" s="71">
        <v>8277460</v>
      </c>
      <c r="T27" s="31"/>
    </row>
    <row r="28" spans="15:20" ht="15" thickBot="1" x14ac:dyDescent="0.35">
      <c r="O28" s="70">
        <v>2008</v>
      </c>
      <c r="P28" s="72">
        <v>6927908</v>
      </c>
      <c r="Q28" s="72">
        <v>1318511</v>
      </c>
      <c r="R28" s="72">
        <v>436551</v>
      </c>
      <c r="S28" s="71">
        <v>8682970</v>
      </c>
      <c r="T28" s="31"/>
    </row>
    <row r="29" spans="15:20" ht="15" thickBot="1" x14ac:dyDescent="0.35">
      <c r="O29" s="70">
        <v>2009</v>
      </c>
      <c r="P29" s="72">
        <v>8665659</v>
      </c>
      <c r="Q29" s="72">
        <v>1152065</v>
      </c>
      <c r="R29" s="72">
        <v>275198</v>
      </c>
      <c r="S29" s="71">
        <v>10092922</v>
      </c>
      <c r="T29" s="31"/>
    </row>
    <row r="30" spans="15:20" ht="15" thickBot="1" x14ac:dyDescent="0.35">
      <c r="O30" s="70">
        <v>2010</v>
      </c>
      <c r="P30" s="72">
        <v>7445528</v>
      </c>
      <c r="Q30" s="72">
        <v>1271633</v>
      </c>
      <c r="R30" s="72">
        <v>435221</v>
      </c>
      <c r="S30" s="71">
        <v>9152382</v>
      </c>
      <c r="T30" s="31"/>
    </row>
    <row r="31" spans="15:20" ht="15" thickBot="1" x14ac:dyDescent="0.35">
      <c r="O31" s="70">
        <v>2011</v>
      </c>
      <c r="P31" s="72">
        <v>8286392</v>
      </c>
      <c r="Q31" s="72">
        <v>1180010</v>
      </c>
      <c r="R31" s="72">
        <v>997406</v>
      </c>
      <c r="S31" s="71">
        <v>10463808</v>
      </c>
      <c r="T31" s="31"/>
    </row>
    <row r="32" spans="15:20" ht="15" thickBot="1" x14ac:dyDescent="0.35">
      <c r="O32" s="70">
        <v>2012</v>
      </c>
      <c r="P32" s="72">
        <v>10159853</v>
      </c>
      <c r="Q32" s="72">
        <v>1716869</v>
      </c>
      <c r="R32" s="72">
        <v>676985</v>
      </c>
      <c r="S32" s="71">
        <v>12553707</v>
      </c>
      <c r="T32" s="31"/>
    </row>
    <row r="33" spans="15:19" ht="15" thickBot="1" x14ac:dyDescent="0.35">
      <c r="O33" s="70">
        <v>2013</v>
      </c>
      <c r="P33" s="72">
        <v>10746399.59</v>
      </c>
      <c r="Q33" s="72">
        <v>1361019.94</v>
      </c>
      <c r="R33" s="72">
        <v>713532.72</v>
      </c>
      <c r="S33" s="71">
        <v>12820952.25</v>
      </c>
    </row>
    <row r="34" spans="15:19" ht="15" thickBot="1" x14ac:dyDescent="0.35">
      <c r="O34" s="70">
        <v>2014</v>
      </c>
      <c r="P34" s="72">
        <v>8409649</v>
      </c>
      <c r="Q34" s="72">
        <v>1101227.26</v>
      </c>
      <c r="R34" s="72">
        <v>385395</v>
      </c>
      <c r="S34" s="71">
        <v>9896271.2599999998</v>
      </c>
    </row>
    <row r="35" spans="15:19" x14ac:dyDescent="0.3">
      <c r="O35" s="74">
        <v>2015</v>
      </c>
      <c r="P35" s="75">
        <v>10812866.810000001</v>
      </c>
      <c r="Q35" s="75">
        <v>1522542.81</v>
      </c>
      <c r="R35" s="75">
        <v>531451.97</v>
      </c>
      <c r="S35" s="76">
        <v>12866861.590000002</v>
      </c>
    </row>
    <row r="36" spans="15:19" x14ac:dyDescent="0.3">
      <c r="O36" s="74">
        <v>2016</v>
      </c>
      <c r="P36" s="75">
        <v>8524838.3000000007</v>
      </c>
      <c r="Q36" s="75">
        <v>1217747.5</v>
      </c>
      <c r="R36" s="75">
        <v>401034.54</v>
      </c>
      <c r="S36" s="76">
        <v>10143620.34</v>
      </c>
    </row>
    <row r="37" spans="15:19" x14ac:dyDescent="0.3">
      <c r="O37" s="74">
        <v>2017</v>
      </c>
      <c r="P37" s="75">
        <v>8050614.1399999997</v>
      </c>
      <c r="Q37" s="75">
        <v>1103298.02</v>
      </c>
      <c r="R37" s="75">
        <v>338145.85</v>
      </c>
      <c r="S37" s="76">
        <v>9492058.0099999998</v>
      </c>
    </row>
    <row r="38" spans="15:19" x14ac:dyDescent="0.3">
      <c r="O38" s="74">
        <v>2018</v>
      </c>
      <c r="P38" s="75">
        <v>10527819.439999999</v>
      </c>
      <c r="Q38" s="75">
        <v>1358918.94</v>
      </c>
      <c r="R38" s="75">
        <v>1012231.45</v>
      </c>
      <c r="S38" s="76">
        <v>12898969.829999998</v>
      </c>
    </row>
    <row r="39" spans="15:19" x14ac:dyDescent="0.3">
      <c r="O39" s="78">
        <v>2019</v>
      </c>
      <c r="P39" s="79">
        <v>10300475</v>
      </c>
      <c r="Q39" s="79">
        <v>1339894</v>
      </c>
      <c r="R39" s="79">
        <v>298388</v>
      </c>
      <c r="S39" s="80">
        <v>11938757</v>
      </c>
    </row>
    <row r="40" spans="15:19" x14ac:dyDescent="0.3">
      <c r="O40" s="78">
        <v>2020</v>
      </c>
      <c r="P40" s="79">
        <v>8882067</v>
      </c>
      <c r="Q40" s="79">
        <v>1219875</v>
      </c>
      <c r="R40" s="79">
        <v>235286</v>
      </c>
      <c r="S40" s="80">
        <v>10337228</v>
      </c>
    </row>
    <row r="41" spans="15:19" x14ac:dyDescent="0.3">
      <c r="O41" s="78">
        <v>2021</v>
      </c>
      <c r="P41" s="79">
        <v>10893578.529999999</v>
      </c>
      <c r="Q41" s="109">
        <v>1874779</v>
      </c>
      <c r="R41" s="79">
        <v>668928.74</v>
      </c>
      <c r="S41" s="80">
        <v>13436986</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election activeCell="D33" sqref="D33"/>
    </sheetView>
  </sheetViews>
  <sheetFormatPr baseColWidth="10" defaultColWidth="11.44140625" defaultRowHeight="14.4" x14ac:dyDescent="0.3"/>
  <sheetData>
    <row r="6" spans="4:4" ht="21" x14ac:dyDescent="0.4">
      <c r="D6" s="9" t="s">
        <v>1</v>
      </c>
    </row>
    <row r="7" spans="4:4" ht="21" x14ac:dyDescent="0.4">
      <c r="D7" s="9" t="s">
        <v>337</v>
      </c>
    </row>
    <row r="8" spans="4:4" ht="21" x14ac:dyDescent="0.4">
      <c r="D8" s="9"/>
    </row>
    <row r="11" spans="4:4" x14ac:dyDescent="0.3">
      <c r="D11" s="8" t="s">
        <v>312</v>
      </c>
    </row>
    <row r="16" spans="4:4" ht="15.6" x14ac:dyDescent="0.3">
      <c r="D16" s="6" t="s">
        <v>2</v>
      </c>
    </row>
    <row r="17" spans="4:7" ht="15.6" x14ac:dyDescent="0.3">
      <c r="D17" s="6" t="s">
        <v>3</v>
      </c>
      <c r="E17" s="31"/>
      <c r="F17" s="31"/>
      <c r="G17" s="31" t="s">
        <v>4</v>
      </c>
    </row>
    <row r="22" spans="4:7" x14ac:dyDescent="0.3">
      <c r="D22" s="8" t="s">
        <v>313</v>
      </c>
      <c r="E22" s="31"/>
      <c r="F22" s="31"/>
      <c r="G22" s="31"/>
    </row>
    <row r="23" spans="4:7" x14ac:dyDescent="0.3">
      <c r="D23" s="8" t="s">
        <v>324</v>
      </c>
      <c r="E23" s="31"/>
      <c r="F23" s="31"/>
      <c r="G23" s="31"/>
    </row>
    <row r="33" spans="1:4" x14ac:dyDescent="0.3">
      <c r="A33" s="31"/>
      <c r="B33" s="31"/>
      <c r="C33" s="31"/>
      <c r="D33" s="7" t="s">
        <v>5</v>
      </c>
    </row>
    <row r="40" spans="1:4" x14ac:dyDescent="0.3">
      <c r="A40" s="4" t="s">
        <v>6</v>
      </c>
      <c r="B40" s="31"/>
      <c r="C40" s="31"/>
      <c r="D40" s="31"/>
    </row>
    <row r="41" spans="1:4" x14ac:dyDescent="0.3">
      <c r="A41" s="4" t="s">
        <v>7</v>
      </c>
      <c r="B41" s="31"/>
      <c r="C41" s="31"/>
      <c r="D41" s="31"/>
    </row>
    <row r="42" spans="1:4" x14ac:dyDescent="0.3">
      <c r="A42" s="4" t="s">
        <v>8</v>
      </c>
      <c r="B42" s="31"/>
      <c r="C42" s="31"/>
      <c r="D42" s="31"/>
    </row>
    <row r="43" spans="1:4" x14ac:dyDescent="0.3">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4140625" defaultRowHeight="14.4" x14ac:dyDescent="0.3"/>
  <cols>
    <col min="1" max="1" width="9.6640625" customWidth="1"/>
    <col min="2" max="2" width="7.33203125" customWidth="1"/>
    <col min="3" max="3" width="8.33203125" customWidth="1"/>
    <col min="4" max="4" width="7.6640625" customWidth="1"/>
    <col min="5" max="5" width="8.88671875" bestFit="1" customWidth="1"/>
    <col min="6" max="6" width="7.6640625" customWidth="1"/>
    <col min="7" max="7" width="7.88671875" customWidth="1"/>
    <col min="8" max="8" width="8.88671875" bestFit="1" customWidth="1"/>
    <col min="9" max="9" width="7.88671875" bestFit="1" customWidth="1"/>
    <col min="10" max="11" width="8.88671875" bestFit="1" customWidth="1"/>
    <col min="12" max="12" width="7.88671875" bestFit="1" customWidth="1"/>
    <col min="13" max="14" width="8.88671875" bestFit="1" customWidth="1"/>
    <col min="15" max="15" width="9.44140625" customWidth="1"/>
    <col min="18" max="18" width="13.33203125" customWidth="1"/>
    <col min="19" max="19" width="15.21875" customWidth="1"/>
  </cols>
  <sheetData>
    <row r="1" spans="1:19" x14ac:dyDescent="0.3">
      <c r="A1" s="428" t="s">
        <v>328</v>
      </c>
      <c r="B1" s="428"/>
      <c r="C1" s="428"/>
      <c r="D1" s="428"/>
      <c r="E1" s="428"/>
      <c r="F1" s="428"/>
      <c r="G1" s="428"/>
      <c r="H1" s="428"/>
      <c r="I1" s="428"/>
      <c r="J1" s="428"/>
      <c r="K1" s="428"/>
      <c r="L1" s="428"/>
      <c r="M1" s="428"/>
      <c r="N1" s="428"/>
      <c r="O1" s="428"/>
      <c r="P1" s="31"/>
    </row>
    <row r="2" spans="1:19" x14ac:dyDescent="0.3">
      <c r="A2" s="429" t="s">
        <v>271</v>
      </c>
      <c r="B2" s="429"/>
      <c r="C2" s="429"/>
      <c r="D2" s="429"/>
      <c r="E2" s="429"/>
      <c r="F2" s="429"/>
      <c r="G2" s="429"/>
      <c r="H2" s="429"/>
      <c r="I2" s="429"/>
      <c r="J2" s="429"/>
      <c r="K2" s="429"/>
      <c r="L2" s="429"/>
      <c r="M2" s="429"/>
      <c r="N2" s="429"/>
      <c r="O2" s="429"/>
      <c r="P2" s="31"/>
    </row>
    <row r="3" spans="1:19" x14ac:dyDescent="0.3">
      <c r="A3" s="150" t="s">
        <v>272</v>
      </c>
      <c r="B3" s="150">
        <v>2008</v>
      </c>
      <c r="C3" s="150">
        <v>2009</v>
      </c>
      <c r="D3" s="150">
        <v>2010</v>
      </c>
      <c r="E3" s="150" t="s">
        <v>273</v>
      </c>
      <c r="F3" s="150" t="s">
        <v>274</v>
      </c>
      <c r="G3" s="150">
        <v>2012</v>
      </c>
      <c r="H3" s="150">
        <v>2013</v>
      </c>
      <c r="I3" s="150">
        <v>2014</v>
      </c>
      <c r="J3" s="150">
        <v>2015</v>
      </c>
      <c r="K3" s="150">
        <v>2016</v>
      </c>
      <c r="L3" s="150">
        <v>2017</v>
      </c>
      <c r="M3" s="150">
        <v>2018</v>
      </c>
      <c r="N3" s="150">
        <v>2019</v>
      </c>
      <c r="O3" s="227">
        <v>2020</v>
      </c>
      <c r="P3" s="31"/>
    </row>
    <row r="4" spans="1:19" x14ac:dyDescent="0.3">
      <c r="A4" s="137" t="s">
        <v>275</v>
      </c>
      <c r="B4" s="138">
        <v>104716.9</v>
      </c>
      <c r="C4" s="138">
        <v>111524.96</v>
      </c>
      <c r="D4" s="138">
        <v>116830.78</v>
      </c>
      <c r="E4" s="138">
        <v>125946.23000000001</v>
      </c>
      <c r="F4" s="138">
        <v>125946.23000000001</v>
      </c>
      <c r="G4" s="138">
        <v>128638</v>
      </c>
      <c r="H4" s="138">
        <v>130361.7</v>
      </c>
      <c r="I4" s="138">
        <v>137592.44</v>
      </c>
      <c r="J4" s="138">
        <v>141918.12399999998</v>
      </c>
      <c r="K4" s="138">
        <v>137374.93</v>
      </c>
      <c r="L4" s="138">
        <v>135907.75</v>
      </c>
      <c r="M4" s="138">
        <v>137191.12</v>
      </c>
      <c r="N4" s="138">
        <v>136288.79</v>
      </c>
      <c r="O4" s="138">
        <v>136166.23999999993</v>
      </c>
      <c r="P4" s="100"/>
      <c r="Q4" s="100"/>
    </row>
    <row r="5" spans="1:19" x14ac:dyDescent="0.3">
      <c r="A5" s="137" t="s">
        <v>276</v>
      </c>
      <c r="B5" s="138">
        <v>52186.940009197584</v>
      </c>
      <c r="C5" s="138">
        <v>53340.070009197589</v>
      </c>
      <c r="D5" s="138">
        <v>52656.510009197591</v>
      </c>
      <c r="E5" s="138">
        <v>53869.560009197579</v>
      </c>
      <c r="F5" s="138">
        <v>53869.560009197579</v>
      </c>
      <c r="G5" s="138">
        <v>53868.710009197581</v>
      </c>
      <c r="H5" s="138">
        <v>53745.990009197587</v>
      </c>
      <c r="I5" s="138">
        <v>52234.06</v>
      </c>
      <c r="J5" s="138">
        <v>48593.24</v>
      </c>
      <c r="K5" s="138">
        <v>48582.18</v>
      </c>
      <c r="L5" s="138">
        <v>48202.19000000001</v>
      </c>
      <c r="M5" s="138">
        <v>47799.800000000047</v>
      </c>
      <c r="N5" s="138">
        <v>47834</v>
      </c>
      <c r="O5" s="138">
        <v>43104.05</v>
      </c>
      <c r="P5" s="31"/>
    </row>
    <row r="6" spans="1:19" x14ac:dyDescent="0.3">
      <c r="A6" s="137" t="s">
        <v>277</v>
      </c>
      <c r="B6" s="138">
        <v>9982</v>
      </c>
      <c r="C6" s="138">
        <v>10001</v>
      </c>
      <c r="D6" s="138">
        <v>6929.87</v>
      </c>
      <c r="E6" s="138">
        <v>10000</v>
      </c>
      <c r="F6" s="151">
        <v>7462.63</v>
      </c>
      <c r="G6" s="138">
        <v>7721.4</v>
      </c>
      <c r="H6" s="138">
        <v>7993.65</v>
      </c>
      <c r="I6" s="138">
        <v>8202.07</v>
      </c>
      <c r="J6" s="138">
        <v>8515.92</v>
      </c>
      <c r="K6" s="138">
        <v>8712.7199999999993</v>
      </c>
      <c r="L6" s="138">
        <v>8711.24</v>
      </c>
      <c r="M6" s="138">
        <v>9150.01</v>
      </c>
      <c r="N6" s="138">
        <v>9172.56</v>
      </c>
      <c r="O6" s="138">
        <v>9154.24</v>
      </c>
      <c r="P6" s="31"/>
      <c r="Q6" s="225"/>
      <c r="R6" s="225"/>
      <c r="S6" s="225"/>
    </row>
    <row r="7" spans="1:19" x14ac:dyDescent="0.3">
      <c r="A7" s="137" t="s">
        <v>223</v>
      </c>
      <c r="B7" s="138">
        <f t="shared" ref="B7:K7" si="0">SUM(B4:B6)</f>
        <v>166885.84000919759</v>
      </c>
      <c r="C7" s="138">
        <f t="shared" si="0"/>
        <v>174866.0300091976</v>
      </c>
      <c r="D7" s="138">
        <f>SUM(D4:D6)</f>
        <v>176417.1600091976</v>
      </c>
      <c r="E7" s="152">
        <f t="shared" si="0"/>
        <v>189815.7900091976</v>
      </c>
      <c r="F7" s="151">
        <f t="shared" si="0"/>
        <v>187278.42000919761</v>
      </c>
      <c r="G7" s="138">
        <f t="shared" si="0"/>
        <v>190228.11000919758</v>
      </c>
      <c r="H7" s="138">
        <f t="shared" si="0"/>
        <v>192101.34000919756</v>
      </c>
      <c r="I7" s="138">
        <f t="shared" si="0"/>
        <v>198028.57</v>
      </c>
      <c r="J7" s="138">
        <f t="shared" si="0"/>
        <v>199027.28399999999</v>
      </c>
      <c r="K7" s="138">
        <f t="shared" si="0"/>
        <v>194669.83</v>
      </c>
      <c r="L7" s="138">
        <f>SUM(L4:L6)</f>
        <v>192821.18</v>
      </c>
      <c r="M7" s="138">
        <f>SUM(M4:M6)</f>
        <v>194140.93000000005</v>
      </c>
      <c r="N7" s="138">
        <f>SUM(N4:N6)</f>
        <v>193295.35</v>
      </c>
      <c r="O7" s="138">
        <f>SUM(O4:O6)</f>
        <v>188424.52999999991</v>
      </c>
      <c r="P7" s="31"/>
    </row>
    <row r="8" spans="1:19" ht="15" customHeight="1" x14ac:dyDescent="0.3">
      <c r="A8" s="416" t="s">
        <v>278</v>
      </c>
      <c r="B8" s="416"/>
      <c r="C8" s="416"/>
      <c r="D8" s="416"/>
      <c r="E8" s="416"/>
      <c r="F8" s="416"/>
      <c r="G8" s="416"/>
      <c r="H8" s="416"/>
      <c r="I8" s="416"/>
      <c r="J8" s="416"/>
      <c r="K8" s="416"/>
      <c r="L8" s="416"/>
      <c r="M8" s="416"/>
      <c r="N8" s="416"/>
      <c r="O8" s="416"/>
      <c r="P8" s="31"/>
    </row>
    <row r="9" spans="1:19" ht="27.6" customHeight="1" x14ac:dyDescent="0.3">
      <c r="A9" s="416" t="s">
        <v>279</v>
      </c>
      <c r="B9" s="416"/>
      <c r="C9" s="416"/>
      <c r="D9" s="416"/>
      <c r="E9" s="416"/>
      <c r="F9" s="416"/>
      <c r="G9" s="416"/>
      <c r="H9" s="416"/>
      <c r="I9" s="416"/>
      <c r="J9" s="416"/>
      <c r="K9" s="416"/>
      <c r="L9" s="416"/>
      <c r="M9" s="416"/>
      <c r="N9" s="416"/>
      <c r="O9" s="416"/>
      <c r="P9" s="31"/>
    </row>
    <row r="10" spans="1:19" ht="24" customHeight="1" x14ac:dyDescent="0.3">
      <c r="A10" s="416" t="s">
        <v>280</v>
      </c>
      <c r="B10" s="416"/>
      <c r="C10" s="416"/>
      <c r="D10" s="416"/>
      <c r="E10" s="416"/>
      <c r="F10" s="416"/>
      <c r="G10" s="416"/>
      <c r="H10" s="416"/>
      <c r="I10" s="416"/>
      <c r="J10" s="416"/>
      <c r="K10" s="416"/>
      <c r="L10" s="416"/>
      <c r="M10" s="416"/>
      <c r="N10" s="416"/>
      <c r="O10" s="416"/>
      <c r="P10" s="31"/>
    </row>
    <row r="11" spans="1:19" ht="25.8" customHeight="1" x14ac:dyDescent="0.3">
      <c r="A11" s="416" t="s">
        <v>330</v>
      </c>
      <c r="B11" s="416"/>
      <c r="C11" s="416"/>
      <c r="D11" s="416"/>
      <c r="E11" s="416"/>
      <c r="F11" s="416"/>
      <c r="G11" s="416"/>
      <c r="H11" s="416"/>
      <c r="I11" s="416"/>
      <c r="J11" s="416"/>
      <c r="K11" s="416"/>
      <c r="L11" s="416"/>
      <c r="M11" s="416"/>
      <c r="N11" s="416"/>
      <c r="O11" s="416"/>
      <c r="P11" s="31"/>
    </row>
    <row r="12" spans="1:19" ht="14.4" customHeight="1" x14ac:dyDescent="0.3">
      <c r="A12" s="416" t="s">
        <v>281</v>
      </c>
      <c r="B12" s="416"/>
      <c r="C12" s="416"/>
      <c r="D12" s="416"/>
      <c r="E12" s="416"/>
      <c r="F12" s="416"/>
      <c r="G12" s="416"/>
      <c r="H12" s="416"/>
      <c r="I12" s="416"/>
      <c r="J12" s="416"/>
      <c r="K12" s="416"/>
      <c r="L12" s="416"/>
      <c r="M12" s="416"/>
      <c r="N12" s="416"/>
      <c r="O12" s="416"/>
      <c r="P12" s="31"/>
    </row>
    <row r="13" spans="1:19" s="31" customFormat="1" ht="14.4" customHeight="1" x14ac:dyDescent="0.3">
      <c r="A13" s="58"/>
      <c r="B13" s="58"/>
      <c r="C13" s="58"/>
      <c r="D13" s="58"/>
      <c r="E13" s="58"/>
      <c r="F13" s="58"/>
      <c r="G13" s="58"/>
      <c r="H13" s="58"/>
      <c r="I13" s="58"/>
      <c r="J13" s="58"/>
      <c r="K13" s="58"/>
      <c r="L13" s="58"/>
      <c r="M13" s="58"/>
      <c r="N13" s="58"/>
      <c r="O13" s="58"/>
    </row>
    <row r="14" spans="1:19" s="31" customFormat="1" ht="14.4" customHeight="1" x14ac:dyDescent="0.3">
      <c r="A14" s="58"/>
      <c r="B14" s="58"/>
      <c r="C14" s="58"/>
      <c r="D14" s="58"/>
      <c r="E14" s="58"/>
      <c r="F14" s="58"/>
      <c r="G14" s="58"/>
      <c r="H14" s="58"/>
      <c r="I14" s="58"/>
      <c r="J14" s="58"/>
      <c r="K14" s="58"/>
      <c r="L14" s="58"/>
      <c r="M14" s="58"/>
      <c r="N14" s="58"/>
      <c r="O14" s="58"/>
    </row>
    <row r="15" spans="1:19" s="31" customFormat="1" ht="14.4" customHeight="1" x14ac:dyDescent="0.3">
      <c r="A15" s="58"/>
      <c r="B15" s="58"/>
      <c r="C15" s="58"/>
      <c r="D15" s="58"/>
      <c r="E15" s="58"/>
      <c r="F15" s="58"/>
      <c r="G15" s="58"/>
      <c r="H15" s="58"/>
      <c r="I15" s="58"/>
      <c r="J15" s="58"/>
      <c r="K15" s="58"/>
      <c r="L15" s="58"/>
      <c r="M15" s="58"/>
      <c r="N15" s="58"/>
      <c r="O15" s="58"/>
    </row>
    <row r="16" spans="1:19" s="31" customFormat="1" x14ac:dyDescent="0.3">
      <c r="A16" s="58"/>
      <c r="B16" s="58"/>
      <c r="C16" s="58"/>
      <c r="D16" s="58"/>
      <c r="E16" s="58"/>
      <c r="F16" s="58"/>
      <c r="G16" s="58"/>
      <c r="H16" s="58"/>
      <c r="I16" s="58"/>
      <c r="J16" s="58"/>
      <c r="K16" s="58"/>
      <c r="L16" s="58"/>
      <c r="M16" s="58"/>
      <c r="N16" s="58"/>
    </row>
    <row r="17" spans="1:15" x14ac:dyDescent="0.3">
      <c r="A17" s="421" t="s">
        <v>322</v>
      </c>
      <c r="B17" s="421"/>
      <c r="C17" s="421"/>
      <c r="D17" s="421"/>
      <c r="E17" s="421"/>
      <c r="F17" s="421"/>
      <c r="G17" s="421"/>
      <c r="H17" s="421"/>
      <c r="I17" s="421"/>
      <c r="J17" s="421"/>
      <c r="K17" s="421"/>
      <c r="L17" s="421"/>
      <c r="M17" s="421"/>
      <c r="N17" s="421"/>
      <c r="O17" s="31"/>
    </row>
    <row r="18" spans="1:15" ht="15" customHeight="1" x14ac:dyDescent="0.3">
      <c r="A18" s="422" t="s">
        <v>257</v>
      </c>
      <c r="B18" s="422"/>
      <c r="C18" s="423" t="s">
        <v>282</v>
      </c>
      <c r="D18" s="424"/>
      <c r="E18" s="425"/>
      <c r="F18" s="423" t="s">
        <v>283</v>
      </c>
      <c r="G18" s="424"/>
      <c r="H18" s="425"/>
      <c r="I18" s="426" t="s">
        <v>284</v>
      </c>
      <c r="J18" s="426"/>
      <c r="K18" s="426"/>
      <c r="L18" s="423" t="s">
        <v>329</v>
      </c>
      <c r="M18" s="424"/>
      <c r="N18" s="425"/>
      <c r="O18" s="31"/>
    </row>
    <row r="19" spans="1:15" x14ac:dyDescent="0.3">
      <c r="A19" s="422"/>
      <c r="B19" s="422"/>
      <c r="C19" s="153" t="s">
        <v>285</v>
      </c>
      <c r="D19" s="153" t="s">
        <v>286</v>
      </c>
      <c r="E19" s="153" t="s">
        <v>223</v>
      </c>
      <c r="F19" s="153" t="s">
        <v>285</v>
      </c>
      <c r="G19" s="153" t="s">
        <v>286</v>
      </c>
      <c r="H19" s="153" t="s">
        <v>223</v>
      </c>
      <c r="I19" s="153" t="s">
        <v>285</v>
      </c>
      <c r="J19" s="153" t="s">
        <v>286</v>
      </c>
      <c r="K19" s="153" t="s">
        <v>223</v>
      </c>
      <c r="L19" s="153" t="s">
        <v>285</v>
      </c>
      <c r="M19" s="153" t="s">
        <v>286</v>
      </c>
      <c r="N19" s="153" t="s">
        <v>223</v>
      </c>
      <c r="O19" s="31"/>
    </row>
    <row r="20" spans="1:15" x14ac:dyDescent="0.3">
      <c r="A20" s="420" t="s">
        <v>287</v>
      </c>
      <c r="B20" s="420"/>
      <c r="C20" s="154"/>
      <c r="D20" s="154">
        <v>15</v>
      </c>
      <c r="E20" s="154">
        <v>15</v>
      </c>
      <c r="F20" s="154"/>
      <c r="G20" s="154">
        <v>15</v>
      </c>
      <c r="H20" s="154">
        <f>G20+F20</f>
        <v>15</v>
      </c>
      <c r="I20" s="154"/>
      <c r="J20" s="154">
        <v>15</v>
      </c>
      <c r="K20" s="154">
        <f>J20+I20</f>
        <v>15</v>
      </c>
      <c r="L20" s="154"/>
      <c r="M20" s="154">
        <v>15</v>
      </c>
      <c r="N20" s="154">
        <f t="shared" ref="N20:N25" si="1">M20+L20</f>
        <v>15</v>
      </c>
      <c r="O20" s="108"/>
    </row>
    <row r="21" spans="1:15" x14ac:dyDescent="0.3">
      <c r="A21" s="420" t="s">
        <v>288</v>
      </c>
      <c r="B21" s="420"/>
      <c r="C21" s="154">
        <v>1.3</v>
      </c>
      <c r="D21" s="154">
        <v>1.8</v>
      </c>
      <c r="E21" s="154">
        <v>3.1</v>
      </c>
      <c r="F21" s="154">
        <v>1.3</v>
      </c>
      <c r="G21" s="154">
        <v>1.8</v>
      </c>
      <c r="H21" s="154">
        <f t="shared" ref="H21:H33" si="2">G21+F21</f>
        <v>3.1</v>
      </c>
      <c r="I21" s="154">
        <v>1.3</v>
      </c>
      <c r="J21" s="154">
        <v>1.8</v>
      </c>
      <c r="K21" s="154">
        <f t="shared" ref="K21:K33" si="3">J21+I21</f>
        <v>3.1</v>
      </c>
      <c r="L21" s="154">
        <v>1.4</v>
      </c>
      <c r="M21" s="154">
        <v>2.0499999999999998</v>
      </c>
      <c r="N21" s="154">
        <f t="shared" si="1"/>
        <v>3.4499999999999997</v>
      </c>
      <c r="O21" s="108"/>
    </row>
    <row r="22" spans="1:15" x14ac:dyDescent="0.3">
      <c r="A22" s="420" t="s">
        <v>231</v>
      </c>
      <c r="B22" s="420"/>
      <c r="C22" s="154">
        <v>1.06</v>
      </c>
      <c r="D22" s="154">
        <v>3.91</v>
      </c>
      <c r="E22" s="154">
        <v>4.9700000000000006</v>
      </c>
      <c r="F22" s="154">
        <v>1.06</v>
      </c>
      <c r="G22" s="154">
        <v>3.91</v>
      </c>
      <c r="H22" s="154">
        <f t="shared" si="2"/>
        <v>4.9700000000000006</v>
      </c>
      <c r="I22" s="154">
        <v>1.06</v>
      </c>
      <c r="J22" s="154">
        <v>3.91</v>
      </c>
      <c r="K22" s="154">
        <f t="shared" si="3"/>
        <v>4.9700000000000006</v>
      </c>
      <c r="L22" s="154">
        <v>1.06</v>
      </c>
      <c r="M22" s="154">
        <v>3.91</v>
      </c>
      <c r="N22" s="154">
        <f t="shared" si="1"/>
        <v>4.9700000000000006</v>
      </c>
      <c r="O22" s="108"/>
    </row>
    <row r="23" spans="1:15" x14ac:dyDescent="0.3">
      <c r="A23" s="420" t="s">
        <v>232</v>
      </c>
      <c r="B23" s="420"/>
      <c r="C23" s="154">
        <v>43.73</v>
      </c>
      <c r="D23" s="154">
        <v>15.54</v>
      </c>
      <c r="E23" s="154">
        <v>59.269999999999996</v>
      </c>
      <c r="F23" s="154">
        <v>21.43</v>
      </c>
      <c r="G23" s="154">
        <v>25.54</v>
      </c>
      <c r="H23" s="154">
        <f t="shared" si="2"/>
        <v>46.97</v>
      </c>
      <c r="I23" s="154">
        <v>21.43</v>
      </c>
      <c r="J23" s="154">
        <v>27.19</v>
      </c>
      <c r="K23" s="154">
        <f>J23+I23</f>
        <v>48.620000000000005</v>
      </c>
      <c r="L23" s="154">
        <v>21.43</v>
      </c>
      <c r="M23" s="154">
        <v>28.19</v>
      </c>
      <c r="N23" s="154">
        <f t="shared" si="1"/>
        <v>49.620000000000005</v>
      </c>
      <c r="O23" s="108"/>
    </row>
    <row r="24" spans="1:15" x14ac:dyDescent="0.3">
      <c r="A24" s="420" t="s">
        <v>233</v>
      </c>
      <c r="B24" s="420"/>
      <c r="C24" s="154">
        <v>1672.96</v>
      </c>
      <c r="D24" s="154">
        <v>1431.48</v>
      </c>
      <c r="E24" s="154">
        <v>3104.44</v>
      </c>
      <c r="F24" s="154">
        <v>1783.55</v>
      </c>
      <c r="G24" s="154">
        <v>1395.67</v>
      </c>
      <c r="H24" s="154">
        <f t="shared" si="2"/>
        <v>3179.2200000000003</v>
      </c>
      <c r="I24" s="154">
        <v>1784.28</v>
      </c>
      <c r="J24" s="154">
        <v>1363.27</v>
      </c>
      <c r="K24" s="154">
        <f t="shared" si="3"/>
        <v>3147.55</v>
      </c>
      <c r="L24" s="154">
        <v>1826.35</v>
      </c>
      <c r="M24" s="154">
        <v>1298.8800000000001</v>
      </c>
      <c r="N24" s="154">
        <f t="shared" si="1"/>
        <v>3125.23</v>
      </c>
      <c r="O24" s="108"/>
    </row>
    <row r="25" spans="1:15" x14ac:dyDescent="0.3">
      <c r="A25" s="420" t="s">
        <v>234</v>
      </c>
      <c r="B25" s="420"/>
      <c r="C25" s="154">
        <v>6281.11</v>
      </c>
      <c r="D25" s="154">
        <v>3537.94</v>
      </c>
      <c r="E25" s="154">
        <v>9819.0499999999993</v>
      </c>
      <c r="F25" s="154">
        <v>6313.82</v>
      </c>
      <c r="G25" s="154">
        <v>3560.65</v>
      </c>
      <c r="H25" s="154">
        <f t="shared" si="2"/>
        <v>9874.4699999999993</v>
      </c>
      <c r="I25" s="154">
        <v>6251.63</v>
      </c>
      <c r="J25" s="154">
        <v>3405.57</v>
      </c>
      <c r="K25" s="154">
        <f>J25+I25</f>
        <v>9657.2000000000007</v>
      </c>
      <c r="L25" s="154">
        <v>6347.72</v>
      </c>
      <c r="M25" s="154">
        <v>3379.47</v>
      </c>
      <c r="N25" s="154">
        <f t="shared" si="1"/>
        <v>9727.19</v>
      </c>
      <c r="O25" s="108"/>
    </row>
    <row r="26" spans="1:15" x14ac:dyDescent="0.3">
      <c r="A26" s="420" t="s">
        <v>235</v>
      </c>
      <c r="B26" s="420"/>
      <c r="C26" s="154">
        <v>1500.12</v>
      </c>
      <c r="D26" s="154">
        <v>10756.43</v>
      </c>
      <c r="E26" s="154">
        <v>12256.55</v>
      </c>
      <c r="F26" s="154">
        <v>1474.4</v>
      </c>
      <c r="G26" s="154">
        <v>10473.98</v>
      </c>
      <c r="H26" s="154">
        <f t="shared" si="2"/>
        <v>11948.38</v>
      </c>
      <c r="I26" s="154">
        <v>1428.8</v>
      </c>
      <c r="J26" s="154">
        <v>10156.07</v>
      </c>
      <c r="K26" s="154">
        <f t="shared" si="3"/>
        <v>11584.869999999999</v>
      </c>
      <c r="L26" s="154">
        <v>1379.1299999999999</v>
      </c>
      <c r="M26" s="154">
        <v>9903.03999999999</v>
      </c>
      <c r="N26" s="154">
        <f t="shared" ref="N26:N33" si="4">M26+L26</f>
        <v>11282.169999999989</v>
      </c>
      <c r="O26" s="108"/>
    </row>
    <row r="27" spans="1:15" x14ac:dyDescent="0.3">
      <c r="A27" s="420" t="s">
        <v>236</v>
      </c>
      <c r="B27" s="420"/>
      <c r="C27" s="154">
        <v>6659.94</v>
      </c>
      <c r="D27" s="154">
        <v>38985.69</v>
      </c>
      <c r="E27" s="154">
        <v>45645.630000000005</v>
      </c>
      <c r="F27" s="154">
        <v>6618.37</v>
      </c>
      <c r="G27" s="154">
        <v>39163.85</v>
      </c>
      <c r="H27" s="154">
        <f t="shared" si="2"/>
        <v>45782.22</v>
      </c>
      <c r="I27" s="154">
        <v>6545.8</v>
      </c>
      <c r="J27" s="154">
        <v>38596.620000000003</v>
      </c>
      <c r="K27" s="154">
        <f t="shared" si="3"/>
        <v>45142.420000000006</v>
      </c>
      <c r="L27" s="154">
        <v>6357.9100000000117</v>
      </c>
      <c r="M27" s="154">
        <v>38723.009999999915</v>
      </c>
      <c r="N27" s="154">
        <f t="shared" si="4"/>
        <v>45080.919999999925</v>
      </c>
      <c r="O27" s="108"/>
    </row>
    <row r="28" spans="1:15" x14ac:dyDescent="0.3">
      <c r="A28" s="420" t="s">
        <v>289</v>
      </c>
      <c r="B28" s="420"/>
      <c r="C28" s="154">
        <v>14514.67</v>
      </c>
      <c r="D28" s="154">
        <v>38102.43</v>
      </c>
      <c r="E28" s="154">
        <v>52617.1</v>
      </c>
      <c r="F28" s="154">
        <v>14501.68</v>
      </c>
      <c r="G28" s="154">
        <v>39184.99</v>
      </c>
      <c r="H28" s="154">
        <f t="shared" si="2"/>
        <v>53686.67</v>
      </c>
      <c r="I28" s="154">
        <v>14290.95</v>
      </c>
      <c r="J28" s="154">
        <v>39527.730000000003</v>
      </c>
      <c r="K28" s="154">
        <f t="shared" si="3"/>
        <v>53818.680000000008</v>
      </c>
      <c r="L28" s="154">
        <v>14076.74</v>
      </c>
      <c r="M28" s="154">
        <v>39469.379999999997</v>
      </c>
      <c r="N28" s="154">
        <f>M28+L28</f>
        <v>53546.119999999995</v>
      </c>
      <c r="O28" s="108"/>
    </row>
    <row r="29" spans="1:15" s="31" customFormat="1" x14ac:dyDescent="0.3">
      <c r="A29" s="418" t="s">
        <v>238</v>
      </c>
      <c r="B29" s="419"/>
      <c r="C29" s="154"/>
      <c r="D29" s="154"/>
      <c r="E29" s="154"/>
      <c r="F29" s="154">
        <v>4192.71</v>
      </c>
      <c r="G29" s="154">
        <v>5821.42</v>
      </c>
      <c r="H29" s="154">
        <f t="shared" si="2"/>
        <v>10014.130000000001</v>
      </c>
      <c r="I29" s="154">
        <v>4244.13</v>
      </c>
      <c r="J29" s="154">
        <v>5928.08</v>
      </c>
      <c r="K29" s="154">
        <f t="shared" si="3"/>
        <v>10172.209999999999</v>
      </c>
      <c r="L29" s="154">
        <v>4274.6500000000051</v>
      </c>
      <c r="M29" s="154">
        <v>6148.2400000000107</v>
      </c>
      <c r="N29" s="154">
        <f t="shared" si="4"/>
        <v>10422.890000000016</v>
      </c>
      <c r="O29" s="108"/>
    </row>
    <row r="30" spans="1:15" s="31" customFormat="1" x14ac:dyDescent="0.3">
      <c r="A30" s="418" t="s">
        <v>290</v>
      </c>
      <c r="B30" s="419"/>
      <c r="C30" s="154">
        <v>5410.05</v>
      </c>
      <c r="D30" s="154">
        <v>6867.63</v>
      </c>
      <c r="E30" s="154">
        <v>12277.68</v>
      </c>
      <c r="F30" s="154">
        <v>1267.71</v>
      </c>
      <c r="G30" s="154">
        <v>1255.98</v>
      </c>
      <c r="H30" s="154">
        <f t="shared" si="2"/>
        <v>2523.69</v>
      </c>
      <c r="I30" s="154">
        <v>1300.45</v>
      </c>
      <c r="J30" s="154">
        <v>1281.42</v>
      </c>
      <c r="K30" s="154">
        <f t="shared" si="3"/>
        <v>2581.87</v>
      </c>
      <c r="L30" s="154">
        <v>1367.9199999999994</v>
      </c>
      <c r="M30" s="154">
        <v>1403.1399999999999</v>
      </c>
      <c r="N30" s="154">
        <f t="shared" si="4"/>
        <v>2771.0599999999995</v>
      </c>
      <c r="O30" s="108"/>
    </row>
    <row r="31" spans="1:15" x14ac:dyDescent="0.3">
      <c r="A31" s="420" t="s">
        <v>291</v>
      </c>
      <c r="B31" s="420"/>
      <c r="C31" s="154">
        <v>34.69</v>
      </c>
      <c r="D31" s="154">
        <v>43.86</v>
      </c>
      <c r="E31" s="154">
        <v>78.55</v>
      </c>
      <c r="F31" s="154">
        <v>38.69</v>
      </c>
      <c r="G31" s="154">
        <v>45.86</v>
      </c>
      <c r="H31" s="154">
        <f t="shared" si="2"/>
        <v>84.55</v>
      </c>
      <c r="I31" s="154">
        <v>38.69</v>
      </c>
      <c r="J31" s="154">
        <v>45.86</v>
      </c>
      <c r="K31" s="154">
        <f t="shared" si="3"/>
        <v>84.55</v>
      </c>
      <c r="L31" s="154">
        <v>43.73</v>
      </c>
      <c r="M31" s="154">
        <v>61.54</v>
      </c>
      <c r="N31" s="154">
        <f t="shared" si="4"/>
        <v>105.27</v>
      </c>
      <c r="O31" s="108"/>
    </row>
    <row r="32" spans="1:15" x14ac:dyDescent="0.3">
      <c r="A32" s="420" t="s">
        <v>262</v>
      </c>
      <c r="B32" s="420"/>
      <c r="C32" s="154">
        <v>13.7</v>
      </c>
      <c r="D32" s="154">
        <v>4.8</v>
      </c>
      <c r="E32" s="154">
        <v>18.5</v>
      </c>
      <c r="F32" s="154">
        <v>13.7</v>
      </c>
      <c r="G32" s="154">
        <v>4.8</v>
      </c>
      <c r="H32" s="154">
        <f t="shared" si="2"/>
        <v>18.5</v>
      </c>
      <c r="I32" s="154">
        <v>13.7</v>
      </c>
      <c r="J32" s="154">
        <v>4.8</v>
      </c>
      <c r="K32" s="154">
        <f t="shared" si="3"/>
        <v>18.5</v>
      </c>
      <c r="L32" s="154">
        <v>13.7</v>
      </c>
      <c r="M32" s="154">
        <v>4.8</v>
      </c>
      <c r="N32" s="154">
        <f t="shared" si="4"/>
        <v>18.5</v>
      </c>
      <c r="O32" s="108"/>
    </row>
    <row r="33" spans="1:15" x14ac:dyDescent="0.3">
      <c r="A33" s="418" t="s">
        <v>241</v>
      </c>
      <c r="B33" s="419"/>
      <c r="C33" s="154">
        <v>1.75</v>
      </c>
      <c r="D33" s="154">
        <v>6.16</v>
      </c>
      <c r="E33" s="154">
        <v>7.91</v>
      </c>
      <c r="F33" s="154">
        <v>2.59</v>
      </c>
      <c r="G33" s="154">
        <v>6.66</v>
      </c>
      <c r="H33" s="154">
        <f t="shared" si="2"/>
        <v>9.25</v>
      </c>
      <c r="I33" s="154">
        <v>2.59</v>
      </c>
      <c r="J33" s="154">
        <v>6.66</v>
      </c>
      <c r="K33" s="154">
        <f t="shared" si="3"/>
        <v>9.25</v>
      </c>
      <c r="L33" s="154">
        <v>5.39</v>
      </c>
      <c r="M33" s="154">
        <v>8.4599999999999991</v>
      </c>
      <c r="N33" s="154">
        <f t="shared" si="4"/>
        <v>13.849999999999998</v>
      </c>
      <c r="O33" s="108"/>
    </row>
    <row r="34" spans="1:15" x14ac:dyDescent="0.3">
      <c r="A34" s="427" t="s">
        <v>292</v>
      </c>
      <c r="B34" s="427"/>
      <c r="C34" s="155">
        <f t="shared" ref="C34:H34" si="5">SUM(C20:C33)</f>
        <v>36135.08</v>
      </c>
      <c r="D34" s="155">
        <f t="shared" si="5"/>
        <v>99772.670000000013</v>
      </c>
      <c r="E34" s="155">
        <f t="shared" si="5"/>
        <v>135907.75</v>
      </c>
      <c r="F34" s="155">
        <f t="shared" si="5"/>
        <v>36231.009999999995</v>
      </c>
      <c r="G34" s="155">
        <f t="shared" si="5"/>
        <v>100960.10999999999</v>
      </c>
      <c r="H34" s="155">
        <f t="shared" si="5"/>
        <v>137191.12</v>
      </c>
      <c r="I34" s="155">
        <f t="shared" ref="I34:N34" si="6">SUM(I20:I33)</f>
        <v>35924.80999999999</v>
      </c>
      <c r="J34" s="155">
        <f t="shared" si="6"/>
        <v>100363.98000000001</v>
      </c>
      <c r="K34" s="155">
        <f t="shared" si="6"/>
        <v>136288.79</v>
      </c>
      <c r="L34" s="155">
        <f t="shared" si="6"/>
        <v>35717.130000000012</v>
      </c>
      <c r="M34" s="155">
        <f t="shared" si="6"/>
        <v>100449.10999999991</v>
      </c>
      <c r="N34" s="155">
        <f t="shared" si="6"/>
        <v>136166.23999999993</v>
      </c>
      <c r="O34" s="108"/>
    </row>
    <row r="35" spans="1:15" x14ac:dyDescent="0.3">
      <c r="A35" s="417" t="s">
        <v>293</v>
      </c>
      <c r="B35" s="417"/>
      <c r="C35" s="417"/>
      <c r="D35" s="417"/>
      <c r="E35" s="417"/>
      <c r="F35" s="417"/>
      <c r="G35" s="417"/>
      <c r="H35" s="417"/>
      <c r="I35" s="417"/>
      <c r="J35" s="417"/>
      <c r="K35" s="417"/>
      <c r="L35" s="417"/>
      <c r="M35" s="417"/>
      <c r="N35" s="417"/>
      <c r="O35" s="31"/>
    </row>
  </sheetData>
  <mergeCells count="29">
    <mergeCell ref="A1:O1"/>
    <mergeCell ref="A2:O2"/>
    <mergeCell ref="A8:O8"/>
    <mergeCell ref="A9:O9"/>
    <mergeCell ref="A10:O10"/>
    <mergeCell ref="F18:H18"/>
    <mergeCell ref="I18:K18"/>
    <mergeCell ref="A24:B24"/>
    <mergeCell ref="A34:B34"/>
    <mergeCell ref="A27:B27"/>
    <mergeCell ref="A28:B28"/>
    <mergeCell ref="A31:B31"/>
    <mergeCell ref="A32:B32"/>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topLeftCell="A16" zoomScaleNormal="100" workbookViewId="0">
      <selection activeCell="S9" sqref="S9"/>
    </sheetView>
  </sheetViews>
  <sheetFormatPr baseColWidth="10" defaultColWidth="11.44140625" defaultRowHeight="14.4" x14ac:dyDescent="0.3"/>
  <cols>
    <col min="1" max="1" width="11.5546875" bestFit="1" customWidth="1"/>
    <col min="2" max="15" width="8.44140625" bestFit="1" customWidth="1"/>
    <col min="16" max="16" width="8.33203125" customWidth="1"/>
  </cols>
  <sheetData>
    <row r="1" spans="1:19" x14ac:dyDescent="0.3">
      <c r="A1" s="413" t="s">
        <v>323</v>
      </c>
      <c r="B1" s="413"/>
      <c r="C1" s="413"/>
      <c r="D1" s="413"/>
      <c r="E1" s="413"/>
      <c r="F1" s="413"/>
      <c r="G1" s="413"/>
      <c r="H1" s="413"/>
      <c r="I1" s="413"/>
      <c r="J1" s="413"/>
      <c r="K1" s="413"/>
      <c r="L1" s="413"/>
      <c r="M1" s="413"/>
      <c r="N1" s="413"/>
      <c r="O1" s="413"/>
      <c r="P1" s="413"/>
    </row>
    <row r="2" spans="1:19" x14ac:dyDescent="0.3">
      <c r="A2" s="430" t="s">
        <v>294</v>
      </c>
      <c r="B2" s="414" t="s">
        <v>295</v>
      </c>
      <c r="C2" s="414"/>
      <c r="D2" s="414"/>
      <c r="E2" s="414"/>
      <c r="F2" s="414"/>
      <c r="G2" s="414"/>
      <c r="H2" s="414"/>
      <c r="I2" s="414"/>
      <c r="J2" s="414"/>
      <c r="K2" s="414"/>
      <c r="L2" s="414"/>
      <c r="M2" s="414"/>
      <c r="N2" s="414"/>
      <c r="O2" s="414"/>
      <c r="P2" s="414"/>
    </row>
    <row r="3" spans="1:19" x14ac:dyDescent="0.3">
      <c r="A3" s="430"/>
      <c r="B3" s="181">
        <v>2006</v>
      </c>
      <c r="C3" s="181">
        <v>2007</v>
      </c>
      <c r="D3" s="181">
        <v>2008</v>
      </c>
      <c r="E3" s="181">
        <v>2009</v>
      </c>
      <c r="F3" s="181">
        <v>2010</v>
      </c>
      <c r="G3" s="181">
        <v>2011</v>
      </c>
      <c r="H3" s="181">
        <v>2012</v>
      </c>
      <c r="I3" s="181">
        <v>2013</v>
      </c>
      <c r="J3" s="181">
        <v>2014</v>
      </c>
      <c r="K3" s="181">
        <v>2015</v>
      </c>
      <c r="L3" s="226">
        <v>2016</v>
      </c>
      <c r="M3" s="226">
        <v>2017</v>
      </c>
      <c r="N3" s="226">
        <v>2018</v>
      </c>
      <c r="O3" s="226">
        <v>2019</v>
      </c>
      <c r="P3" s="226">
        <v>2020</v>
      </c>
    </row>
    <row r="4" spans="1:19" x14ac:dyDescent="0.3">
      <c r="A4" s="128" t="s">
        <v>296</v>
      </c>
      <c r="B4" s="156">
        <v>40788.6</v>
      </c>
      <c r="C4" s="156">
        <v>40765.9</v>
      </c>
      <c r="D4" s="156">
        <v>38806.269999999997</v>
      </c>
      <c r="E4" s="156">
        <v>40727.949999999997</v>
      </c>
      <c r="F4" s="156">
        <v>38425.67</v>
      </c>
      <c r="G4" s="156">
        <v>40836.949999999997</v>
      </c>
      <c r="H4" s="156">
        <v>41521.930000000008</v>
      </c>
      <c r="I4" s="156">
        <v>42195.360000000001</v>
      </c>
      <c r="J4" s="156">
        <v>44176.37</v>
      </c>
      <c r="K4" s="156">
        <v>43211.01</v>
      </c>
      <c r="L4" s="157">
        <v>42408.65</v>
      </c>
      <c r="M4" s="157">
        <v>41155.97</v>
      </c>
      <c r="N4" s="157">
        <v>41098.58</v>
      </c>
      <c r="O4" s="157">
        <v>40204.730000000003</v>
      </c>
      <c r="P4" s="157">
        <v>40053.480000000032</v>
      </c>
      <c r="Q4" s="229"/>
      <c r="S4" s="31"/>
    </row>
    <row r="5" spans="1:19" x14ac:dyDescent="0.3">
      <c r="A5" s="128" t="s">
        <v>297</v>
      </c>
      <c r="B5" s="156">
        <v>8697.2999999999993</v>
      </c>
      <c r="C5" s="156">
        <v>8862.2999999999993</v>
      </c>
      <c r="D5" s="156">
        <v>11243.56</v>
      </c>
      <c r="E5" s="156">
        <v>12159.06</v>
      </c>
      <c r="F5" s="156">
        <v>13277.82</v>
      </c>
      <c r="G5" s="156">
        <v>13922.32</v>
      </c>
      <c r="H5" s="156">
        <v>14131.97</v>
      </c>
      <c r="I5" s="156">
        <v>14392.98</v>
      </c>
      <c r="J5" s="156">
        <v>15142.33</v>
      </c>
      <c r="K5" s="156">
        <v>15172.99</v>
      </c>
      <c r="L5" s="157">
        <v>14999.23</v>
      </c>
      <c r="M5" s="157">
        <v>15161.98</v>
      </c>
      <c r="N5" s="157">
        <v>15383.48</v>
      </c>
      <c r="O5" s="157">
        <v>15222.18</v>
      </c>
      <c r="P5" s="157">
        <v>15224.260000000009</v>
      </c>
      <c r="Q5" s="229"/>
      <c r="S5" s="31"/>
    </row>
    <row r="6" spans="1:19" x14ac:dyDescent="0.3">
      <c r="A6" s="128" t="s">
        <v>138</v>
      </c>
      <c r="B6" s="156">
        <v>13367.7</v>
      </c>
      <c r="C6" s="156">
        <v>13283</v>
      </c>
      <c r="D6" s="156">
        <v>9656.2000000000007</v>
      </c>
      <c r="E6" s="156">
        <v>10040.5</v>
      </c>
      <c r="F6" s="156">
        <v>10640.15</v>
      </c>
      <c r="G6" s="156">
        <v>11431.95</v>
      </c>
      <c r="H6" s="156">
        <v>11649.07</v>
      </c>
      <c r="I6" s="156">
        <v>11925.19</v>
      </c>
      <c r="J6" s="156">
        <v>12480.13</v>
      </c>
      <c r="K6" s="156">
        <v>12242.78</v>
      </c>
      <c r="L6" s="157">
        <v>12056.67</v>
      </c>
      <c r="M6" s="157">
        <v>11702.929999999998</v>
      </c>
      <c r="N6" s="157">
        <v>11843.75</v>
      </c>
      <c r="O6" s="157">
        <v>11757.17</v>
      </c>
      <c r="P6" s="157">
        <v>11366.2</v>
      </c>
      <c r="Q6" s="100"/>
      <c r="S6" s="31"/>
    </row>
    <row r="7" spans="1:19" x14ac:dyDescent="0.3">
      <c r="A7" s="128" t="s">
        <v>126</v>
      </c>
      <c r="B7" s="156">
        <v>8548.4</v>
      </c>
      <c r="C7" s="156">
        <v>8733.4</v>
      </c>
      <c r="D7" s="156">
        <v>12739.27</v>
      </c>
      <c r="E7" s="156">
        <v>13082.29</v>
      </c>
      <c r="F7" s="156">
        <v>10834.02</v>
      </c>
      <c r="G7" s="156">
        <v>10970.36</v>
      </c>
      <c r="H7" s="156">
        <v>10570.910000000002</v>
      </c>
      <c r="I7" s="156">
        <v>10693.92</v>
      </c>
      <c r="J7" s="156">
        <v>11633.83</v>
      </c>
      <c r="K7" s="156">
        <v>11698.3</v>
      </c>
      <c r="L7" s="157">
        <v>11434.73</v>
      </c>
      <c r="M7" s="157">
        <v>11297.15</v>
      </c>
      <c r="N7" s="157">
        <v>11241.53</v>
      </c>
      <c r="O7" s="157">
        <v>11124.33</v>
      </c>
      <c r="P7" s="157">
        <v>10919.79</v>
      </c>
      <c r="S7" s="31"/>
    </row>
    <row r="8" spans="1:19" x14ac:dyDescent="0.3">
      <c r="A8" s="128" t="s">
        <v>298</v>
      </c>
      <c r="B8" s="156">
        <v>7182.7</v>
      </c>
      <c r="C8" s="156">
        <v>7283.7</v>
      </c>
      <c r="D8" s="156">
        <v>8248.83</v>
      </c>
      <c r="E8" s="156">
        <v>8826.7000000000007</v>
      </c>
      <c r="F8" s="156">
        <v>9501.99</v>
      </c>
      <c r="G8" s="156">
        <v>10040</v>
      </c>
      <c r="H8" s="156">
        <v>10418.06</v>
      </c>
      <c r="I8" s="156">
        <v>10732.48</v>
      </c>
      <c r="J8" s="156">
        <v>11319.49</v>
      </c>
      <c r="K8" s="156">
        <v>10860.86</v>
      </c>
      <c r="L8" s="157">
        <v>10503.29</v>
      </c>
      <c r="M8" s="157">
        <v>10249.56</v>
      </c>
      <c r="N8" s="157">
        <v>10646.77</v>
      </c>
      <c r="O8" s="157">
        <v>10732.12</v>
      </c>
      <c r="P8" s="157">
        <v>10836.809999999994</v>
      </c>
      <c r="S8" s="31"/>
    </row>
    <row r="9" spans="1:19" x14ac:dyDescent="0.3">
      <c r="A9" s="128" t="s">
        <v>156</v>
      </c>
      <c r="B9" s="156">
        <v>14955</v>
      </c>
      <c r="C9" s="156">
        <v>15042</v>
      </c>
      <c r="D9" s="156">
        <v>3374.27</v>
      </c>
      <c r="E9" s="156">
        <v>3868.29</v>
      </c>
      <c r="F9" s="156">
        <v>5855.13</v>
      </c>
      <c r="G9" s="156">
        <v>7079.16</v>
      </c>
      <c r="H9" s="156">
        <v>7247.52</v>
      </c>
      <c r="I9" s="156">
        <v>7338.68</v>
      </c>
      <c r="J9" s="156">
        <v>7652.58</v>
      </c>
      <c r="K9" s="156">
        <v>12520.57</v>
      </c>
      <c r="L9" s="157">
        <v>9684.2000000000007</v>
      </c>
      <c r="M9" s="157">
        <v>10056.119999999999</v>
      </c>
      <c r="N9" s="157">
        <v>10236.540000000001</v>
      </c>
      <c r="O9" s="157">
        <v>10319.379999999999</v>
      </c>
      <c r="P9" s="157">
        <v>10442.589999999984</v>
      </c>
      <c r="S9" s="31"/>
    </row>
    <row r="10" spans="1:19" x14ac:dyDescent="0.3">
      <c r="A10" s="128" t="s">
        <v>140</v>
      </c>
      <c r="B10" s="156">
        <v>3369.6</v>
      </c>
      <c r="C10" s="156">
        <v>3513</v>
      </c>
      <c r="D10" s="156">
        <v>5390.71</v>
      </c>
      <c r="E10" s="156">
        <v>6027.01</v>
      </c>
      <c r="F10" s="156">
        <v>6886.77</v>
      </c>
      <c r="G10" s="156">
        <v>7393.45</v>
      </c>
      <c r="H10" s="156">
        <v>7744.63</v>
      </c>
      <c r="I10" s="156">
        <v>7933.12</v>
      </c>
      <c r="J10" s="156">
        <v>8432.24</v>
      </c>
      <c r="K10" s="156">
        <v>8232.68</v>
      </c>
      <c r="L10" s="157">
        <v>7994.35</v>
      </c>
      <c r="M10" s="157">
        <v>7737.7099999999982</v>
      </c>
      <c r="N10" s="157">
        <v>7668.49</v>
      </c>
      <c r="O10" s="157">
        <v>7528.54</v>
      </c>
      <c r="P10" s="157">
        <v>7399.92</v>
      </c>
      <c r="S10" s="31"/>
    </row>
    <row r="11" spans="1:19" x14ac:dyDescent="0.3">
      <c r="A11" s="128" t="s">
        <v>299</v>
      </c>
      <c r="B11" s="156">
        <v>6029.3</v>
      </c>
      <c r="C11" s="156">
        <v>6035.4</v>
      </c>
      <c r="D11" s="156">
        <v>1054.29</v>
      </c>
      <c r="E11" s="156">
        <v>1090.33</v>
      </c>
      <c r="F11" s="156">
        <v>3117.54</v>
      </c>
      <c r="G11" s="156">
        <v>3266.01</v>
      </c>
      <c r="H11" s="156">
        <v>3320.6999999999994</v>
      </c>
      <c r="I11" s="156">
        <v>3344.42</v>
      </c>
      <c r="J11" s="156">
        <v>3574.28</v>
      </c>
      <c r="K11" s="156">
        <v>4031.5</v>
      </c>
      <c r="L11" s="157">
        <v>4274.8</v>
      </c>
      <c r="M11" s="157">
        <v>4327.8100000000004</v>
      </c>
      <c r="N11" s="157">
        <v>4285.3599999999997</v>
      </c>
      <c r="O11" s="157">
        <v>4368.7700000000004</v>
      </c>
      <c r="P11" s="157">
        <v>4298.3199999999879</v>
      </c>
      <c r="S11" s="31"/>
    </row>
    <row r="12" spans="1:19" x14ac:dyDescent="0.3">
      <c r="A12" s="128" t="s">
        <v>139</v>
      </c>
      <c r="B12" s="156">
        <v>1381.9</v>
      </c>
      <c r="C12" s="156">
        <v>1412.8</v>
      </c>
      <c r="D12" s="156">
        <v>2597.9899999999998</v>
      </c>
      <c r="E12" s="156">
        <v>2884.04</v>
      </c>
      <c r="F12" s="156">
        <v>3306.82</v>
      </c>
      <c r="G12" s="156">
        <v>3729.32</v>
      </c>
      <c r="H12" s="156">
        <v>4012.4500000000003</v>
      </c>
      <c r="I12" s="156">
        <v>4059.89</v>
      </c>
      <c r="J12" s="156">
        <v>4195.8500000000004</v>
      </c>
      <c r="K12" s="156">
        <v>4148.55</v>
      </c>
      <c r="L12" s="157">
        <v>4090.53</v>
      </c>
      <c r="M12" s="157">
        <v>4041.0400000000004</v>
      </c>
      <c r="N12" s="157">
        <v>4143.6099999999997</v>
      </c>
      <c r="O12" s="157">
        <v>4045.01</v>
      </c>
      <c r="P12" s="157">
        <v>4178.7800000000007</v>
      </c>
      <c r="S12" s="31"/>
    </row>
    <row r="13" spans="1:19" x14ac:dyDescent="0.3">
      <c r="A13" s="128" t="s">
        <v>265</v>
      </c>
      <c r="B13" s="156">
        <v>1027.3</v>
      </c>
      <c r="C13" s="156">
        <v>1050</v>
      </c>
      <c r="D13" s="156">
        <v>1148.28</v>
      </c>
      <c r="E13" s="156">
        <v>1263.78</v>
      </c>
      <c r="F13" s="156">
        <v>1489.39</v>
      </c>
      <c r="G13" s="156">
        <v>1827.86</v>
      </c>
      <c r="H13" s="156">
        <v>1980.61</v>
      </c>
      <c r="I13" s="156">
        <v>2103.85</v>
      </c>
      <c r="J13" s="156">
        <v>2309.5100000000002</v>
      </c>
      <c r="K13" s="156">
        <v>2312.94</v>
      </c>
      <c r="L13" s="157">
        <v>2292.8200000000002</v>
      </c>
      <c r="M13" s="157">
        <v>2248.6999999999998</v>
      </c>
      <c r="N13" s="157">
        <v>2340.2399999999998</v>
      </c>
      <c r="O13" s="157">
        <v>2336.54</v>
      </c>
      <c r="P13" s="157">
        <v>2361.5399999999995</v>
      </c>
      <c r="S13" s="31"/>
    </row>
    <row r="14" spans="1:19" x14ac:dyDescent="0.3">
      <c r="A14" s="128" t="s">
        <v>300</v>
      </c>
      <c r="B14" s="156">
        <v>1142.9000000000001</v>
      </c>
      <c r="C14" s="156">
        <v>1177.3</v>
      </c>
      <c r="D14" s="156">
        <v>1226.1600000000001</v>
      </c>
      <c r="E14" s="156">
        <v>1320.77</v>
      </c>
      <c r="F14" s="156">
        <v>1345.01</v>
      </c>
      <c r="G14" s="156">
        <v>1450.96</v>
      </c>
      <c r="H14" s="156">
        <v>1533.2800000000002</v>
      </c>
      <c r="I14" s="156">
        <v>1591.26</v>
      </c>
      <c r="J14" s="156">
        <v>1661.46</v>
      </c>
      <c r="K14" s="156">
        <v>1671.84</v>
      </c>
      <c r="L14" s="157">
        <v>1578.39</v>
      </c>
      <c r="M14" s="157">
        <v>1578.34</v>
      </c>
      <c r="N14" s="157">
        <v>1646.29</v>
      </c>
      <c r="O14" s="157">
        <v>1684.55</v>
      </c>
      <c r="P14" s="157">
        <v>1691.9899999999998</v>
      </c>
      <c r="S14" s="31"/>
    </row>
    <row r="15" spans="1:19" x14ac:dyDescent="0.3">
      <c r="A15" s="128" t="s">
        <v>152</v>
      </c>
      <c r="B15" s="156">
        <f>5109.5+4925.7+262.6</f>
        <v>10297.800000000001</v>
      </c>
      <c r="C15" s="156">
        <f>5175.5+4916.3+308.3</f>
        <v>10400.099999999999</v>
      </c>
      <c r="D15" s="156">
        <f>3188.37+5358+684.81</f>
        <v>9231.1799999999985</v>
      </c>
      <c r="E15" s="156">
        <f>3507.24+5974+753.03</f>
        <v>10234.27</v>
      </c>
      <c r="F15" s="156">
        <f>4189.53+7175.63+785.31</f>
        <v>12150.47</v>
      </c>
      <c r="G15" s="156">
        <f>4578.73+8501.09+918.07</f>
        <v>13997.89</v>
      </c>
      <c r="H15" s="156">
        <f>13605.09+901.65</f>
        <v>14506.74</v>
      </c>
      <c r="I15" s="156">
        <f>4491.07+8726.95+832.53</f>
        <v>14050.550000000001</v>
      </c>
      <c r="J15" s="156">
        <f>4611.88+9524.09+878.4</f>
        <v>15014.37</v>
      </c>
      <c r="K15" s="156">
        <f>4606.83+10342.32+864.96</f>
        <v>15814.11</v>
      </c>
      <c r="L15" s="157">
        <f>4556.91+10660.9+839.46</f>
        <v>16057.27</v>
      </c>
      <c r="M15" s="157">
        <f>4542.72+11002.3+805.42</f>
        <v>16350.44</v>
      </c>
      <c r="N15" s="157">
        <f>4511.77+11335.84+808.34</f>
        <v>16655.95</v>
      </c>
      <c r="O15" s="157">
        <f>4415.92+11755.69+793.61</f>
        <v>16965.22</v>
      </c>
      <c r="P15" s="157">
        <v>17392.560000000005</v>
      </c>
      <c r="S15" s="31"/>
    </row>
    <row r="16" spans="1:19" x14ac:dyDescent="0.3">
      <c r="A16" s="158" t="s">
        <v>301</v>
      </c>
      <c r="B16" s="159">
        <f t="shared" ref="B16:N16" si="0">SUM(B4:B15)</f>
        <v>116788.49999999999</v>
      </c>
      <c r="C16" s="159">
        <f t="shared" si="0"/>
        <v>117558.9</v>
      </c>
      <c r="D16" s="159">
        <f t="shared" si="0"/>
        <v>104717.01000000001</v>
      </c>
      <c r="E16" s="159">
        <f t="shared" si="0"/>
        <v>111524.98999999998</v>
      </c>
      <c r="F16" s="159">
        <f t="shared" si="0"/>
        <v>116830.78000000001</v>
      </c>
      <c r="G16" s="159">
        <f t="shared" si="0"/>
        <v>125946.23000000001</v>
      </c>
      <c r="H16" s="159">
        <f t="shared" si="0"/>
        <v>128637.87000000001</v>
      </c>
      <c r="I16" s="159">
        <f t="shared" si="0"/>
        <v>130361.69999999998</v>
      </c>
      <c r="J16" s="159">
        <f t="shared" si="0"/>
        <v>137592.44000000003</v>
      </c>
      <c r="K16" s="159">
        <f t="shared" si="0"/>
        <v>141918.13</v>
      </c>
      <c r="L16" s="159">
        <f t="shared" si="0"/>
        <v>137374.93000000002</v>
      </c>
      <c r="M16" s="159">
        <f t="shared" si="0"/>
        <v>135907.74999999994</v>
      </c>
      <c r="N16" s="145">
        <f t="shared" si="0"/>
        <v>137190.59</v>
      </c>
      <c r="O16" s="145">
        <f>SUM(O4:O15)</f>
        <v>136288.53999999998</v>
      </c>
      <c r="P16" s="261">
        <f>SUM(P4:P15)</f>
        <v>136166.24000000002</v>
      </c>
    </row>
    <row r="17" spans="1:16" x14ac:dyDescent="0.3">
      <c r="A17" s="415" t="s">
        <v>302</v>
      </c>
      <c r="B17" s="415"/>
      <c r="C17" s="415"/>
      <c r="D17" s="415"/>
      <c r="E17" s="415"/>
      <c r="F17" s="415"/>
      <c r="G17" s="415"/>
      <c r="H17" s="415"/>
      <c r="I17" s="415"/>
      <c r="J17" s="415"/>
      <c r="K17" s="415"/>
      <c r="L17" s="415"/>
      <c r="M17" s="415"/>
      <c r="N17" s="415"/>
      <c r="O17" s="415"/>
      <c r="P17" s="415"/>
    </row>
    <row r="18" spans="1:16" ht="14.4" customHeight="1" x14ac:dyDescent="0.3">
      <c r="A18" s="416" t="s">
        <v>303</v>
      </c>
      <c r="B18" s="416"/>
      <c r="C18" s="416"/>
      <c r="D18" s="416"/>
      <c r="E18" s="416"/>
      <c r="F18" s="416"/>
      <c r="G18" s="416"/>
      <c r="H18" s="416"/>
      <c r="I18" s="416"/>
      <c r="J18" s="416"/>
      <c r="K18" s="416"/>
      <c r="L18" s="416"/>
      <c r="M18" s="416"/>
      <c r="N18" s="416"/>
      <c r="O18" s="416"/>
      <c r="P18" s="416"/>
    </row>
    <row r="19" spans="1:16" ht="21.75" customHeight="1" x14ac:dyDescent="0.3">
      <c r="A19" s="416"/>
      <c r="B19" s="416"/>
      <c r="C19" s="416"/>
      <c r="D19" s="416"/>
      <c r="E19" s="416"/>
      <c r="F19" s="416"/>
      <c r="G19" s="416"/>
      <c r="H19" s="416"/>
      <c r="I19" s="416"/>
      <c r="J19" s="416"/>
      <c r="K19" s="416"/>
      <c r="L19" s="416"/>
      <c r="M19" s="416"/>
      <c r="N19" s="416"/>
      <c r="O19" s="416"/>
      <c r="P19" s="416"/>
    </row>
    <row r="20" spans="1:16" x14ac:dyDescent="0.3">
      <c r="A20" s="31"/>
      <c r="B20" s="31"/>
      <c r="C20" s="31"/>
      <c r="D20" s="58"/>
      <c r="E20" s="58"/>
      <c r="F20" s="58"/>
      <c r="G20" s="31"/>
      <c r="H20" s="31"/>
      <c r="I20" s="31"/>
      <c r="J20" s="31"/>
      <c r="K20" s="31"/>
      <c r="L20" s="31"/>
      <c r="M20" s="31"/>
      <c r="N20" s="31"/>
      <c r="O20" s="31"/>
      <c r="P20" s="31"/>
    </row>
    <row r="21" spans="1:16" x14ac:dyDescent="0.3">
      <c r="A21" s="31"/>
      <c r="B21" s="31"/>
      <c r="C21" s="31"/>
      <c r="D21" s="30"/>
      <c r="E21" s="30"/>
      <c r="F21" s="30"/>
      <c r="G21" s="30"/>
      <c r="H21" s="30"/>
      <c r="I21" s="30"/>
      <c r="J21" s="30"/>
      <c r="K21" s="30"/>
      <c r="L21" s="30"/>
      <c r="M21" s="30"/>
      <c r="N21" s="30"/>
      <c r="O21" s="30"/>
      <c r="P21" s="31"/>
    </row>
    <row r="22" spans="1:16" x14ac:dyDescent="0.3">
      <c r="B22" s="110"/>
      <c r="C22" s="110"/>
      <c r="D22" s="110"/>
      <c r="E22" s="110"/>
      <c r="F22" s="110"/>
      <c r="G22" s="110"/>
      <c r="H22" s="110"/>
      <c r="I22" s="110"/>
      <c r="J22" s="110"/>
      <c r="K22" s="110"/>
      <c r="L22" s="110"/>
      <c r="M22" s="110"/>
      <c r="N22" s="110"/>
      <c r="O22" s="110"/>
    </row>
    <row r="23" spans="1:16" x14ac:dyDescent="0.3">
      <c r="B23" s="110"/>
      <c r="C23" s="110"/>
      <c r="D23" s="110"/>
      <c r="E23" s="110"/>
      <c r="F23" s="110"/>
      <c r="G23" s="110"/>
      <c r="H23" s="110"/>
      <c r="I23" s="110"/>
      <c r="J23" s="110"/>
      <c r="K23" s="110"/>
      <c r="L23" s="110"/>
      <c r="M23" s="110"/>
      <c r="N23" s="110"/>
      <c r="O23" s="110"/>
    </row>
  </sheetData>
  <mergeCells count="5">
    <mergeCell ref="A2:A3"/>
    <mergeCell ref="A1:P1"/>
    <mergeCell ref="B2:P2"/>
    <mergeCell ref="A17:P17"/>
    <mergeCell ref="A18:P19"/>
  </mergeCells>
  <phoneticPr fontId="59" type="noConversion"/>
  <pageMargins left="1" right="1" top="1" bottom="1" header="0.5" footer="0.5"/>
  <pageSetup scale="8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election activeCell="W70" sqref="W70"/>
    </sheetView>
  </sheetViews>
  <sheetFormatPr baseColWidth="10" defaultColWidth="11.44140625" defaultRowHeight="14.4" x14ac:dyDescent="0.3"/>
  <sheetData>
    <row r="2" spans="21:27" x14ac:dyDescent="0.3">
      <c r="U2" s="84"/>
      <c r="V2" s="83" t="s">
        <v>304</v>
      </c>
      <c r="W2" s="84"/>
      <c r="X2" s="83" t="s">
        <v>305</v>
      </c>
      <c r="Y2" s="84"/>
      <c r="Z2" s="432" t="s">
        <v>306</v>
      </c>
      <c r="AA2" s="432" t="s">
        <v>307</v>
      </c>
    </row>
    <row r="3" spans="21:27" x14ac:dyDescent="0.3">
      <c r="U3" s="81"/>
      <c r="V3" s="82" t="s">
        <v>308</v>
      </c>
      <c r="W3" s="82" t="s">
        <v>309</v>
      </c>
      <c r="X3" s="82" t="s">
        <v>310</v>
      </c>
      <c r="Y3" s="82" t="s">
        <v>311</v>
      </c>
      <c r="Z3" s="432"/>
      <c r="AA3" s="432"/>
    </row>
    <row r="4" spans="21:27" x14ac:dyDescent="0.3">
      <c r="U4" s="88">
        <v>42826</v>
      </c>
      <c r="V4" s="197">
        <v>30000</v>
      </c>
      <c r="W4" s="197">
        <v>46925.701430000001</v>
      </c>
      <c r="X4" s="197">
        <v>40000</v>
      </c>
      <c r="Y4" s="197">
        <v>25764.053500000002</v>
      </c>
      <c r="Z4" s="85">
        <v>-0.37466624436660834</v>
      </c>
      <c r="AA4" s="85">
        <v>0.27047746459896449</v>
      </c>
    </row>
    <row r="5" spans="21:27" x14ac:dyDescent="0.3">
      <c r="U5" s="88">
        <v>42856</v>
      </c>
      <c r="V5" s="197">
        <v>33750</v>
      </c>
      <c r="W5" s="197">
        <v>43871.711999999992</v>
      </c>
      <c r="X5" s="197">
        <v>43750</v>
      </c>
      <c r="Y5" s="197">
        <v>31906.115999999998</v>
      </c>
      <c r="Z5" s="85">
        <v>-0.36404400014405236</v>
      </c>
      <c r="AA5" s="85">
        <v>0.43180787324205094</v>
      </c>
    </row>
    <row r="6" spans="21:27" x14ac:dyDescent="0.3">
      <c r="U6" s="88">
        <v>42887</v>
      </c>
      <c r="V6" s="197">
        <v>37500</v>
      </c>
      <c r="W6" s="197">
        <v>48537.614399999999</v>
      </c>
      <c r="X6" s="197">
        <v>42500</v>
      </c>
      <c r="Y6" s="197">
        <v>25486.445600000003</v>
      </c>
      <c r="Z6" s="85">
        <v>-0.32814169891564626</v>
      </c>
      <c r="AA6" s="85">
        <v>0.6482934784761083</v>
      </c>
    </row>
    <row r="7" spans="21:27" x14ac:dyDescent="0.3">
      <c r="U7" s="88">
        <v>42917</v>
      </c>
      <c r="V7" s="197">
        <v>36250</v>
      </c>
      <c r="W7" s="197">
        <v>38655.199800000002</v>
      </c>
      <c r="X7" s="197">
        <v>45000</v>
      </c>
      <c r="Y7" s="197">
        <v>25972.531200000001</v>
      </c>
      <c r="Z7" s="85">
        <v>-0.18247032284517739</v>
      </c>
      <c r="AA7" s="85">
        <v>0.69337110800423107</v>
      </c>
    </row>
    <row r="8" spans="21:27" x14ac:dyDescent="0.3">
      <c r="U8" s="88">
        <v>42948</v>
      </c>
      <c r="V8" s="197">
        <v>36250</v>
      </c>
      <c r="W8" s="197">
        <v>38505.667199999996</v>
      </c>
      <c r="X8" s="197">
        <v>45000</v>
      </c>
      <c r="Y8" s="197">
        <v>23750.126400000001</v>
      </c>
      <c r="Z8" s="85">
        <v>-0.12009324131581522</v>
      </c>
      <c r="AA8" s="85">
        <v>0.56976875964086426</v>
      </c>
    </row>
    <row r="9" spans="21:27" x14ac:dyDescent="0.3">
      <c r="U9" s="88">
        <v>42979</v>
      </c>
      <c r="V9" s="197">
        <v>38750</v>
      </c>
      <c r="W9" s="197">
        <v>43426.05</v>
      </c>
      <c r="X9" s="197"/>
      <c r="Y9" s="197">
        <v>25232.537500000002</v>
      </c>
      <c r="Z9" s="85">
        <v>-0.11184031919407666</v>
      </c>
      <c r="AA9" s="85">
        <v>1.0978651469189566</v>
      </c>
    </row>
    <row r="10" spans="21:27" x14ac:dyDescent="0.3">
      <c r="U10" s="88">
        <v>43009</v>
      </c>
      <c r="V10" s="197">
        <v>37500</v>
      </c>
      <c r="W10" s="197">
        <v>36885.199999999997</v>
      </c>
      <c r="X10" s="197">
        <v>45000</v>
      </c>
      <c r="Y10" s="197">
        <v>26190.3</v>
      </c>
      <c r="Z10" s="85">
        <v>5.0719472920790709E-2</v>
      </c>
      <c r="AA10" s="85">
        <v>1.0381958365645492</v>
      </c>
    </row>
    <row r="11" spans="21:27" x14ac:dyDescent="0.3">
      <c r="U11" s="88">
        <v>43040</v>
      </c>
      <c r="V11" s="197">
        <v>37500</v>
      </c>
      <c r="W11" s="197">
        <v>37362.699999999997</v>
      </c>
      <c r="X11" s="197">
        <v>45000</v>
      </c>
      <c r="Y11" s="197">
        <v>23350.2</v>
      </c>
      <c r="Z11" s="85">
        <v>0.17737577613882105</v>
      </c>
      <c r="AA11" s="85">
        <v>1.5426821928658692</v>
      </c>
    </row>
    <row r="12" spans="21:27" x14ac:dyDescent="0.3">
      <c r="U12" s="88">
        <v>43070</v>
      </c>
      <c r="V12" s="197">
        <v>37500</v>
      </c>
      <c r="W12" s="197">
        <v>42349.2</v>
      </c>
      <c r="X12" s="197">
        <v>46875</v>
      </c>
      <c r="Y12" s="197">
        <v>23345.4</v>
      </c>
      <c r="Z12" s="85">
        <v>0.31430568601394082</v>
      </c>
      <c r="AA12" s="85">
        <v>1.7527767932223064</v>
      </c>
    </row>
    <row r="13" spans="21:27" x14ac:dyDescent="0.3">
      <c r="U13" s="88">
        <v>43101</v>
      </c>
      <c r="V13" s="197">
        <v>36300</v>
      </c>
      <c r="W13" s="197">
        <v>35410.527000000002</v>
      </c>
      <c r="X13" s="197">
        <v>45000</v>
      </c>
      <c r="Y13" s="197">
        <v>20134.571800000002</v>
      </c>
      <c r="Z13" s="85">
        <v>0.35279122681587549</v>
      </c>
      <c r="AA13" s="85">
        <v>1.7906136372305537</v>
      </c>
    </row>
    <row r="14" spans="21:27" x14ac:dyDescent="0.3">
      <c r="U14" s="88">
        <v>43132</v>
      </c>
      <c r="V14" s="197">
        <v>41300</v>
      </c>
      <c r="W14" s="197">
        <v>32959.599999999999</v>
      </c>
      <c r="X14" s="197">
        <v>46300</v>
      </c>
      <c r="Y14" s="197">
        <v>21974</v>
      </c>
      <c r="Z14" s="85">
        <v>0.35705511562995929</v>
      </c>
      <c r="AA14" s="85">
        <v>1.9999281525778621</v>
      </c>
    </row>
    <row r="15" spans="21:27" x14ac:dyDescent="0.3">
      <c r="U15" s="88">
        <v>43160</v>
      </c>
      <c r="V15" s="197">
        <v>40000</v>
      </c>
      <c r="W15" s="197">
        <v>33097.9</v>
      </c>
      <c r="X15" s="197">
        <v>50000</v>
      </c>
      <c r="Y15" s="197">
        <v>20207.599999999999</v>
      </c>
      <c r="Z15" s="85">
        <v>0.38362457388175319</v>
      </c>
      <c r="AA15" s="85">
        <v>2.2034960460367348</v>
      </c>
    </row>
    <row r="16" spans="21:27" x14ac:dyDescent="0.3">
      <c r="U16" s="88">
        <v>43191</v>
      </c>
      <c r="V16" s="197">
        <v>40000</v>
      </c>
      <c r="W16" s="197">
        <v>31842.9</v>
      </c>
      <c r="X16" s="197">
        <v>50000</v>
      </c>
      <c r="Y16" s="197">
        <v>19226.099999999999</v>
      </c>
      <c r="Z16" s="85">
        <v>0.26159633605235566</v>
      </c>
      <c r="AA16" s="85">
        <v>2.1725909847046441</v>
      </c>
    </row>
    <row r="17" spans="21:27" x14ac:dyDescent="0.3">
      <c r="U17" s="88">
        <v>43221</v>
      </c>
      <c r="V17" s="197">
        <v>37500</v>
      </c>
      <c r="W17" s="197">
        <v>28778.6</v>
      </c>
      <c r="X17" s="197">
        <v>47500</v>
      </c>
      <c r="Y17" s="197">
        <v>17684.8</v>
      </c>
      <c r="Z17" s="85">
        <v>0.44914003244172385</v>
      </c>
      <c r="AA17" s="85">
        <v>2.3310955477589559</v>
      </c>
    </row>
    <row r="18" spans="21:27" x14ac:dyDescent="0.3">
      <c r="U18" s="88">
        <v>43252</v>
      </c>
      <c r="V18" s="197">
        <v>35000</v>
      </c>
      <c r="W18" s="197">
        <v>26036.5</v>
      </c>
      <c r="X18" s="197">
        <v>45000</v>
      </c>
      <c r="Y18" s="197">
        <v>16989.900000000001</v>
      </c>
      <c r="Z18" s="85">
        <v>0.36793493890717333</v>
      </c>
      <c r="AA18" s="85">
        <v>2.223311358083401</v>
      </c>
    </row>
    <row r="19" spans="21:27" x14ac:dyDescent="0.3">
      <c r="U19" s="88">
        <v>43282</v>
      </c>
      <c r="V19" s="197">
        <v>36250</v>
      </c>
      <c r="W19" s="197">
        <v>24378</v>
      </c>
      <c r="X19" s="197">
        <v>43750</v>
      </c>
      <c r="Y19" s="197">
        <v>15691.7</v>
      </c>
      <c r="Z19" s="85">
        <v>0.49639758191223171</v>
      </c>
      <c r="AA19" s="85">
        <v>2.6110921724345189</v>
      </c>
    </row>
    <row r="20" spans="21:27" x14ac:dyDescent="0.3">
      <c r="U20" s="88">
        <v>43313</v>
      </c>
      <c r="V20" s="197">
        <v>37500</v>
      </c>
      <c r="W20" s="197">
        <v>21549</v>
      </c>
      <c r="X20" s="197">
        <v>43750</v>
      </c>
      <c r="Y20" s="197">
        <v>13418.5</v>
      </c>
      <c r="Z20" s="85">
        <v>0.49623846344469724</v>
      </c>
      <c r="AA20" s="85">
        <v>2.494688538494831</v>
      </c>
    </row>
    <row r="21" spans="21:27" x14ac:dyDescent="0.3">
      <c r="U21" s="88">
        <v>43344</v>
      </c>
      <c r="V21" s="197">
        <v>33750</v>
      </c>
      <c r="W21" s="197">
        <v>16574.2</v>
      </c>
      <c r="X21" s="197">
        <v>38750</v>
      </c>
      <c r="Y21" s="197">
        <v>10940.1</v>
      </c>
      <c r="Z21" s="85">
        <v>0.48255057996936568</v>
      </c>
      <c r="AA21" s="85">
        <v>1.5331878086333783</v>
      </c>
    </row>
    <row r="22" spans="21:27" x14ac:dyDescent="0.3">
      <c r="U22" s="88">
        <v>43374</v>
      </c>
      <c r="V22" s="197">
        <v>25000</v>
      </c>
      <c r="W22" s="197">
        <v>17075.5</v>
      </c>
      <c r="X22" s="197">
        <v>35000</v>
      </c>
      <c r="Y22" s="197">
        <v>11494.6</v>
      </c>
      <c r="Z22" s="85">
        <v>0.29158153309088064</v>
      </c>
      <c r="AA22" s="85">
        <v>1.8700294651575113</v>
      </c>
    </row>
    <row r="23" spans="21:27" x14ac:dyDescent="0.3">
      <c r="U23" s="88">
        <v>43405</v>
      </c>
      <c r="V23" s="197">
        <v>27500</v>
      </c>
      <c r="W23" s="197">
        <v>15981.2</v>
      </c>
      <c r="X23" s="197">
        <v>35000</v>
      </c>
      <c r="Y23" s="197">
        <v>12682</v>
      </c>
      <c r="Z23" s="85">
        <v>0.27643685153040365</v>
      </c>
      <c r="AA23" s="85">
        <v>1.7527100095786614</v>
      </c>
    </row>
    <row r="24" spans="21:27" x14ac:dyDescent="0.3">
      <c r="U24" s="88">
        <v>43435</v>
      </c>
      <c r="V24" s="197">
        <v>25000</v>
      </c>
      <c r="W24" s="197">
        <v>17237.2</v>
      </c>
      <c r="X24" s="197">
        <v>30625</v>
      </c>
      <c r="Y24" s="197">
        <v>12669.5</v>
      </c>
      <c r="Z24" s="85">
        <v>2.2528652270935368E-2</v>
      </c>
      <c r="AA24" s="85">
        <v>1.5070014581675442</v>
      </c>
    </row>
    <row r="25" spans="21:27" x14ac:dyDescent="0.3">
      <c r="U25" s="88">
        <v>43466</v>
      </c>
      <c r="V25" s="197">
        <v>26250</v>
      </c>
      <c r="W25" s="197">
        <v>16241</v>
      </c>
      <c r="X25" s="197">
        <v>32500</v>
      </c>
      <c r="Y25" s="197">
        <v>11843</v>
      </c>
      <c r="Z25" s="85">
        <v>7.8957483575454956E-2</v>
      </c>
      <c r="AA25" s="85">
        <v>1.2175347651785873</v>
      </c>
    </row>
    <row r="26" spans="21:27" x14ac:dyDescent="0.3">
      <c r="U26" s="88">
        <v>43497</v>
      </c>
      <c r="V26" s="197">
        <v>25000</v>
      </c>
      <c r="W26" s="197">
        <v>15749.8</v>
      </c>
      <c r="X26" s="197">
        <v>30000</v>
      </c>
      <c r="Y26" s="197">
        <v>10835.7</v>
      </c>
      <c r="Z26" s="85">
        <v>0.12184757313427586</v>
      </c>
      <c r="AA26" s="85">
        <v>1.2177146905012077</v>
      </c>
    </row>
    <row r="27" spans="21:27" x14ac:dyDescent="0.3">
      <c r="U27" s="88">
        <v>43525</v>
      </c>
      <c r="V27" s="197">
        <v>30000</v>
      </c>
      <c r="W27" s="198">
        <v>13142</v>
      </c>
      <c r="X27" s="197">
        <v>31250</v>
      </c>
      <c r="Y27" s="197">
        <v>10658.1</v>
      </c>
      <c r="Z27" s="85">
        <v>0.11137189832366889</v>
      </c>
      <c r="AA27" s="85">
        <v>1.1473782136656223</v>
      </c>
    </row>
    <row r="28" spans="21:27" x14ac:dyDescent="0.3">
      <c r="U28" s="88">
        <v>43556</v>
      </c>
      <c r="V28" s="197">
        <v>27500</v>
      </c>
      <c r="W28" s="198">
        <v>11341.8</v>
      </c>
      <c r="X28" s="197">
        <v>30000</v>
      </c>
      <c r="Y28" s="197">
        <v>9681.6</v>
      </c>
      <c r="Z28" s="85">
        <v>0.23239181541438048</v>
      </c>
      <c r="AA28" s="85">
        <v>1.609315664849694</v>
      </c>
    </row>
    <row r="29" spans="21:27" x14ac:dyDescent="0.3">
      <c r="U29" s="88">
        <v>43586</v>
      </c>
      <c r="V29" s="197">
        <v>27500</v>
      </c>
      <c r="W29" s="197">
        <v>10455.5</v>
      </c>
      <c r="X29" s="197">
        <v>30000</v>
      </c>
      <c r="Y29" s="197">
        <v>8767</v>
      </c>
      <c r="Z29" s="85">
        <v>0.45805398153089816</v>
      </c>
      <c r="AA29" s="85">
        <v>1.8370682340909372</v>
      </c>
    </row>
    <row r="30" spans="21:27" x14ac:dyDescent="0.3">
      <c r="U30" s="88">
        <v>43617</v>
      </c>
      <c r="V30" s="110">
        <v>26250</v>
      </c>
      <c r="W30" s="197">
        <v>12008.2</v>
      </c>
      <c r="X30" s="110">
        <v>30000</v>
      </c>
      <c r="Y30" s="197">
        <v>10086</v>
      </c>
      <c r="Z30" s="85">
        <v>0.44332530861466868</v>
      </c>
      <c r="AA30" s="85">
        <v>1.5726813616715374</v>
      </c>
    </row>
    <row r="31" spans="21:27" x14ac:dyDescent="0.3">
      <c r="U31" s="88">
        <v>43647</v>
      </c>
      <c r="V31" s="110">
        <v>27500</v>
      </c>
      <c r="W31" s="197">
        <v>11260.3</v>
      </c>
      <c r="X31" s="110">
        <v>28750</v>
      </c>
      <c r="Y31" s="197">
        <v>10623.4</v>
      </c>
      <c r="Z31" s="85">
        <v>0.36327869879432506</v>
      </c>
      <c r="AA31" s="85">
        <v>1.1264297641193992</v>
      </c>
    </row>
    <row r="32" spans="21:27" x14ac:dyDescent="0.3">
      <c r="U32" s="88">
        <v>43678</v>
      </c>
      <c r="V32" s="110">
        <v>25000</v>
      </c>
      <c r="W32" s="197">
        <v>9868.7000000000007</v>
      </c>
      <c r="X32" s="110">
        <v>28750</v>
      </c>
      <c r="Y32" s="197">
        <v>8526.7999999999993</v>
      </c>
      <c r="Z32" s="85">
        <v>0.28954712135507021</v>
      </c>
      <c r="AA32" s="85">
        <v>0.96805810020067717</v>
      </c>
    </row>
    <row r="33" spans="11:27" x14ac:dyDescent="0.3">
      <c r="U33" s="88">
        <v>43709</v>
      </c>
      <c r="V33" s="110">
        <v>25000</v>
      </c>
      <c r="W33" s="197">
        <v>9904.4</v>
      </c>
      <c r="X33" s="110">
        <v>22500</v>
      </c>
      <c r="Y33" s="197">
        <v>8096.9</v>
      </c>
      <c r="Z33" s="85">
        <v>0.21650514135391097</v>
      </c>
      <c r="AA33" s="85">
        <v>0.7484245231032689</v>
      </c>
    </row>
    <row r="34" spans="11:27" x14ac:dyDescent="0.3">
      <c r="U34" s="88">
        <v>43739</v>
      </c>
      <c r="V34" s="110">
        <v>25000</v>
      </c>
      <c r="W34" s="197">
        <v>9776</v>
      </c>
      <c r="X34" s="110">
        <v>30000</v>
      </c>
      <c r="Y34" s="197">
        <v>7651.5</v>
      </c>
      <c r="Z34" s="85">
        <v>0.12969622572422335</v>
      </c>
      <c r="AA34" s="85">
        <v>0.5942162430556206</v>
      </c>
    </row>
    <row r="35" spans="11:27" x14ac:dyDescent="0.3">
      <c r="U35" s="88">
        <v>43770</v>
      </c>
      <c r="V35" s="110">
        <v>25000</v>
      </c>
      <c r="W35" s="197">
        <v>12340.8</v>
      </c>
      <c r="X35" s="110">
        <v>27500</v>
      </c>
      <c r="Y35" s="197">
        <v>9096.9</v>
      </c>
      <c r="Z35" s="85">
        <v>-4.4669085008714471E-2</v>
      </c>
      <c r="AA35" s="85">
        <v>0.92281779735769076</v>
      </c>
    </row>
    <row r="36" spans="11:27" x14ac:dyDescent="0.3">
      <c r="U36" s="88">
        <v>43800</v>
      </c>
      <c r="V36" s="110">
        <v>25000</v>
      </c>
      <c r="W36" s="199">
        <v>10155.6</v>
      </c>
      <c r="X36" s="110">
        <v>27500</v>
      </c>
      <c r="Y36" s="199">
        <v>9119.4</v>
      </c>
      <c r="Z36" s="85">
        <v>6.8407673634106381E-2</v>
      </c>
      <c r="AA36" s="85">
        <v>0.98581087069182605</v>
      </c>
    </row>
    <row r="37" spans="11:27" x14ac:dyDescent="0.3">
      <c r="T37" s="110"/>
      <c r="U37" s="88">
        <v>43831</v>
      </c>
      <c r="V37" s="110">
        <v>25000</v>
      </c>
      <c r="W37" s="199">
        <v>11188.7</v>
      </c>
      <c r="X37" s="110">
        <v>25000</v>
      </c>
      <c r="Y37" s="199">
        <v>9168.1</v>
      </c>
      <c r="Z37" s="85">
        <v>7.2907074162152252E-2</v>
      </c>
      <c r="AA37" s="85">
        <v>0.84879947124444688</v>
      </c>
    </row>
    <row r="38" spans="11:27" x14ac:dyDescent="0.3">
      <c r="T38" s="110"/>
      <c r="U38" s="88">
        <v>43862</v>
      </c>
      <c r="V38" s="110">
        <v>23750</v>
      </c>
      <c r="W38" s="199">
        <v>13103.5</v>
      </c>
      <c r="X38" s="110">
        <v>30000</v>
      </c>
      <c r="Y38" s="199">
        <v>10006.200000000001</v>
      </c>
      <c r="Z38" s="85">
        <v>-3.6397971062288592E-2</v>
      </c>
      <c r="AA38" s="85">
        <v>0.81688227631070309</v>
      </c>
    </row>
    <row r="39" spans="11:27" x14ac:dyDescent="0.3">
      <c r="T39" s="110"/>
      <c r="U39" s="88">
        <v>43891</v>
      </c>
      <c r="V39" s="110">
        <v>23750</v>
      </c>
      <c r="W39" s="199">
        <v>12589.6</v>
      </c>
      <c r="X39" s="110">
        <v>30000</v>
      </c>
      <c r="Y39" s="199">
        <v>10822.6</v>
      </c>
      <c r="Z39" s="85">
        <v>-4.8949720939023056E-2</v>
      </c>
      <c r="AA39" s="85">
        <v>0.63964711318072465</v>
      </c>
    </row>
    <row r="40" spans="11:27" x14ac:dyDescent="0.3">
      <c r="T40" s="110"/>
      <c r="U40" s="88">
        <v>43922</v>
      </c>
      <c r="V40" s="110">
        <v>23750</v>
      </c>
      <c r="W40" s="199">
        <v>11803.6</v>
      </c>
      <c r="X40" s="110">
        <v>31250</v>
      </c>
      <c r="Y40" s="199">
        <v>7921.5</v>
      </c>
      <c r="Z40" s="85">
        <v>1.9733058358915256E-2</v>
      </c>
      <c r="AA40" s="85">
        <v>0.70776338688531393</v>
      </c>
    </row>
    <row r="41" spans="11:27" x14ac:dyDescent="0.3">
      <c r="K41" s="31"/>
      <c r="T41" s="110"/>
      <c r="U41" s="88">
        <v>43952</v>
      </c>
      <c r="V41" s="110">
        <v>25000</v>
      </c>
      <c r="W41" s="199">
        <v>10964.8</v>
      </c>
      <c r="X41" s="110">
        <v>31250</v>
      </c>
      <c r="Y41" s="199">
        <v>13163.8</v>
      </c>
      <c r="Z41" s="85">
        <v>2.0426905800310813E-2</v>
      </c>
      <c r="AA41" s="85">
        <v>0.62326436515916273</v>
      </c>
    </row>
    <row r="42" spans="11:27" x14ac:dyDescent="0.3">
      <c r="L42" s="178"/>
      <c r="T42" s="110"/>
      <c r="U42" s="88">
        <v>43983</v>
      </c>
      <c r="V42" s="110">
        <v>25000</v>
      </c>
      <c r="W42" s="199">
        <v>11447.4</v>
      </c>
      <c r="X42" s="110">
        <v>30000</v>
      </c>
      <c r="Y42" s="199">
        <v>12848.5</v>
      </c>
      <c r="Z42" s="84"/>
      <c r="AA42" s="84"/>
    </row>
    <row r="43" spans="11:27" x14ac:dyDescent="0.3">
      <c r="T43" s="110"/>
      <c r="U43" s="88">
        <v>44013</v>
      </c>
      <c r="V43" s="110">
        <v>22500</v>
      </c>
      <c r="W43" s="199">
        <v>12079.4</v>
      </c>
      <c r="X43" s="110">
        <v>30000</v>
      </c>
      <c r="Y43" s="199">
        <v>11462.2</v>
      </c>
      <c r="Z43" s="81"/>
      <c r="AA43" s="81"/>
    </row>
    <row r="44" spans="11:27" x14ac:dyDescent="0.3">
      <c r="L44" s="174"/>
      <c r="T44" s="110"/>
      <c r="U44" s="88">
        <v>44044</v>
      </c>
      <c r="V44" s="110">
        <v>28750</v>
      </c>
      <c r="W44" s="199">
        <v>14715.9</v>
      </c>
      <c r="X44" s="110">
        <v>40000</v>
      </c>
      <c r="Y44" s="199">
        <v>11739.5</v>
      </c>
      <c r="Z44" s="81"/>
      <c r="AA44" s="81"/>
    </row>
    <row r="45" spans="11:27" x14ac:dyDescent="0.3">
      <c r="L45" s="174"/>
      <c r="T45" s="110"/>
      <c r="U45" s="88">
        <v>44075</v>
      </c>
      <c r="V45" s="110">
        <v>28750</v>
      </c>
      <c r="W45" s="199">
        <v>12508</v>
      </c>
      <c r="X45" s="110">
        <v>40000</v>
      </c>
      <c r="Y45" s="199">
        <v>14796.5</v>
      </c>
      <c r="Z45" s="81"/>
      <c r="AA45" s="89"/>
    </row>
    <row r="46" spans="11:27" x14ac:dyDescent="0.3">
      <c r="L46" s="174"/>
      <c r="T46" s="110"/>
      <c r="U46" s="88">
        <v>44105</v>
      </c>
      <c r="V46" s="110">
        <v>27500</v>
      </c>
      <c r="W46" s="199">
        <v>12922</v>
      </c>
      <c r="X46" s="110">
        <v>35000</v>
      </c>
      <c r="Y46" s="199">
        <v>15487.1</v>
      </c>
      <c r="Z46" s="81"/>
      <c r="AA46" s="89"/>
    </row>
    <row r="47" spans="11:27" x14ac:dyDescent="0.3">
      <c r="L47" s="174"/>
      <c r="M47" s="178"/>
      <c r="N47" s="431"/>
      <c r="O47" s="431"/>
      <c r="P47" s="431"/>
      <c r="Q47" s="431"/>
      <c r="T47" s="110"/>
      <c r="U47" s="88">
        <v>44136</v>
      </c>
      <c r="V47" s="110">
        <v>25000</v>
      </c>
      <c r="W47" s="199">
        <v>17821</v>
      </c>
      <c r="X47" s="110">
        <v>37500</v>
      </c>
      <c r="Y47" s="199">
        <v>14101.8</v>
      </c>
      <c r="Z47" s="81"/>
      <c r="AA47" s="89"/>
    </row>
    <row r="48" spans="11:27" x14ac:dyDescent="0.3">
      <c r="L48" s="174"/>
      <c r="N48" s="31"/>
      <c r="O48" s="31"/>
      <c r="P48" s="31"/>
      <c r="Q48" s="31"/>
      <c r="T48" s="110"/>
      <c r="U48" s="88">
        <v>44166</v>
      </c>
      <c r="V48" s="110">
        <v>25000</v>
      </c>
      <c r="W48" s="199">
        <v>15522</v>
      </c>
      <c r="X48" s="110">
        <v>47500</v>
      </c>
      <c r="Y48" s="199">
        <v>12936.4</v>
      </c>
      <c r="Z48" s="81"/>
      <c r="AA48" s="89"/>
    </row>
    <row r="49" spans="12:27" x14ac:dyDescent="0.3">
      <c r="L49" s="174"/>
      <c r="M49" s="174"/>
      <c r="N49" s="96"/>
      <c r="O49" s="96"/>
      <c r="P49" s="96"/>
      <c r="Q49" s="96"/>
      <c r="U49" s="88">
        <v>44197</v>
      </c>
      <c r="V49" s="110">
        <v>23750</v>
      </c>
      <c r="W49" s="199">
        <v>18186.425790000005</v>
      </c>
      <c r="X49" s="110">
        <v>36250</v>
      </c>
      <c r="Y49" s="199">
        <v>15150.169760000002</v>
      </c>
      <c r="Z49" s="81"/>
      <c r="AA49" s="89"/>
    </row>
    <row r="50" spans="12:27" x14ac:dyDescent="0.3">
      <c r="L50" s="174"/>
      <c r="M50" s="174"/>
      <c r="N50" s="96"/>
      <c r="O50" s="96"/>
      <c r="P50" s="96"/>
      <c r="Q50" s="96"/>
      <c r="U50" s="88">
        <v>44228</v>
      </c>
      <c r="V50" s="197">
        <v>23750</v>
      </c>
      <c r="W50" s="199">
        <v>19476.741329999997</v>
      </c>
      <c r="X50" s="197">
        <v>40000</v>
      </c>
      <c r="Y50" s="199">
        <v>17464.518659999998</v>
      </c>
      <c r="Z50" s="81"/>
      <c r="AA50" s="89"/>
    </row>
    <row r="51" spans="12:27" x14ac:dyDescent="0.3">
      <c r="L51" s="174"/>
      <c r="M51" s="174"/>
      <c r="N51" s="96"/>
      <c r="O51" s="96"/>
      <c r="P51" s="96"/>
      <c r="Q51" s="96"/>
      <c r="U51" s="88">
        <v>44256</v>
      </c>
      <c r="V51" s="197">
        <v>25000</v>
      </c>
      <c r="W51" s="199">
        <v>20807.292382608695</v>
      </c>
      <c r="X51" s="197">
        <v>40000</v>
      </c>
      <c r="Y51" s="199">
        <v>14955.480865217391</v>
      </c>
      <c r="Z51" s="81"/>
      <c r="AA51" s="89"/>
    </row>
    <row r="52" spans="12:27" x14ac:dyDescent="0.3">
      <c r="L52" s="174"/>
      <c r="M52" s="174"/>
      <c r="N52" s="96"/>
      <c r="O52" s="96"/>
      <c r="P52" s="96"/>
      <c r="Q52" s="96"/>
      <c r="U52" s="88">
        <v>44287</v>
      </c>
      <c r="V52" s="197">
        <v>25000</v>
      </c>
      <c r="W52" s="199">
        <v>24433.689333333336</v>
      </c>
      <c r="X52" s="197">
        <v>40000</v>
      </c>
      <c r="Y52" s="199">
        <v>23705.087666666666</v>
      </c>
      <c r="Z52" s="81"/>
      <c r="AA52" s="81"/>
    </row>
    <row r="53" spans="12:27" x14ac:dyDescent="0.3">
      <c r="L53" s="174"/>
      <c r="M53" s="174"/>
      <c r="N53" s="96"/>
      <c r="O53" s="96"/>
      <c r="P53" s="96"/>
      <c r="Q53" s="96"/>
      <c r="U53" s="88">
        <v>44317</v>
      </c>
      <c r="V53" s="197">
        <v>25000</v>
      </c>
      <c r="W53" s="199">
        <v>25661.867799999996</v>
      </c>
      <c r="X53" s="197">
        <v>47500</v>
      </c>
      <c r="Y53" s="199">
        <v>29429.283839999993</v>
      </c>
      <c r="Z53" s="81"/>
      <c r="AA53" s="81"/>
    </row>
    <row r="54" spans="12:27" x14ac:dyDescent="0.3">
      <c r="L54" s="174"/>
      <c r="M54" s="174"/>
      <c r="N54" s="96"/>
      <c r="O54" s="96"/>
      <c r="P54" s="96"/>
      <c r="Q54" s="96"/>
      <c r="U54" s="88">
        <v>44348</v>
      </c>
      <c r="V54" s="197">
        <v>25000</v>
      </c>
      <c r="W54" s="199">
        <v>28217.706879999994</v>
      </c>
      <c r="X54" s="197">
        <v>47500</v>
      </c>
      <c r="Y54" s="199">
        <v>28179.384199999997</v>
      </c>
      <c r="Z54" s="81"/>
      <c r="AA54" s="81"/>
    </row>
    <row r="55" spans="12:27" x14ac:dyDescent="0.3">
      <c r="L55" s="174"/>
      <c r="M55" s="174"/>
      <c r="N55" s="96"/>
      <c r="O55" s="96"/>
      <c r="P55" s="96"/>
      <c r="Q55" s="96"/>
      <c r="U55" s="88">
        <v>44378</v>
      </c>
      <c r="V55" s="110">
        <v>25000</v>
      </c>
      <c r="W55" s="199">
        <v>29519.528095238089</v>
      </c>
      <c r="X55" s="110">
        <v>47500</v>
      </c>
      <c r="Y55" s="199">
        <v>25050.636380952375</v>
      </c>
      <c r="Z55" s="81"/>
      <c r="AA55" s="81"/>
    </row>
    <row r="56" spans="12:27" x14ac:dyDescent="0.3">
      <c r="L56" s="174"/>
      <c r="M56" s="174"/>
      <c r="N56" s="96"/>
      <c r="O56" s="96"/>
      <c r="P56" s="96"/>
      <c r="Q56" s="96"/>
      <c r="U56" s="88">
        <v>44409</v>
      </c>
      <c r="V56" s="110">
        <v>30000</v>
      </c>
      <c r="W56" s="197">
        <v>29300.776018181819</v>
      </c>
      <c r="X56" s="110">
        <v>47500</v>
      </c>
      <c r="Y56" s="197">
        <v>26921.707377272727</v>
      </c>
      <c r="Z56" s="81"/>
      <c r="AA56" s="81"/>
    </row>
    <row r="57" spans="12:27" x14ac:dyDescent="0.3">
      <c r="M57" s="174"/>
      <c r="N57" s="96"/>
      <c r="O57" s="96"/>
      <c r="P57" s="96"/>
      <c r="Q57" s="96"/>
      <c r="U57" s="88">
        <v>44440</v>
      </c>
      <c r="V57" s="110">
        <v>30000</v>
      </c>
      <c r="W57" s="197">
        <v>27026.940833333334</v>
      </c>
      <c r="X57" s="110">
        <v>45000</v>
      </c>
      <c r="Y57" s="197">
        <v>23728.429633333333</v>
      </c>
      <c r="Z57" s="81"/>
      <c r="AA57" s="81"/>
    </row>
    <row r="58" spans="12:27" x14ac:dyDescent="0.3">
      <c r="M58" s="174"/>
      <c r="N58" s="96"/>
      <c r="O58" s="96"/>
      <c r="P58" s="96"/>
      <c r="Q58" s="96"/>
      <c r="U58" s="88">
        <v>44470</v>
      </c>
      <c r="V58" s="96">
        <v>30000</v>
      </c>
      <c r="W58" s="110">
        <v>30980.685800000003</v>
      </c>
      <c r="X58" s="96">
        <v>50000</v>
      </c>
      <c r="Y58" s="110">
        <v>23608.37227</v>
      </c>
      <c r="Z58" s="81"/>
      <c r="AA58" s="81"/>
    </row>
    <row r="59" spans="12:27" x14ac:dyDescent="0.3">
      <c r="L59" s="178"/>
      <c r="M59" s="174"/>
      <c r="N59" s="96"/>
      <c r="O59" s="96"/>
      <c r="P59" s="96"/>
      <c r="Q59" s="96"/>
      <c r="U59" s="88">
        <v>44501</v>
      </c>
      <c r="V59" s="96">
        <v>31250</v>
      </c>
      <c r="W59" s="110">
        <v>27442.894371428574</v>
      </c>
      <c r="X59" s="96">
        <v>60000</v>
      </c>
      <c r="Y59" s="110">
        <v>20483.501100000001</v>
      </c>
      <c r="Z59" s="81"/>
      <c r="AA59" s="81"/>
    </row>
    <row r="60" spans="12:27" x14ac:dyDescent="0.3">
      <c r="L60" s="31"/>
      <c r="M60" s="174"/>
      <c r="N60" s="96"/>
      <c r="O60" s="96"/>
      <c r="P60" s="96"/>
      <c r="Q60" s="96"/>
      <c r="U60" s="259">
        <v>44531</v>
      </c>
      <c r="V60" s="96">
        <v>30000</v>
      </c>
      <c r="W60" s="110">
        <v>26536.197971428574</v>
      </c>
      <c r="X60" s="96">
        <v>60000</v>
      </c>
      <c r="Y60" s="110">
        <v>22040.44408095238</v>
      </c>
      <c r="Z60" s="81"/>
      <c r="AA60" s="81"/>
    </row>
    <row r="61" spans="12:27" x14ac:dyDescent="0.3">
      <c r="L61" s="174"/>
      <c r="M61" s="174"/>
      <c r="N61" s="96"/>
      <c r="O61" s="96"/>
      <c r="P61" s="96"/>
      <c r="Q61" s="96"/>
      <c r="U61" s="259">
        <v>44562</v>
      </c>
      <c r="V61" s="96">
        <v>30000</v>
      </c>
      <c r="W61" s="110">
        <v>36897.284647619046</v>
      </c>
      <c r="X61" s="96">
        <v>60000</v>
      </c>
      <c r="Y61" s="110">
        <v>29191.110704761908</v>
      </c>
      <c r="Z61" s="81"/>
      <c r="AA61" s="81"/>
    </row>
    <row r="62" spans="12:27" x14ac:dyDescent="0.3">
      <c r="L62" s="174"/>
      <c r="U62" s="88"/>
      <c r="V62" s="96"/>
      <c r="W62" s="110"/>
      <c r="X62" s="96"/>
      <c r="Y62" s="110"/>
      <c r="Z62" s="81"/>
      <c r="AA62" s="81"/>
    </row>
    <row r="63" spans="12:27" x14ac:dyDescent="0.3">
      <c r="L63" s="174"/>
      <c r="Z63" s="81"/>
      <c r="AA63" s="81"/>
    </row>
    <row r="64" spans="12:27" x14ac:dyDescent="0.3">
      <c r="L64" s="174"/>
      <c r="M64" s="178"/>
      <c r="N64" s="431"/>
      <c r="O64" s="431"/>
      <c r="P64" s="431"/>
      <c r="Q64" s="431"/>
      <c r="U64" s="88"/>
      <c r="V64" s="31"/>
      <c r="W64" s="94"/>
      <c r="X64" s="31"/>
      <c r="Y64" s="94"/>
      <c r="Z64" s="81"/>
      <c r="AA64" s="81"/>
    </row>
    <row r="65" spans="12:27" x14ac:dyDescent="0.3">
      <c r="L65" s="174"/>
      <c r="M65" s="31"/>
      <c r="N65" s="31"/>
      <c r="O65" s="31"/>
      <c r="P65" s="31"/>
      <c r="Q65" s="31"/>
      <c r="U65" s="88"/>
      <c r="V65" s="31"/>
      <c r="W65" s="94"/>
      <c r="X65" s="31"/>
      <c r="Y65" s="94"/>
      <c r="Z65" s="81"/>
      <c r="AA65" s="81"/>
    </row>
    <row r="66" spans="12:27" x14ac:dyDescent="0.3">
      <c r="L66" s="174"/>
      <c r="M66" s="174"/>
      <c r="N66" s="96"/>
      <c r="O66" s="96"/>
      <c r="P66" s="96"/>
      <c r="Q66" s="96"/>
      <c r="U66" s="88"/>
      <c r="V66" s="31"/>
      <c r="W66" s="94"/>
      <c r="X66" s="31"/>
      <c r="Y66" s="94"/>
      <c r="Z66" s="94"/>
      <c r="AA66" s="81"/>
    </row>
    <row r="67" spans="12:27" x14ac:dyDescent="0.3">
      <c r="L67" s="174"/>
      <c r="M67" s="174"/>
      <c r="N67" s="96"/>
      <c r="O67" s="96"/>
      <c r="P67" s="96"/>
      <c r="Q67" s="96"/>
      <c r="U67" s="88"/>
      <c r="V67" s="31"/>
      <c r="W67" s="94"/>
      <c r="X67" s="31"/>
      <c r="Y67" s="94"/>
      <c r="Z67" s="94"/>
      <c r="AA67" s="81"/>
    </row>
    <row r="68" spans="12:27" x14ac:dyDescent="0.3">
      <c r="L68" s="174"/>
      <c r="M68" s="174"/>
      <c r="N68" s="96"/>
      <c r="O68" s="96"/>
      <c r="P68" s="96"/>
      <c r="Q68" s="96"/>
      <c r="U68" s="88"/>
      <c r="V68" s="31"/>
      <c r="W68" s="94"/>
      <c r="X68" s="31"/>
      <c r="Y68" s="94"/>
      <c r="Z68" s="94"/>
      <c r="AA68" s="81"/>
    </row>
    <row r="69" spans="12:27" x14ac:dyDescent="0.3">
      <c r="L69" s="174"/>
      <c r="M69" s="174"/>
      <c r="N69" s="96"/>
      <c r="O69" s="96"/>
      <c r="P69" s="96"/>
      <c r="Q69" s="96"/>
      <c r="U69" s="88"/>
      <c r="V69" s="31"/>
      <c r="W69" s="94"/>
      <c r="X69" s="31"/>
      <c r="Y69" s="94"/>
      <c r="Z69" s="94"/>
      <c r="AA69" s="81"/>
    </row>
    <row r="70" spans="12:27" x14ac:dyDescent="0.3">
      <c r="L70" s="174"/>
      <c r="M70" s="174"/>
      <c r="N70" s="96"/>
      <c r="O70" s="96"/>
      <c r="P70" s="96"/>
      <c r="Q70" s="96"/>
      <c r="U70" s="88"/>
      <c r="V70" s="31"/>
      <c r="W70" s="94"/>
      <c r="X70" s="31"/>
      <c r="Y70" s="94"/>
      <c r="Z70" s="94"/>
      <c r="AA70" s="81"/>
    </row>
    <row r="71" spans="12:27" x14ac:dyDescent="0.3">
      <c r="L71" s="174"/>
      <c r="M71" s="174"/>
      <c r="N71" s="96"/>
      <c r="O71" s="96"/>
      <c r="P71" s="96"/>
      <c r="Q71" s="96"/>
      <c r="U71" s="88"/>
      <c r="V71" s="31"/>
      <c r="W71" s="94"/>
      <c r="X71" s="31"/>
      <c r="Y71" s="94"/>
      <c r="Z71" s="95"/>
      <c r="AA71" s="81"/>
    </row>
    <row r="72" spans="12:27" x14ac:dyDescent="0.3">
      <c r="L72" s="174"/>
      <c r="M72" s="174"/>
      <c r="N72" s="96"/>
      <c r="O72" s="96"/>
      <c r="P72" s="96"/>
      <c r="Q72" s="96"/>
      <c r="U72" s="88"/>
      <c r="V72" s="31"/>
      <c r="W72" s="94"/>
      <c r="X72" s="31"/>
      <c r="Y72" s="94"/>
      <c r="Z72" s="95"/>
      <c r="AA72" s="81"/>
    </row>
    <row r="73" spans="12:27" x14ac:dyDescent="0.3">
      <c r="L73" s="174"/>
      <c r="M73" s="174"/>
      <c r="N73" s="96"/>
      <c r="O73" s="96"/>
      <c r="P73" s="96"/>
      <c r="Q73" s="96"/>
      <c r="U73" s="88"/>
      <c r="V73" s="31"/>
      <c r="W73" s="94"/>
      <c r="X73" s="31"/>
      <c r="Y73" s="94"/>
      <c r="Z73" s="95"/>
      <c r="AA73" s="81"/>
    </row>
    <row r="74" spans="12:27" x14ac:dyDescent="0.3">
      <c r="M74" s="174"/>
      <c r="N74" s="96"/>
      <c r="O74" s="96"/>
      <c r="P74" s="96"/>
      <c r="Q74" s="96"/>
      <c r="U74" s="88"/>
      <c r="V74" s="31"/>
      <c r="W74" s="31"/>
      <c r="X74" s="31"/>
      <c r="Y74" s="31"/>
      <c r="Z74" s="95"/>
      <c r="AA74" s="81"/>
    </row>
    <row r="75" spans="12:27" x14ac:dyDescent="0.3">
      <c r="M75" s="174"/>
      <c r="N75" s="96"/>
      <c r="O75" s="96"/>
      <c r="P75" s="96"/>
      <c r="Q75" s="96"/>
      <c r="U75" s="31"/>
      <c r="V75" s="82"/>
      <c r="W75" s="82"/>
      <c r="X75" s="82"/>
      <c r="Y75" s="82"/>
      <c r="Z75" s="94"/>
      <c r="AA75" s="81"/>
    </row>
    <row r="76" spans="12:27" x14ac:dyDescent="0.3">
      <c r="M76" s="174"/>
      <c r="N76" s="96"/>
      <c r="O76" s="96"/>
      <c r="P76" s="96"/>
      <c r="Q76" s="96"/>
      <c r="U76" s="31"/>
      <c r="V76" s="31"/>
      <c r="W76" s="31"/>
      <c r="X76" s="31"/>
      <c r="Y76" s="31"/>
      <c r="Z76" s="94"/>
      <c r="AA76" s="81"/>
    </row>
    <row r="77" spans="12:27" x14ac:dyDescent="0.3">
      <c r="M77" s="174"/>
      <c r="N77" s="96"/>
      <c r="O77" s="96"/>
      <c r="P77" s="96"/>
      <c r="Q77" s="96"/>
      <c r="U77" s="31"/>
      <c r="V77" s="31"/>
      <c r="W77" s="31"/>
      <c r="X77" s="31"/>
      <c r="Y77" s="31"/>
      <c r="Z77" s="81"/>
      <c r="AA77" s="81"/>
    </row>
    <row r="78" spans="12:27" x14ac:dyDescent="0.3">
      <c r="M78" s="174"/>
      <c r="N78" s="96"/>
      <c r="O78" s="96"/>
      <c r="P78" s="96"/>
      <c r="Q78" s="96"/>
      <c r="U78" s="31"/>
      <c r="V78" s="31"/>
      <c r="W78" s="31"/>
      <c r="X78" s="31"/>
      <c r="Y78" s="31"/>
      <c r="Z78" s="81"/>
      <c r="AA78" s="81"/>
    </row>
    <row r="79" spans="12:27" x14ac:dyDescent="0.3">
      <c r="U79" s="31"/>
      <c r="V79" s="31"/>
      <c r="W79" s="31"/>
      <c r="X79" s="31"/>
      <c r="Y79" s="31"/>
      <c r="Z79" s="86"/>
      <c r="AA79" s="86"/>
    </row>
    <row r="80" spans="12:27" x14ac:dyDescent="0.3">
      <c r="U80" s="31"/>
      <c r="V80" s="31"/>
      <c r="W80" s="31"/>
      <c r="X80" s="31"/>
      <c r="Y80" s="31"/>
      <c r="Z80" s="81"/>
      <c r="AA80" s="81"/>
    </row>
    <row r="97" spans="21:27" x14ac:dyDescent="0.3">
      <c r="U97" s="31"/>
      <c r="V97" s="31"/>
      <c r="W97" s="31"/>
      <c r="X97" s="31"/>
      <c r="Y97" s="31"/>
      <c r="Z97" s="81"/>
      <c r="AA97" s="81"/>
    </row>
    <row r="98" spans="21:27" x14ac:dyDescent="0.3">
      <c r="U98" s="31"/>
      <c r="V98" s="31"/>
      <c r="W98" s="31"/>
      <c r="X98" s="31"/>
      <c r="Y98" s="31"/>
      <c r="Z98" s="81"/>
      <c r="AA98" s="81"/>
    </row>
    <row r="99" spans="21:27" x14ac:dyDescent="0.3">
      <c r="U99" s="31"/>
      <c r="V99" s="31"/>
      <c r="W99" s="31"/>
      <c r="X99" s="31"/>
      <c r="Y99" s="31"/>
      <c r="Z99" s="81"/>
      <c r="AA99" s="81"/>
    </row>
    <row r="100" spans="21:27" x14ac:dyDescent="0.3">
      <c r="U100" s="31"/>
      <c r="V100" s="31"/>
      <c r="W100" s="31"/>
      <c r="X100" s="31"/>
      <c r="Y100" s="31"/>
      <c r="Z100" s="81"/>
      <c r="AA100" s="81"/>
    </row>
    <row r="101" spans="21:27" x14ac:dyDescent="0.3">
      <c r="U101" s="31"/>
      <c r="V101" s="31"/>
      <c r="W101" s="31"/>
      <c r="X101" s="31"/>
      <c r="Y101" s="31"/>
      <c r="Z101" s="87"/>
      <c r="AA101" s="87"/>
    </row>
    <row r="102" spans="21:27" x14ac:dyDescent="0.3">
      <c r="U102" s="31"/>
      <c r="V102" s="31"/>
      <c r="W102" s="31"/>
      <c r="X102" s="31"/>
      <c r="Y102" s="31"/>
      <c r="Z102" s="81"/>
      <c r="AA102" s="81"/>
    </row>
    <row r="103" spans="21:27" x14ac:dyDescent="0.3">
      <c r="U103" s="31"/>
      <c r="V103" s="31"/>
      <c r="W103" s="31"/>
      <c r="X103" s="31"/>
      <c r="Y103" s="31"/>
      <c r="Z103" s="81"/>
      <c r="AA103" s="81"/>
    </row>
    <row r="104" spans="21:27" x14ac:dyDescent="0.3">
      <c r="U104" s="31"/>
      <c r="V104" s="31"/>
      <c r="W104" s="31"/>
      <c r="X104" s="31"/>
      <c r="Y104" s="31"/>
      <c r="Z104" s="81"/>
      <c r="AA104" s="81"/>
    </row>
    <row r="105" spans="21:27" x14ac:dyDescent="0.3">
      <c r="U105" s="31"/>
      <c r="V105" s="31"/>
      <c r="W105" s="31"/>
      <c r="X105" s="31"/>
      <c r="Y105" s="31"/>
      <c r="Z105" s="81"/>
      <c r="AA105" s="81"/>
    </row>
    <row r="106" spans="21:27" x14ac:dyDescent="0.3">
      <c r="U106" s="31"/>
      <c r="V106" s="31"/>
      <c r="W106" s="31"/>
      <c r="X106" s="31"/>
      <c r="Y106" s="31"/>
      <c r="Z106" s="81"/>
      <c r="AA106" s="81"/>
    </row>
    <row r="107" spans="21:27" x14ac:dyDescent="0.3">
      <c r="U107" s="31"/>
      <c r="V107" s="31"/>
      <c r="W107" s="31"/>
      <c r="X107" s="31"/>
      <c r="Y107" s="31"/>
      <c r="Z107" s="81"/>
      <c r="AA107" s="81"/>
    </row>
    <row r="108" spans="21:27" x14ac:dyDescent="0.3">
      <c r="U108" s="31"/>
      <c r="V108" s="31"/>
      <c r="W108" s="31"/>
      <c r="X108" s="31"/>
      <c r="Y108" s="31"/>
      <c r="Z108" s="81"/>
      <c r="AA108" s="81"/>
    </row>
    <row r="109" spans="21:27" x14ac:dyDescent="0.3">
      <c r="U109" s="88"/>
      <c r="V109" s="81"/>
      <c r="W109" s="81"/>
      <c r="X109" s="81"/>
      <c r="Y109" s="81"/>
      <c r="Z109" s="81"/>
      <c r="AA109" s="81"/>
    </row>
    <row r="110" spans="21:27" x14ac:dyDescent="0.3">
      <c r="U110" s="81"/>
      <c r="V110" s="83" t="s">
        <v>304</v>
      </c>
      <c r="W110" s="84"/>
      <c r="X110" s="83" t="s">
        <v>305</v>
      </c>
      <c r="Y110" s="84"/>
      <c r="Z110" s="81"/>
      <c r="AA110" s="81"/>
    </row>
    <row r="111" spans="21:27" x14ac:dyDescent="0.3">
      <c r="U111" s="81"/>
      <c r="V111" s="82" t="s">
        <v>308</v>
      </c>
      <c r="W111" s="82" t="s">
        <v>309</v>
      </c>
      <c r="X111" s="82" t="s">
        <v>310</v>
      </c>
      <c r="Y111" s="82" t="s">
        <v>311</v>
      </c>
      <c r="Z111" s="81"/>
      <c r="AA111" s="81"/>
    </row>
    <row r="112" spans="21:27" x14ac:dyDescent="0.3">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2"/>
  <sheetViews>
    <sheetView workbookViewId="0">
      <selection activeCell="H84" sqref="H84"/>
    </sheetView>
  </sheetViews>
  <sheetFormatPr baseColWidth="10" defaultColWidth="11.44140625" defaultRowHeight="14.4" x14ac:dyDescent="0.3"/>
  <cols>
    <col min="1" max="1" width="14.6640625" customWidth="1"/>
    <col min="6" max="6" width="10.109375" customWidth="1"/>
  </cols>
  <sheetData>
    <row r="2" spans="1:7" x14ac:dyDescent="0.3">
      <c r="A2" s="31"/>
      <c r="B2" s="31"/>
      <c r="C2" s="31"/>
      <c r="D2" s="3" t="s">
        <v>10</v>
      </c>
      <c r="E2" s="31"/>
      <c r="F2" s="31"/>
      <c r="G2" s="31"/>
    </row>
    <row r="4" spans="1:7" x14ac:dyDescent="0.3">
      <c r="A4" s="102" t="s">
        <v>11</v>
      </c>
      <c r="B4" s="102" t="s">
        <v>12</v>
      </c>
      <c r="C4" s="102"/>
      <c r="D4" s="102"/>
      <c r="E4" s="102"/>
      <c r="F4" s="102"/>
      <c r="G4" s="102" t="s">
        <v>13</v>
      </c>
    </row>
    <row r="5" spans="1:7" x14ac:dyDescent="0.3">
      <c r="A5" s="31"/>
      <c r="B5" s="13" t="s">
        <v>14</v>
      </c>
      <c r="C5" s="31"/>
      <c r="D5" s="31"/>
      <c r="E5" s="31"/>
      <c r="F5" s="31"/>
      <c r="G5" s="3">
        <v>5</v>
      </c>
    </row>
    <row r="7" spans="1:7" x14ac:dyDescent="0.3">
      <c r="A7" s="102" t="s">
        <v>15</v>
      </c>
      <c r="B7" s="102" t="s">
        <v>12</v>
      </c>
      <c r="C7" s="102"/>
      <c r="D7" s="102"/>
      <c r="E7" s="102"/>
      <c r="F7" s="102"/>
      <c r="G7" s="102" t="s">
        <v>13</v>
      </c>
    </row>
    <row r="8" spans="1:7" x14ac:dyDescent="0.3">
      <c r="A8" s="12"/>
      <c r="B8" s="12"/>
      <c r="C8" s="12"/>
      <c r="D8" s="12"/>
      <c r="E8" s="12"/>
      <c r="F8" s="12"/>
      <c r="G8" s="12"/>
    </row>
    <row r="9" spans="1:7" x14ac:dyDescent="0.3">
      <c r="A9" s="3">
        <v>1</v>
      </c>
      <c r="B9" s="10" t="s">
        <v>16</v>
      </c>
      <c r="C9" s="31"/>
      <c r="D9" s="31"/>
      <c r="E9" s="31"/>
      <c r="F9" s="31"/>
      <c r="G9" s="3">
        <v>6</v>
      </c>
    </row>
    <row r="10" spans="1:7" x14ac:dyDescent="0.3">
      <c r="A10" s="3">
        <v>2</v>
      </c>
      <c r="B10" s="10" t="s">
        <v>17</v>
      </c>
      <c r="C10" s="31"/>
      <c r="D10" s="31"/>
      <c r="E10" s="31"/>
      <c r="F10" s="31"/>
      <c r="G10" s="3">
        <v>10</v>
      </c>
    </row>
    <row r="11" spans="1:7" x14ac:dyDescent="0.3">
      <c r="A11" s="3">
        <v>3</v>
      </c>
      <c r="B11" s="10" t="s">
        <v>18</v>
      </c>
      <c r="C11" s="31"/>
      <c r="D11" s="31"/>
      <c r="E11" s="31"/>
      <c r="F11" s="31"/>
      <c r="G11" s="3">
        <v>11</v>
      </c>
    </row>
    <row r="12" spans="1:7" x14ac:dyDescent="0.3">
      <c r="A12" s="3">
        <v>4</v>
      </c>
      <c r="B12" s="10" t="s">
        <v>19</v>
      </c>
      <c r="C12" s="31"/>
      <c r="D12" s="31"/>
      <c r="E12" s="31"/>
      <c r="F12" s="31"/>
      <c r="G12" s="3">
        <v>12</v>
      </c>
    </row>
    <row r="13" spans="1:7" x14ac:dyDescent="0.3">
      <c r="A13" s="3">
        <v>5</v>
      </c>
      <c r="B13" s="10" t="s">
        <v>20</v>
      </c>
      <c r="C13" s="31"/>
      <c r="D13" s="31"/>
      <c r="E13" s="31"/>
      <c r="F13" s="31"/>
      <c r="G13" s="3">
        <v>13</v>
      </c>
    </row>
    <row r="14" spans="1:7" x14ac:dyDescent="0.3">
      <c r="A14" s="3">
        <v>6</v>
      </c>
      <c r="B14" s="10" t="s">
        <v>21</v>
      </c>
      <c r="C14" s="31"/>
      <c r="D14" s="31"/>
      <c r="E14" s="31"/>
      <c r="F14" s="31"/>
      <c r="G14" s="3">
        <v>14</v>
      </c>
    </row>
    <row r="15" spans="1:7" x14ac:dyDescent="0.3">
      <c r="A15" s="3">
        <v>7</v>
      </c>
      <c r="B15" s="10" t="s">
        <v>22</v>
      </c>
      <c r="C15" s="31"/>
      <c r="D15" s="31"/>
      <c r="E15" s="31"/>
      <c r="F15" s="31"/>
      <c r="G15" s="3">
        <v>15</v>
      </c>
    </row>
    <row r="16" spans="1:7" x14ac:dyDescent="0.3">
      <c r="A16" s="3">
        <v>8</v>
      </c>
      <c r="B16" s="10" t="s">
        <v>23</v>
      </c>
      <c r="C16" s="31"/>
      <c r="D16" s="31"/>
      <c r="E16" s="31"/>
      <c r="F16" s="31"/>
      <c r="G16" s="3">
        <v>16</v>
      </c>
    </row>
    <row r="17" spans="1:7" x14ac:dyDescent="0.3">
      <c r="A17" s="3">
        <v>9</v>
      </c>
      <c r="B17" s="10" t="s">
        <v>24</v>
      </c>
      <c r="C17" s="31"/>
      <c r="D17" s="31"/>
      <c r="E17" s="31"/>
      <c r="F17" s="31"/>
      <c r="G17" s="3">
        <v>21</v>
      </c>
    </row>
    <row r="18" spans="1:7" s="31" customFormat="1" x14ac:dyDescent="0.3">
      <c r="A18" s="3">
        <v>10</v>
      </c>
      <c r="B18" s="11" t="s">
        <v>25</v>
      </c>
      <c r="G18" s="3">
        <v>22</v>
      </c>
    </row>
    <row r="19" spans="1:7" x14ac:dyDescent="0.3">
      <c r="A19" s="3">
        <v>11</v>
      </c>
      <c r="B19" s="11" t="s">
        <v>26</v>
      </c>
      <c r="C19" s="31"/>
      <c r="D19" s="31"/>
      <c r="E19" s="31"/>
      <c r="F19" s="31"/>
      <c r="G19" s="3">
        <v>23</v>
      </c>
    </row>
    <row r="20" spans="1:7" x14ac:dyDescent="0.3">
      <c r="A20" s="3">
        <v>12</v>
      </c>
      <c r="B20" s="10" t="s">
        <v>27</v>
      </c>
      <c r="C20" s="31"/>
      <c r="D20" s="31"/>
      <c r="E20" s="31"/>
      <c r="F20" s="31"/>
      <c r="G20" s="3">
        <v>24</v>
      </c>
    </row>
    <row r="21" spans="1:7" x14ac:dyDescent="0.3">
      <c r="A21" s="3">
        <v>13</v>
      </c>
      <c r="B21" s="11" t="s">
        <v>28</v>
      </c>
      <c r="C21" s="31"/>
      <c r="D21" s="31"/>
      <c r="E21" s="31"/>
      <c r="F21" s="31"/>
      <c r="G21" s="3">
        <v>25</v>
      </c>
    </row>
    <row r="22" spans="1:7" s="31" customFormat="1" x14ac:dyDescent="0.3">
      <c r="A22" s="175">
        <v>14</v>
      </c>
      <c r="B22" s="11" t="s">
        <v>318</v>
      </c>
      <c r="G22" s="175">
        <v>26</v>
      </c>
    </row>
    <row r="23" spans="1:7" x14ac:dyDescent="0.3">
      <c r="A23" s="3">
        <v>15</v>
      </c>
      <c r="B23" s="11" t="s">
        <v>29</v>
      </c>
      <c r="C23" s="31"/>
      <c r="D23" s="31"/>
      <c r="E23" s="31"/>
      <c r="F23" s="31"/>
      <c r="G23" s="3">
        <v>28</v>
      </c>
    </row>
    <row r="24" spans="1:7" x14ac:dyDescent="0.3">
      <c r="A24" s="3">
        <v>16</v>
      </c>
      <c r="B24" s="11" t="s">
        <v>30</v>
      </c>
      <c r="C24" s="31"/>
      <c r="D24" s="31"/>
      <c r="E24" s="31"/>
      <c r="F24" s="31"/>
      <c r="G24" s="175">
        <v>29</v>
      </c>
    </row>
    <row r="25" spans="1:7" x14ac:dyDescent="0.3">
      <c r="A25" s="3">
        <v>17</v>
      </c>
      <c r="B25" s="11" t="s">
        <v>31</v>
      </c>
      <c r="C25" s="31"/>
      <c r="D25" s="31"/>
      <c r="E25" s="31"/>
      <c r="F25" s="31"/>
      <c r="G25" s="175">
        <v>30</v>
      </c>
    </row>
    <row r="26" spans="1:7" x14ac:dyDescent="0.3">
      <c r="A26" s="3"/>
      <c r="B26" s="31"/>
      <c r="C26" s="31"/>
      <c r="D26" s="31"/>
      <c r="E26" s="31"/>
      <c r="F26" s="31"/>
      <c r="G26" s="3"/>
    </row>
    <row r="27" spans="1:7" x14ac:dyDescent="0.3">
      <c r="A27" s="3"/>
      <c r="B27" s="31"/>
      <c r="C27" s="31"/>
      <c r="D27" s="31"/>
      <c r="E27" s="31"/>
      <c r="F27" s="31"/>
      <c r="G27" s="3"/>
    </row>
    <row r="28" spans="1:7" x14ac:dyDescent="0.3">
      <c r="A28" s="3"/>
      <c r="B28" s="31"/>
      <c r="C28" s="31"/>
      <c r="D28" s="31"/>
      <c r="E28" s="31"/>
      <c r="F28" s="31"/>
      <c r="G28" s="3"/>
    </row>
    <row r="29" spans="1:7" x14ac:dyDescent="0.3">
      <c r="A29" s="3"/>
      <c r="B29" s="31"/>
      <c r="C29" s="31"/>
      <c r="D29" s="31"/>
      <c r="E29" s="31"/>
      <c r="F29" s="31"/>
      <c r="G29" s="3"/>
    </row>
    <row r="30" spans="1:7" x14ac:dyDescent="0.3">
      <c r="A30" s="3"/>
      <c r="B30" s="31"/>
      <c r="C30" s="31"/>
      <c r="D30" s="31"/>
      <c r="E30" s="31"/>
      <c r="F30" s="31"/>
      <c r="G30" s="3"/>
    </row>
    <row r="31" spans="1:7" x14ac:dyDescent="0.3">
      <c r="A31" s="3"/>
      <c r="B31" s="31"/>
      <c r="C31" s="31"/>
      <c r="D31" s="31"/>
      <c r="E31" s="31"/>
      <c r="F31" s="31"/>
      <c r="G31" s="3"/>
    </row>
    <row r="40" s="31" customFormat="1" x14ac:dyDescent="0.3"/>
    <row r="42" s="31" customFormat="1" x14ac:dyDescent="0.3"/>
    <row r="43" s="31" customFormat="1" x14ac:dyDescent="0.3"/>
    <row r="44" s="31" customFormat="1" x14ac:dyDescent="0.3"/>
    <row r="45" s="31" customFormat="1" x14ac:dyDescent="0.3"/>
    <row r="46" s="31" customFormat="1" x14ac:dyDescent="0.3"/>
    <row r="50" spans="1:7" x14ac:dyDescent="0.3">
      <c r="D50" s="3" t="s">
        <v>10</v>
      </c>
    </row>
    <row r="52" spans="1:7" x14ac:dyDescent="0.3">
      <c r="A52" s="102" t="s">
        <v>32</v>
      </c>
      <c r="B52" s="103" t="s">
        <v>12</v>
      </c>
      <c r="C52" s="102"/>
      <c r="D52" s="102"/>
      <c r="E52" s="102"/>
      <c r="F52" s="102"/>
      <c r="G52" s="102" t="s">
        <v>13</v>
      </c>
    </row>
    <row r="53" spans="1:7" x14ac:dyDescent="0.3">
      <c r="A53" s="12"/>
      <c r="B53" s="14"/>
      <c r="C53" s="12"/>
      <c r="D53" s="12"/>
      <c r="E53" s="12"/>
      <c r="F53" s="12"/>
      <c r="G53" s="12"/>
    </row>
    <row r="54" spans="1:7" x14ac:dyDescent="0.3">
      <c r="A54" s="3">
        <v>1</v>
      </c>
      <c r="B54" s="10" t="s">
        <v>33</v>
      </c>
      <c r="C54" s="31"/>
      <c r="D54" s="31"/>
      <c r="E54" s="31"/>
      <c r="F54" s="31"/>
      <c r="G54" s="3">
        <v>7</v>
      </c>
    </row>
    <row r="55" spans="1:7" x14ac:dyDescent="0.3">
      <c r="A55" s="3">
        <v>2</v>
      </c>
      <c r="B55" s="10" t="s">
        <v>34</v>
      </c>
      <c r="C55" s="31"/>
      <c r="D55" s="31"/>
      <c r="E55" s="31"/>
      <c r="F55" s="31"/>
      <c r="G55" s="3">
        <v>7</v>
      </c>
    </row>
    <row r="56" spans="1:7" x14ac:dyDescent="0.3">
      <c r="A56" s="3">
        <v>3</v>
      </c>
      <c r="B56" s="10" t="s">
        <v>35</v>
      </c>
      <c r="C56" s="31"/>
      <c r="D56" s="31"/>
      <c r="E56" s="31"/>
      <c r="F56" s="31"/>
      <c r="G56" s="3">
        <v>7</v>
      </c>
    </row>
    <row r="57" spans="1:7" x14ac:dyDescent="0.3">
      <c r="A57" s="3">
        <v>4</v>
      </c>
      <c r="B57" s="10" t="s">
        <v>36</v>
      </c>
      <c r="C57" s="31"/>
      <c r="D57" s="31"/>
      <c r="E57" s="31"/>
      <c r="F57" s="31"/>
      <c r="G57" s="3">
        <v>8</v>
      </c>
    </row>
    <row r="58" spans="1:7" x14ac:dyDescent="0.3">
      <c r="A58" s="3">
        <v>5</v>
      </c>
      <c r="B58" s="10" t="s">
        <v>37</v>
      </c>
      <c r="C58" s="31"/>
      <c r="D58" s="31"/>
      <c r="E58" s="31"/>
      <c r="F58" s="31"/>
      <c r="G58" s="3">
        <v>8</v>
      </c>
    </row>
    <row r="59" spans="1:7" x14ac:dyDescent="0.3">
      <c r="A59" s="3">
        <v>6</v>
      </c>
      <c r="B59" s="10" t="s">
        <v>38</v>
      </c>
      <c r="C59" s="31"/>
      <c r="D59" s="31"/>
      <c r="E59" s="31"/>
      <c r="F59" s="31"/>
      <c r="G59" s="3">
        <v>8</v>
      </c>
    </row>
    <row r="60" spans="1:7" s="31" customFormat="1" x14ac:dyDescent="0.3">
      <c r="A60" s="3">
        <v>7</v>
      </c>
      <c r="B60" s="10" t="s">
        <v>39</v>
      </c>
      <c r="G60" s="3">
        <v>9</v>
      </c>
    </row>
    <row r="61" spans="1:7" x14ac:dyDescent="0.3">
      <c r="A61" s="3">
        <v>8</v>
      </c>
      <c r="B61" s="11" t="s">
        <v>40</v>
      </c>
      <c r="C61" s="31"/>
      <c r="D61" s="31"/>
      <c r="E61" s="31"/>
      <c r="F61" s="31"/>
      <c r="G61" s="3">
        <v>10</v>
      </c>
    </row>
    <row r="62" spans="1:7" x14ac:dyDescent="0.3">
      <c r="A62" s="3">
        <v>9</v>
      </c>
      <c r="B62" s="11" t="s">
        <v>41</v>
      </c>
      <c r="C62" s="31"/>
      <c r="D62" s="31"/>
      <c r="E62" s="31"/>
      <c r="F62" s="31"/>
      <c r="G62" s="3">
        <v>11</v>
      </c>
    </row>
    <row r="63" spans="1:7" x14ac:dyDescent="0.3">
      <c r="A63" s="3">
        <v>10</v>
      </c>
      <c r="B63" s="10" t="s">
        <v>42</v>
      </c>
      <c r="C63" s="31"/>
      <c r="D63" s="31"/>
      <c r="E63" s="31"/>
      <c r="F63" s="31"/>
      <c r="G63" s="3">
        <v>17</v>
      </c>
    </row>
    <row r="64" spans="1:7" x14ac:dyDescent="0.3">
      <c r="A64" s="3">
        <v>11</v>
      </c>
      <c r="B64" s="10" t="s">
        <v>43</v>
      </c>
      <c r="C64" s="31"/>
      <c r="D64" s="31"/>
      <c r="E64" s="31"/>
      <c r="F64" s="31"/>
      <c r="G64" s="3">
        <v>17</v>
      </c>
    </row>
    <row r="65" spans="1:7" x14ac:dyDescent="0.3">
      <c r="A65" s="3">
        <v>12</v>
      </c>
      <c r="B65" s="10" t="s">
        <v>44</v>
      </c>
      <c r="C65" s="31"/>
      <c r="D65" s="31"/>
      <c r="E65" s="31"/>
      <c r="F65" s="31"/>
      <c r="G65" s="3">
        <v>17</v>
      </c>
    </row>
    <row r="66" spans="1:7" x14ac:dyDescent="0.3">
      <c r="A66" s="3">
        <v>13</v>
      </c>
      <c r="B66" s="10" t="s">
        <v>45</v>
      </c>
      <c r="C66" s="31"/>
      <c r="D66" s="31"/>
      <c r="E66" s="31"/>
      <c r="F66" s="31"/>
      <c r="G66" s="3">
        <v>18</v>
      </c>
    </row>
    <row r="67" spans="1:7" x14ac:dyDescent="0.3">
      <c r="A67" s="3">
        <v>14</v>
      </c>
      <c r="B67" s="10" t="s">
        <v>46</v>
      </c>
      <c r="C67" s="31"/>
      <c r="D67" s="31"/>
      <c r="E67" s="31"/>
      <c r="F67" s="31"/>
      <c r="G67" s="3">
        <v>18</v>
      </c>
    </row>
    <row r="68" spans="1:7" x14ac:dyDescent="0.3">
      <c r="A68" s="3">
        <v>15</v>
      </c>
      <c r="B68" s="10" t="s">
        <v>47</v>
      </c>
      <c r="C68" s="31"/>
      <c r="D68" s="31"/>
      <c r="E68" s="31"/>
      <c r="F68" s="31"/>
      <c r="G68" s="3">
        <v>18</v>
      </c>
    </row>
    <row r="69" spans="1:7" x14ac:dyDescent="0.3">
      <c r="A69" s="3">
        <v>16</v>
      </c>
      <c r="B69" s="10" t="s">
        <v>48</v>
      </c>
      <c r="C69" s="31"/>
      <c r="D69" s="31"/>
      <c r="E69" s="31"/>
      <c r="F69" s="31"/>
      <c r="G69" s="3">
        <v>19</v>
      </c>
    </row>
    <row r="70" spans="1:7" x14ac:dyDescent="0.3">
      <c r="A70" s="3">
        <v>17</v>
      </c>
      <c r="B70" s="10" t="s">
        <v>49</v>
      </c>
      <c r="C70" s="31"/>
      <c r="D70" s="31"/>
      <c r="E70" s="31"/>
      <c r="F70" s="31"/>
      <c r="G70" s="3">
        <v>19</v>
      </c>
    </row>
    <row r="71" spans="1:7" x14ac:dyDescent="0.3">
      <c r="A71" s="3">
        <v>18</v>
      </c>
      <c r="B71" s="10" t="s">
        <v>50</v>
      </c>
      <c r="C71" s="31"/>
      <c r="D71" s="31"/>
      <c r="E71" s="31"/>
      <c r="F71" s="31"/>
      <c r="G71" s="3">
        <v>19</v>
      </c>
    </row>
    <row r="72" spans="1:7" x14ac:dyDescent="0.3">
      <c r="A72" s="3">
        <v>19</v>
      </c>
      <c r="B72" s="10" t="s">
        <v>51</v>
      </c>
      <c r="C72" s="31"/>
      <c r="D72" s="31"/>
      <c r="E72" s="31"/>
      <c r="F72" s="31"/>
      <c r="G72" s="3">
        <v>20</v>
      </c>
    </row>
    <row r="73" spans="1:7" x14ac:dyDescent="0.3">
      <c r="A73" s="3">
        <v>20</v>
      </c>
      <c r="B73" s="10" t="s">
        <v>52</v>
      </c>
      <c r="C73" s="31"/>
      <c r="D73" s="31"/>
      <c r="E73" s="31"/>
      <c r="F73" s="31"/>
      <c r="G73" s="3">
        <v>20</v>
      </c>
    </row>
    <row r="74" spans="1:7" x14ac:dyDescent="0.3">
      <c r="A74" s="3">
        <v>21</v>
      </c>
      <c r="B74" s="10" t="s">
        <v>53</v>
      </c>
      <c r="C74" s="31"/>
      <c r="D74" s="31"/>
      <c r="E74" s="31"/>
      <c r="F74" s="31"/>
      <c r="G74" s="3">
        <v>20</v>
      </c>
    </row>
    <row r="75" spans="1:7" x14ac:dyDescent="0.3">
      <c r="A75" s="3">
        <v>22</v>
      </c>
      <c r="B75" s="11" t="s">
        <v>54</v>
      </c>
      <c r="C75" s="31"/>
      <c r="D75" s="31"/>
      <c r="E75" s="31"/>
      <c r="F75" s="31"/>
      <c r="G75" s="3">
        <v>22</v>
      </c>
    </row>
    <row r="76" spans="1:7" x14ac:dyDescent="0.3">
      <c r="A76" s="3">
        <v>23</v>
      </c>
      <c r="B76" s="11" t="s">
        <v>318</v>
      </c>
      <c r="C76" s="31"/>
      <c r="D76" s="31"/>
      <c r="E76" s="31"/>
      <c r="F76" s="31"/>
      <c r="G76" s="3">
        <v>26</v>
      </c>
    </row>
    <row r="77" spans="1:7" x14ac:dyDescent="0.3">
      <c r="A77" s="3">
        <v>24</v>
      </c>
      <c r="B77" s="11" t="s">
        <v>321</v>
      </c>
      <c r="C77" s="31"/>
      <c r="D77" s="31"/>
      <c r="E77" s="31"/>
      <c r="F77" s="31"/>
      <c r="G77" s="3">
        <v>27</v>
      </c>
    </row>
    <row r="78" spans="1:7" s="31" customFormat="1" x14ac:dyDescent="0.3">
      <c r="A78" s="175">
        <v>25</v>
      </c>
      <c r="B78" s="11" t="s">
        <v>55</v>
      </c>
      <c r="G78" s="175">
        <v>27</v>
      </c>
    </row>
    <row r="79" spans="1:7" x14ac:dyDescent="0.3">
      <c r="A79" s="175">
        <v>26</v>
      </c>
      <c r="B79" s="11" t="s">
        <v>56</v>
      </c>
      <c r="C79" s="31"/>
      <c r="D79" s="31"/>
      <c r="E79" s="31"/>
      <c r="F79" s="31"/>
      <c r="G79" s="3">
        <v>30</v>
      </c>
    </row>
    <row r="80" spans="1:7" x14ac:dyDescent="0.3">
      <c r="A80" s="175">
        <v>27</v>
      </c>
      <c r="B80" s="11" t="s">
        <v>57</v>
      </c>
      <c r="C80" s="31"/>
      <c r="D80" s="31"/>
      <c r="E80" s="31"/>
      <c r="F80" s="31"/>
      <c r="G80" s="3">
        <v>31</v>
      </c>
    </row>
    <row r="81" spans="1:7" x14ac:dyDescent="0.3">
      <c r="A81" s="3"/>
      <c r="B81" s="31"/>
      <c r="C81" s="31"/>
      <c r="D81" s="31"/>
      <c r="E81" s="31"/>
      <c r="F81" s="31"/>
      <c r="G81" s="3"/>
    </row>
    <row r="82" spans="1:7" x14ac:dyDescent="0.3">
      <c r="A82" s="3"/>
      <c r="C82" s="31"/>
      <c r="D82" s="31"/>
      <c r="E82" s="31"/>
      <c r="F82" s="31"/>
      <c r="G82" s="3"/>
    </row>
  </sheetData>
  <phoneticPr fontId="59" type="noConversion"/>
  <pageMargins left="1" right="1" top="1" bottom="1" header="0.5" footer="0.5"/>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election activeCell="J12" sqref="J12"/>
    </sheetView>
  </sheetViews>
  <sheetFormatPr baseColWidth="10" defaultColWidth="11.44140625" defaultRowHeight="14.4" x14ac:dyDescent="0.3"/>
  <sheetData>
    <row r="4" spans="10:10" ht="17.399999999999999" x14ac:dyDescent="0.3">
      <c r="J4" s="101"/>
    </row>
    <row r="5" spans="10:10" ht="17.399999999999999" x14ac:dyDescent="0.3">
      <c r="J5" s="101"/>
    </row>
    <row r="6" spans="10:10" ht="17.399999999999999" x14ac:dyDescent="0.3">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80" zoomScaleNormal="80" zoomScalePageLayoutView="80" workbookViewId="0">
      <selection activeCell="N25" sqref="N25"/>
    </sheetView>
  </sheetViews>
  <sheetFormatPr baseColWidth="10" defaultColWidth="11.44140625" defaultRowHeight="14.4" x14ac:dyDescent="0.3"/>
  <cols>
    <col min="1" max="1" width="38" customWidth="1"/>
    <col min="2" max="4" width="12.33203125" customWidth="1"/>
    <col min="5" max="5" width="10" customWidth="1"/>
    <col min="6" max="7" width="10" style="31" customWidth="1"/>
    <col min="8" max="9" width="10" customWidth="1"/>
    <col min="10" max="10" width="10.109375" customWidth="1"/>
    <col min="11" max="11" width="9.5546875" customWidth="1"/>
    <col min="12" max="12" width="12" bestFit="1" customWidth="1"/>
  </cols>
  <sheetData>
    <row r="1" spans="1:12" ht="15" customHeight="1" thickBot="1" x14ac:dyDescent="0.35">
      <c r="A1" s="315" t="s">
        <v>343</v>
      </c>
      <c r="B1" s="316"/>
      <c r="C1" s="316"/>
      <c r="D1" s="316"/>
      <c r="E1" s="316"/>
      <c r="F1" s="316"/>
      <c r="G1" s="316"/>
      <c r="H1" s="316"/>
      <c r="I1" s="316"/>
      <c r="J1" s="316"/>
      <c r="K1" s="317"/>
    </row>
    <row r="2" spans="1:12" ht="15" customHeight="1" thickBot="1" x14ac:dyDescent="0.35">
      <c r="A2" s="318"/>
      <c r="B2" s="321" t="s">
        <v>58</v>
      </c>
      <c r="C2" s="322"/>
      <c r="D2" s="322"/>
      <c r="E2" s="322"/>
      <c r="F2" s="322"/>
      <c r="G2" s="322"/>
      <c r="H2" s="322"/>
      <c r="I2" s="322"/>
      <c r="J2" s="322"/>
      <c r="K2" s="323"/>
    </row>
    <row r="3" spans="1:12" ht="15" customHeight="1" x14ac:dyDescent="0.3">
      <c r="A3" s="319"/>
      <c r="B3" s="324" t="s">
        <v>332</v>
      </c>
      <c r="C3" s="326" t="s">
        <v>339</v>
      </c>
      <c r="D3" s="327"/>
      <c r="E3" s="328"/>
      <c r="F3" s="326" t="s">
        <v>59</v>
      </c>
      <c r="G3" s="327"/>
      <c r="H3" s="328"/>
      <c r="I3" s="326" t="s">
        <v>340</v>
      </c>
      <c r="J3" s="327"/>
      <c r="K3" s="328"/>
    </row>
    <row r="4" spans="1:12" ht="27" thickBot="1" x14ac:dyDescent="0.35">
      <c r="A4" s="320"/>
      <c r="B4" s="325"/>
      <c r="C4" s="243">
        <v>44197</v>
      </c>
      <c r="D4" s="252">
        <v>44562</v>
      </c>
      <c r="E4" s="248" t="s">
        <v>60</v>
      </c>
      <c r="F4" s="243">
        <v>44197</v>
      </c>
      <c r="G4" s="252">
        <v>44562</v>
      </c>
      <c r="H4" s="248" t="s">
        <v>60</v>
      </c>
      <c r="I4" s="243" t="s">
        <v>341</v>
      </c>
      <c r="J4" s="252" t="s">
        <v>342</v>
      </c>
      <c r="K4" s="248" t="s">
        <v>60</v>
      </c>
    </row>
    <row r="5" spans="1:12" ht="15" customHeight="1" x14ac:dyDescent="0.3">
      <c r="A5" s="268" t="s">
        <v>61</v>
      </c>
      <c r="B5" s="269">
        <v>448.18783447550004</v>
      </c>
      <c r="C5" s="200">
        <v>36.188217500000007</v>
      </c>
      <c r="D5" s="201">
        <v>34.125291159999996</v>
      </c>
      <c r="E5" s="270">
        <v>-5.7005469805193054E-2</v>
      </c>
      <c r="F5" s="200">
        <v>36.188217500000007</v>
      </c>
      <c r="G5" s="201">
        <v>34.125291159999996</v>
      </c>
      <c r="H5" s="270">
        <v>-5.7005469805193054E-2</v>
      </c>
      <c r="I5" s="200">
        <v>435.79420447830006</v>
      </c>
      <c r="J5" s="201">
        <v>446.12490813549999</v>
      </c>
      <c r="K5" s="253">
        <v>2.370546361342063E-2</v>
      </c>
    </row>
    <row r="6" spans="1:12" ht="15" customHeight="1" x14ac:dyDescent="0.3">
      <c r="A6" s="271" t="s">
        <v>62</v>
      </c>
      <c r="B6" s="272">
        <v>353.08593122000002</v>
      </c>
      <c r="C6" s="202">
        <v>29.491007</v>
      </c>
      <c r="D6" s="203">
        <v>31.963491000000001</v>
      </c>
      <c r="E6" s="273">
        <v>8.3838574925569676E-2</v>
      </c>
      <c r="F6" s="202">
        <v>29.491007</v>
      </c>
      <c r="G6" s="203">
        <v>31.963491000000001</v>
      </c>
      <c r="H6" s="273">
        <v>8.3838574925569676E-2</v>
      </c>
      <c r="I6" s="202">
        <v>336.66631599999999</v>
      </c>
      <c r="J6" s="203">
        <v>355.55841522000003</v>
      </c>
      <c r="K6" s="204">
        <v>5.6115204646728145E-2</v>
      </c>
    </row>
    <row r="7" spans="1:12" ht="15" customHeight="1" x14ac:dyDescent="0.3">
      <c r="A7" s="271" t="s">
        <v>63</v>
      </c>
      <c r="B7" s="272">
        <v>43.164754870000003</v>
      </c>
      <c r="C7" s="202">
        <v>5.0836839999999999</v>
      </c>
      <c r="D7" s="203">
        <v>2.4599890000000002</v>
      </c>
      <c r="E7" s="273">
        <v>-0.51610111879495257</v>
      </c>
      <c r="F7" s="202">
        <v>5.0836839999999999</v>
      </c>
      <c r="G7" s="203">
        <v>2.4599890000000002</v>
      </c>
      <c r="H7" s="273">
        <v>-0.51610111879495257</v>
      </c>
      <c r="I7" s="202">
        <v>34.819184958699992</v>
      </c>
      <c r="J7" s="203">
        <v>40.541059870000005</v>
      </c>
      <c r="K7" s="204">
        <v>0.16433109844721772</v>
      </c>
    </row>
    <row r="8" spans="1:12" ht="15" customHeight="1" x14ac:dyDescent="0.3">
      <c r="A8" s="271" t="s">
        <v>325</v>
      </c>
      <c r="B8" s="272">
        <v>39.216195233699999</v>
      </c>
      <c r="C8" s="202">
        <v>2.7971300000000001</v>
      </c>
      <c r="D8" s="203">
        <v>2.9934529999999997</v>
      </c>
      <c r="E8" s="274">
        <v>7.0187299124459646E-2</v>
      </c>
      <c r="F8" s="202">
        <v>2.7971300000000001</v>
      </c>
      <c r="G8" s="203">
        <v>2.9934529999999997</v>
      </c>
      <c r="H8" s="274">
        <v>7.0187299124459646E-2</v>
      </c>
      <c r="I8" s="202">
        <v>36.90110482</v>
      </c>
      <c r="J8" s="203">
        <v>39.412518233699998</v>
      </c>
      <c r="K8" s="205">
        <v>6.8057946393486723E-2</v>
      </c>
    </row>
    <row r="9" spans="1:12" x14ac:dyDescent="0.3">
      <c r="A9" s="271" t="s">
        <v>64</v>
      </c>
      <c r="B9" s="272">
        <v>21.014181499999999</v>
      </c>
      <c r="C9" s="202">
        <v>1.610382</v>
      </c>
      <c r="D9" s="203">
        <v>1.8072079999999999</v>
      </c>
      <c r="E9" s="274">
        <v>0.12222317437725949</v>
      </c>
      <c r="F9" s="202">
        <v>1.610382</v>
      </c>
      <c r="G9" s="203">
        <v>1.8072079999999999</v>
      </c>
      <c r="H9" s="274">
        <v>0.12222317437725949</v>
      </c>
      <c r="I9" s="202">
        <v>22.525001076700001</v>
      </c>
      <c r="J9" s="203">
        <v>21.211007500000001</v>
      </c>
      <c r="K9" s="205">
        <v>-5.833489517828272E-2</v>
      </c>
    </row>
    <row r="10" spans="1:12" x14ac:dyDescent="0.3">
      <c r="A10" s="271" t="s">
        <v>65</v>
      </c>
      <c r="B10" s="272">
        <v>3.5817562599999997</v>
      </c>
      <c r="C10" s="202">
        <v>0.18562500000000001</v>
      </c>
      <c r="D10" s="203">
        <v>0.33142050000000001</v>
      </c>
      <c r="E10" s="274">
        <v>0.78543030303030292</v>
      </c>
      <c r="F10" s="202">
        <v>0.18562500000000001</v>
      </c>
      <c r="G10" s="203">
        <v>0.33142050000000001</v>
      </c>
      <c r="H10" s="274">
        <v>0.78543030303030292</v>
      </c>
      <c r="I10" s="202">
        <v>3.3264265000000002</v>
      </c>
      <c r="J10" s="203">
        <v>3.7275517599999999</v>
      </c>
      <c r="K10" s="205">
        <v>0.12058744120755405</v>
      </c>
    </row>
    <row r="11" spans="1:12" ht="15" customHeight="1" x14ac:dyDescent="0.3">
      <c r="A11" s="271" t="s">
        <v>66</v>
      </c>
      <c r="B11" s="275">
        <v>0.58249799999999996</v>
      </c>
      <c r="C11" s="212">
        <v>2.0760000000000001E-2</v>
      </c>
      <c r="D11" s="213">
        <v>1.4822999999999999E-2</v>
      </c>
      <c r="E11" s="274">
        <v>-0.28598265895953767</v>
      </c>
      <c r="F11" s="212">
        <v>2.0760000000000001E-2</v>
      </c>
      <c r="G11" s="213">
        <v>1.4822999999999999E-2</v>
      </c>
      <c r="H11" s="274">
        <v>-0.28598265895953767</v>
      </c>
      <c r="I11" s="212">
        <v>0.63031019999999993</v>
      </c>
      <c r="J11" s="213">
        <v>0.57656099999999999</v>
      </c>
      <c r="K11" s="205">
        <v>-8.5274203082862932E-2</v>
      </c>
      <c r="L11" t="s">
        <v>4</v>
      </c>
    </row>
    <row r="12" spans="1:12" x14ac:dyDescent="0.3">
      <c r="A12" s="276" t="s">
        <v>67</v>
      </c>
      <c r="B12" s="277">
        <v>865.66839668920011</v>
      </c>
      <c r="C12" s="277">
        <v>70.293121499999998</v>
      </c>
      <c r="D12" s="207">
        <v>71.235686659999999</v>
      </c>
      <c r="E12" s="278">
        <v>1.3409066774762612E-2</v>
      </c>
      <c r="F12" s="206">
        <v>70.293121499999998</v>
      </c>
      <c r="G12" s="207">
        <v>71.235686659999999</v>
      </c>
      <c r="H12" s="278">
        <v>1.3409066774762612E-2</v>
      </c>
      <c r="I12" s="206">
        <v>835.84336307500018</v>
      </c>
      <c r="J12" s="207">
        <v>866.61096184920007</v>
      </c>
      <c r="K12" s="208">
        <v>3.6810244758070931E-2</v>
      </c>
    </row>
    <row r="13" spans="1:12" ht="15" thickBot="1" x14ac:dyDescent="0.35">
      <c r="A13" s="279" t="s">
        <v>68</v>
      </c>
      <c r="B13" s="277">
        <v>908.83315155920013</v>
      </c>
      <c r="C13" s="209">
        <v>75.376805500000003</v>
      </c>
      <c r="D13" s="210">
        <v>73.695675659999992</v>
      </c>
      <c r="E13" s="280">
        <v>-2.2303012562664426E-2</v>
      </c>
      <c r="F13" s="209">
        <v>75.376805500000003</v>
      </c>
      <c r="G13" s="210">
        <v>73.695675659999992</v>
      </c>
      <c r="H13" s="280">
        <v>-2.2303012562664426E-2</v>
      </c>
      <c r="I13" s="209">
        <v>870.66254803369998</v>
      </c>
      <c r="J13" s="210">
        <v>907.15202171919998</v>
      </c>
      <c r="K13" s="211">
        <v>4.1910007232891289E-2</v>
      </c>
    </row>
    <row r="14" spans="1:12" ht="15" thickBot="1" x14ac:dyDescent="0.35">
      <c r="A14" s="15"/>
      <c r="B14" s="310" t="s">
        <v>69</v>
      </c>
      <c r="C14" s="311"/>
      <c r="D14" s="311"/>
      <c r="E14" s="311"/>
      <c r="F14" s="312"/>
      <c r="G14" s="312"/>
      <c r="H14" s="312"/>
      <c r="I14" s="312"/>
      <c r="J14" s="312"/>
      <c r="K14" s="313"/>
    </row>
    <row r="15" spans="1:12" x14ac:dyDescent="0.3">
      <c r="A15" s="268" t="s">
        <v>61</v>
      </c>
      <c r="B15" s="281">
        <v>1503.9203183799993</v>
      </c>
      <c r="C15" s="200">
        <v>123.96358522000027</v>
      </c>
      <c r="D15" s="201">
        <v>111.45542684999984</v>
      </c>
      <c r="E15" s="282">
        <v>-0.10090187652932103</v>
      </c>
      <c r="F15" s="200">
        <v>123.96358522000027</v>
      </c>
      <c r="G15" s="201">
        <v>111.45542684999984</v>
      </c>
      <c r="H15" s="282">
        <v>-0.10090187652932103</v>
      </c>
      <c r="I15" s="200">
        <v>1369.0190241600003</v>
      </c>
      <c r="J15" s="201">
        <v>1491.4121600099991</v>
      </c>
      <c r="K15" s="282">
        <v>8.9402070891671181E-2</v>
      </c>
    </row>
    <row r="16" spans="1:12" x14ac:dyDescent="0.3">
      <c r="A16" s="271" t="s">
        <v>62</v>
      </c>
      <c r="B16" s="283">
        <v>308.49193701000002</v>
      </c>
      <c r="C16" s="202">
        <v>24.06928783</v>
      </c>
      <c r="D16" s="203">
        <v>29.710516879999979</v>
      </c>
      <c r="E16" s="282">
        <v>0.23437457268547601</v>
      </c>
      <c r="F16" s="202">
        <v>24.06928783</v>
      </c>
      <c r="G16" s="203">
        <v>29.710516879999979</v>
      </c>
      <c r="H16" s="282">
        <v>0.23437457268547601</v>
      </c>
      <c r="I16" s="202">
        <v>289.31011755000009</v>
      </c>
      <c r="J16" s="203">
        <v>314.13316606000001</v>
      </c>
      <c r="K16" s="282">
        <v>8.5800831025931501E-2</v>
      </c>
    </row>
    <row r="17" spans="1:11" x14ac:dyDescent="0.3">
      <c r="A17" s="271" t="s">
        <v>70</v>
      </c>
      <c r="B17" s="283">
        <v>82.629518229999988</v>
      </c>
      <c r="C17" s="202">
        <v>9.8034914299999993</v>
      </c>
      <c r="D17" s="203">
        <v>4.6103638299999998</v>
      </c>
      <c r="E17" s="282">
        <v>-0.52972225630843439</v>
      </c>
      <c r="F17" s="202">
        <v>9.8034914299999993</v>
      </c>
      <c r="G17" s="203">
        <v>4.6103638299999998</v>
      </c>
      <c r="H17" s="282">
        <v>-0.52972225630843439</v>
      </c>
      <c r="I17" s="202">
        <v>63.955682029999998</v>
      </c>
      <c r="J17" s="203">
        <v>77.436390629999991</v>
      </c>
      <c r="K17" s="282">
        <v>0.21078203174624166</v>
      </c>
    </row>
    <row r="18" spans="1:11" x14ac:dyDescent="0.3">
      <c r="A18" s="271" t="s">
        <v>325</v>
      </c>
      <c r="B18" s="283">
        <v>86.390422040000033</v>
      </c>
      <c r="C18" s="202">
        <v>6.3536341500000004</v>
      </c>
      <c r="D18" s="203">
        <v>6.2687567200000016</v>
      </c>
      <c r="E18" s="282">
        <v>-1.3358879028311454E-2</v>
      </c>
      <c r="F18" s="202">
        <v>6.3536341500000004</v>
      </c>
      <c r="G18" s="203">
        <v>6.2687567200000016</v>
      </c>
      <c r="H18" s="282">
        <v>-1.3358879028311454E-2</v>
      </c>
      <c r="I18" s="202">
        <v>78.883217310000006</v>
      </c>
      <c r="J18" s="203">
        <v>86.305544610000027</v>
      </c>
      <c r="K18" s="282">
        <v>9.40926036374925E-2</v>
      </c>
    </row>
    <row r="19" spans="1:11" x14ac:dyDescent="0.3">
      <c r="A19" s="271" t="s">
        <v>64</v>
      </c>
      <c r="B19" s="283">
        <v>40.267596879999985</v>
      </c>
      <c r="C19" s="202">
        <v>3.1175292099999998</v>
      </c>
      <c r="D19" s="203">
        <v>3.542548969999999</v>
      </c>
      <c r="E19" s="282">
        <v>0.13633224626626639</v>
      </c>
      <c r="F19" s="202">
        <v>3.1175292099999998</v>
      </c>
      <c r="G19" s="203">
        <v>3.542548969999999</v>
      </c>
      <c r="H19" s="282">
        <v>0.13633224626626639</v>
      </c>
      <c r="I19" s="202">
        <v>41.820688320000009</v>
      </c>
      <c r="J19" s="203">
        <v>40.69261663999999</v>
      </c>
      <c r="K19" s="282">
        <v>-2.6974010359856693E-2</v>
      </c>
    </row>
    <row r="20" spans="1:11" x14ac:dyDescent="0.3">
      <c r="A20" s="271" t="s">
        <v>65</v>
      </c>
      <c r="B20" s="283">
        <v>14.47550646</v>
      </c>
      <c r="C20" s="202">
        <v>0.84923722999999995</v>
      </c>
      <c r="D20" s="203">
        <v>1.2539362299999999</v>
      </c>
      <c r="E20" s="282">
        <v>0.47654411005980024</v>
      </c>
      <c r="F20" s="202">
        <v>0.84923722999999995</v>
      </c>
      <c r="G20" s="203">
        <v>1.2539362299999999</v>
      </c>
      <c r="H20" s="282">
        <v>0.47654411005980024</v>
      </c>
      <c r="I20" s="202">
        <v>14.027331910000003</v>
      </c>
      <c r="J20" s="203">
        <v>14.880205459999999</v>
      </c>
      <c r="K20" s="282">
        <v>6.0800839067049361E-2</v>
      </c>
    </row>
    <row r="21" spans="1:11" x14ac:dyDescent="0.3">
      <c r="A21" s="271" t="s">
        <v>66</v>
      </c>
      <c r="B21" s="283">
        <v>2.3697822099999994</v>
      </c>
      <c r="C21" s="202">
        <v>8.0476719999999988E-2</v>
      </c>
      <c r="D21" s="203">
        <v>6.6255220000000004E-2</v>
      </c>
      <c r="E21" s="282">
        <v>-0.17671570113692492</v>
      </c>
      <c r="F21" s="202">
        <v>8.0476719999999988E-2</v>
      </c>
      <c r="G21" s="203">
        <v>6.6255220000000004E-2</v>
      </c>
      <c r="H21" s="282">
        <v>-0.17671570113692492</v>
      </c>
      <c r="I21" s="202">
        <v>2.4454040199999993</v>
      </c>
      <c r="J21" s="203">
        <v>2.3555607099999993</v>
      </c>
      <c r="K21" s="282">
        <v>-3.6739659076867048E-2</v>
      </c>
    </row>
    <row r="22" spans="1:11" x14ac:dyDescent="0.3">
      <c r="A22" s="284" t="s">
        <v>67</v>
      </c>
      <c r="B22" s="285">
        <v>1955.9155629799993</v>
      </c>
      <c r="C22" s="286">
        <v>158.43375036000029</v>
      </c>
      <c r="D22" s="207">
        <v>152.29744086999983</v>
      </c>
      <c r="E22" s="287">
        <v>-3.8731075140601368E-2</v>
      </c>
      <c r="F22" s="286">
        <v>158.43375036000029</v>
      </c>
      <c r="G22" s="207">
        <v>152.29744086999983</v>
      </c>
      <c r="H22" s="287">
        <v>-3.8731075140601368E-2</v>
      </c>
      <c r="I22" s="286">
        <v>1795.5057832700004</v>
      </c>
      <c r="J22" s="207">
        <v>1949.7792534899993</v>
      </c>
      <c r="K22" s="287">
        <v>8.5922012425397876E-2</v>
      </c>
    </row>
    <row r="23" spans="1:11" ht="15" thickBot="1" x14ac:dyDescent="0.35">
      <c r="A23" s="288" t="s">
        <v>71</v>
      </c>
      <c r="B23" s="289">
        <v>2038.5450812099991</v>
      </c>
      <c r="C23" s="209">
        <v>168.2372417900003</v>
      </c>
      <c r="D23" s="210">
        <v>156.90780469999984</v>
      </c>
      <c r="E23" s="287">
        <v>-6.7342028254019137E-2</v>
      </c>
      <c r="F23" s="209">
        <v>168.2372417900003</v>
      </c>
      <c r="G23" s="214">
        <v>156.90780469999984</v>
      </c>
      <c r="H23" s="287">
        <v>-6.7342028254019137E-2</v>
      </c>
      <c r="I23" s="209">
        <v>1859.4614653000003</v>
      </c>
      <c r="J23" s="214">
        <v>2027.2156441199991</v>
      </c>
      <c r="K23" s="287">
        <v>9.0216539546805752E-2</v>
      </c>
    </row>
    <row r="24" spans="1:11" ht="15" thickBot="1" x14ac:dyDescent="0.35">
      <c r="A24" s="15"/>
      <c r="B24" s="310" t="s">
        <v>72</v>
      </c>
      <c r="C24" s="311"/>
      <c r="D24" s="311"/>
      <c r="E24" s="311"/>
      <c r="F24" s="311"/>
      <c r="G24" s="311"/>
      <c r="H24" s="311"/>
      <c r="I24" s="311"/>
      <c r="J24" s="311"/>
      <c r="K24" s="314"/>
    </row>
    <row r="25" spans="1:11" x14ac:dyDescent="0.3">
      <c r="A25" s="268" t="s">
        <v>61</v>
      </c>
      <c r="B25" s="290">
        <v>3.3555581001880372</v>
      </c>
      <c r="C25" s="215">
        <v>3.4255233825761171</v>
      </c>
      <c r="D25" s="216">
        <v>3.2660652279105666</v>
      </c>
      <c r="E25" s="217">
        <v>-4.6550012029295318E-2</v>
      </c>
      <c r="F25" s="215">
        <v>3.4255233825761171</v>
      </c>
      <c r="G25" s="216">
        <v>3.2660652279105666</v>
      </c>
      <c r="H25" s="217">
        <v>-4.6550012029295318E-2</v>
      </c>
      <c r="I25" s="215">
        <v>3.1414346728150884</v>
      </c>
      <c r="J25" s="216">
        <v>3.343037191631133</v>
      </c>
      <c r="K25" s="217">
        <v>6.4175301991998834E-2</v>
      </c>
    </row>
    <row r="26" spans="1:11" x14ac:dyDescent="0.3">
      <c r="A26" s="271" t="s">
        <v>62</v>
      </c>
      <c r="B26" s="291">
        <v>0.8737021493438818</v>
      </c>
      <c r="C26" s="212">
        <v>0.81615686537933418</v>
      </c>
      <c r="D26" s="213">
        <v>0.92951414099292151</v>
      </c>
      <c r="E26" s="205">
        <v>0.13889152982974795</v>
      </c>
      <c r="F26" s="212">
        <v>0.81615686537933418</v>
      </c>
      <c r="G26" s="213">
        <v>0.92951414099292151</v>
      </c>
      <c r="H26" s="205">
        <v>0.13889152982974795</v>
      </c>
      <c r="I26" s="212">
        <v>0.85933787789450278</v>
      </c>
      <c r="J26" s="213">
        <v>0.88349242378536208</v>
      </c>
      <c r="K26" s="205">
        <v>2.810832213057024E-2</v>
      </c>
    </row>
    <row r="27" spans="1:11" x14ac:dyDescent="0.3">
      <c r="A27" s="271" t="s">
        <v>63</v>
      </c>
      <c r="B27" s="291">
        <v>1.9142821146293234</v>
      </c>
      <c r="C27" s="212">
        <v>1.928422661597377</v>
      </c>
      <c r="D27" s="213">
        <v>1.8741400185122776</v>
      </c>
      <c r="E27" s="205">
        <v>-2.8148727022392128E-2</v>
      </c>
      <c r="F27" s="212">
        <v>1.928422661597377</v>
      </c>
      <c r="G27" s="213">
        <v>1.8741400185122776</v>
      </c>
      <c r="H27" s="205">
        <v>-2.8148727022392128E-2</v>
      </c>
      <c r="I27" s="212">
        <v>1.8367943450100748</v>
      </c>
      <c r="J27" s="213">
        <v>1.9100731672607842</v>
      </c>
      <c r="K27" s="205">
        <v>3.9894952012337281E-2</v>
      </c>
    </row>
    <row r="28" spans="1:11" x14ac:dyDescent="0.3">
      <c r="A28" s="271" t="s">
        <v>325</v>
      </c>
      <c r="B28" s="291">
        <v>2.2029271714192555</v>
      </c>
      <c r="C28" s="212">
        <v>2.2714833239785066</v>
      </c>
      <c r="D28" s="213">
        <v>2.0941557191644575</v>
      </c>
      <c r="E28" s="205">
        <v>-7.8066875042454464E-2</v>
      </c>
      <c r="F28" s="212">
        <v>2.2714833239785066</v>
      </c>
      <c r="G28" s="213">
        <v>2.0941557191644575</v>
      </c>
      <c r="H28" s="205">
        <v>-7.8066875042454464E-2</v>
      </c>
      <c r="I28" s="212">
        <v>2.1376925621816656</v>
      </c>
      <c r="J28" s="213">
        <v>2.189800309085649</v>
      </c>
      <c r="K28" s="205">
        <v>2.4375697341063818E-2</v>
      </c>
    </row>
    <row r="29" spans="1:11" x14ac:dyDescent="0.3">
      <c r="A29" s="271" t="s">
        <v>64</v>
      </c>
      <c r="B29" s="291">
        <v>1.9162105780803305</v>
      </c>
      <c r="C29" s="212">
        <v>1.9358942226130196</v>
      </c>
      <c r="D29" s="213">
        <v>1.9602331164979345</v>
      </c>
      <c r="E29" s="205">
        <v>1.2572429629994497E-2</v>
      </c>
      <c r="F29" s="212">
        <v>1.9358942226130196</v>
      </c>
      <c r="G29" s="213">
        <v>1.9602331164979345</v>
      </c>
      <c r="H29" s="205">
        <v>1.2572429629994497E-2</v>
      </c>
      <c r="I29" s="212">
        <v>1.8566342428839919</v>
      </c>
      <c r="J29" s="213">
        <v>1.9184669393945568</v>
      </c>
      <c r="K29" s="205">
        <v>3.3303649734757412E-2</v>
      </c>
    </row>
    <row r="30" spans="1:11" x14ac:dyDescent="0.3">
      <c r="A30" s="271" t="s">
        <v>65</v>
      </c>
      <c r="B30" s="291">
        <v>4.0414549202183849</v>
      </c>
      <c r="C30" s="212">
        <v>4.5750153804713802</v>
      </c>
      <c r="D30" s="213">
        <v>3.7835204219413097</v>
      </c>
      <c r="E30" s="205">
        <v>-0.1730037809071846</v>
      </c>
      <c r="F30" s="212">
        <v>4.5750153804713802</v>
      </c>
      <c r="G30" s="213">
        <v>3.7835204219413097</v>
      </c>
      <c r="H30" s="205">
        <v>-0.1730037809071846</v>
      </c>
      <c r="I30" s="212">
        <v>4.2169372778866459</v>
      </c>
      <c r="J30" s="213">
        <v>3.9919513981477213</v>
      </c>
      <c r="K30" s="205">
        <v>-5.3352911108907497E-2</v>
      </c>
    </row>
    <row r="31" spans="1:11" x14ac:dyDescent="0.3">
      <c r="A31" s="271" t="s">
        <v>66</v>
      </c>
      <c r="B31" s="291">
        <v>4.0683096079299839</v>
      </c>
      <c r="C31" s="212">
        <v>3.8765279383429667</v>
      </c>
      <c r="D31" s="213">
        <v>4.4697578088106322</v>
      </c>
      <c r="E31" s="205">
        <v>0.15303123823770082</v>
      </c>
      <c r="F31" s="212">
        <v>3.8765279383429667</v>
      </c>
      <c r="G31" s="213">
        <v>4.4697578088106322</v>
      </c>
      <c r="H31" s="205">
        <v>0.15303123823770082</v>
      </c>
      <c r="I31" s="212">
        <v>3.8796834003320897</v>
      </c>
      <c r="J31" s="213">
        <v>4.0855359797142006</v>
      </c>
      <c r="K31" s="205">
        <v>5.3059118010632123E-2</v>
      </c>
    </row>
    <row r="32" spans="1:11" x14ac:dyDescent="0.3">
      <c r="A32" s="276" t="s">
        <v>67</v>
      </c>
      <c r="B32" s="292">
        <v>2.259428171873334</v>
      </c>
      <c r="C32" s="293">
        <v>2.253901192309411</v>
      </c>
      <c r="D32" s="218">
        <v>2.1379374301099752</v>
      </c>
      <c r="E32" s="287">
        <v>-5.1450242182362937E-2</v>
      </c>
      <c r="F32" s="293">
        <v>2.253901192309411</v>
      </c>
      <c r="G32" s="218">
        <v>2.1379374301099752</v>
      </c>
      <c r="H32" s="287">
        <v>-5.1450242182362937E-2</v>
      </c>
      <c r="I32" s="293">
        <v>2.1481366755901248</v>
      </c>
      <c r="J32" s="218">
        <v>2.2498899036881586</v>
      </c>
      <c r="K32" s="287">
        <v>4.7368135023382774E-2</v>
      </c>
    </row>
    <row r="33" spans="1:11" ht="15" thickBot="1" x14ac:dyDescent="0.35">
      <c r="A33" s="288" t="s">
        <v>68</v>
      </c>
      <c r="B33" s="294">
        <v>2.2430355645727245</v>
      </c>
      <c r="C33" s="219">
        <v>2.231949744673118</v>
      </c>
      <c r="D33" s="220">
        <v>2.1291317746227696</v>
      </c>
      <c r="E33" s="211">
        <v>-4.6066435992001553E-2</v>
      </c>
      <c r="F33" s="295">
        <v>2.231949744673118</v>
      </c>
      <c r="G33" s="221">
        <v>2.1291317746227696</v>
      </c>
      <c r="H33" s="211">
        <v>-4.6066435992001553E-2</v>
      </c>
      <c r="I33" s="219">
        <v>2.1356855988573287</v>
      </c>
      <c r="J33" s="220">
        <v>2.2347033304055226</v>
      </c>
      <c r="K33" s="211">
        <v>4.6363440199799211E-2</v>
      </c>
    </row>
    <row r="34" spans="1:11" x14ac:dyDescent="0.3">
      <c r="A34" s="329" t="s">
        <v>73</v>
      </c>
      <c r="B34" s="330"/>
      <c r="C34" s="330"/>
      <c r="D34" s="330"/>
      <c r="E34" s="330"/>
      <c r="F34" s="330"/>
      <c r="G34" s="330"/>
      <c r="H34" s="330"/>
      <c r="I34" s="330"/>
      <c r="J34" s="229"/>
    </row>
    <row r="35" spans="1:11" ht="49.5" customHeight="1" x14ac:dyDescent="0.3">
      <c r="A35" s="331" t="s">
        <v>74</v>
      </c>
      <c r="B35" s="332"/>
      <c r="C35" s="332"/>
      <c r="D35" s="332"/>
      <c r="E35" s="332"/>
      <c r="F35" s="332"/>
      <c r="G35" s="332"/>
      <c r="H35" s="332"/>
      <c r="I35" s="332"/>
      <c r="J35" s="229"/>
    </row>
    <row r="36" spans="1:11" ht="15" customHeight="1" x14ac:dyDescent="0.3">
      <c r="A36" s="331" t="s">
        <v>75</v>
      </c>
      <c r="B36" s="332"/>
      <c r="C36" s="332"/>
      <c r="D36" s="332"/>
      <c r="E36" s="332"/>
      <c r="F36" s="332"/>
      <c r="G36" s="332"/>
      <c r="H36" s="332"/>
      <c r="I36" s="332"/>
      <c r="J36" s="229"/>
    </row>
  </sheetData>
  <mergeCells count="12">
    <mergeCell ref="A34:I34"/>
    <mergeCell ref="A35:I35"/>
    <mergeCell ref="A36:I36"/>
    <mergeCell ref="B14:K14"/>
    <mergeCell ref="B24:K24"/>
    <mergeCell ref="A1:K1"/>
    <mergeCell ref="A2:A4"/>
    <mergeCell ref="B2:K2"/>
    <mergeCell ref="B3:B4"/>
    <mergeCell ref="C3:E3"/>
    <mergeCell ref="F3:H3"/>
    <mergeCell ref="I3:K3"/>
  </mergeCells>
  <phoneticPr fontId="59" type="noConversion"/>
  <pageMargins left="0.98425196850393704" right="0.98425196850393704" top="0.98425196850393704" bottom="0.98425196850393704" header="0.51181102362204722" footer="0.51181102362204722"/>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election activeCell="I12" sqref="I12"/>
    </sheetView>
  </sheetViews>
  <sheetFormatPr baseColWidth="10" defaultColWidth="11.44140625" defaultRowHeight="14.4" x14ac:dyDescent="0.3"/>
  <cols>
    <col min="17" max="17" width="11.44140625" customWidth="1"/>
    <col min="18" max="23" width="5.44140625" customWidth="1"/>
    <col min="24" max="28" width="6" customWidth="1"/>
    <col min="29" max="36" width="6" bestFit="1" customWidth="1"/>
    <col min="37" max="37" width="6" style="31" bestFit="1" customWidth="1"/>
    <col min="38" max="38" width="5.33203125" style="31" customWidth="1"/>
    <col min="40" max="40" width="12" bestFit="1" customWidth="1"/>
  </cols>
  <sheetData>
    <row r="2" spans="15:42" x14ac:dyDescent="0.3">
      <c r="O2" s="16" t="s">
        <v>76</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3">
      <c r="O3" s="18" t="s">
        <v>77</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3">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3">
      <c r="O5" s="23" t="s">
        <v>78</v>
      </c>
      <c r="P5" s="24" t="s">
        <v>79</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10"/>
    </row>
    <row r="6" spans="15:42" x14ac:dyDescent="0.3">
      <c r="O6" s="23" t="s">
        <v>80</v>
      </c>
      <c r="P6" s="24" t="s">
        <v>81</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10"/>
    </row>
    <row r="7" spans="15:42" x14ac:dyDescent="0.3">
      <c r="O7" s="25" t="s">
        <v>82</v>
      </c>
      <c r="P7" s="26" t="s">
        <v>83</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3">
      <c r="O8" s="18" t="s">
        <v>61</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3">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10"/>
    </row>
    <row r="10" spans="15:42" x14ac:dyDescent="0.3">
      <c r="O10" s="23" t="s">
        <v>84</v>
      </c>
      <c r="P10" s="24" t="s">
        <v>79</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10"/>
    </row>
    <row r="11" spans="15:42" x14ac:dyDescent="0.3">
      <c r="O11" s="23" t="s">
        <v>85</v>
      </c>
      <c r="P11" s="24" t="s">
        <v>81</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10"/>
      <c r="AO11" s="110"/>
    </row>
    <row r="12" spans="15:42" x14ac:dyDescent="0.3">
      <c r="O12" s="25" t="s">
        <v>86</v>
      </c>
      <c r="P12" s="26" t="s">
        <v>83</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10"/>
      <c r="AO12" s="110"/>
    </row>
    <row r="13" spans="15:42" x14ac:dyDescent="0.3">
      <c r="O13" s="18" t="s">
        <v>62</v>
      </c>
      <c r="P13" s="19"/>
      <c r="Q13" s="20"/>
      <c r="R13" s="20"/>
      <c r="S13" s="20"/>
      <c r="T13" s="20"/>
      <c r="U13" s="20"/>
      <c r="V13" s="20"/>
      <c r="W13" s="20"/>
      <c r="X13" s="20"/>
      <c r="Y13" s="20"/>
      <c r="Z13" s="20"/>
      <c r="AA13" s="20"/>
      <c r="AB13" s="20"/>
      <c r="AC13" s="20"/>
      <c r="AD13" s="20"/>
      <c r="AE13" s="20"/>
      <c r="AF13" s="20"/>
      <c r="AG13" s="20"/>
      <c r="AH13" s="20"/>
      <c r="AI13" s="20"/>
      <c r="AJ13" s="20"/>
      <c r="AK13" s="20"/>
      <c r="AL13" s="20"/>
      <c r="AO13" s="110"/>
    </row>
    <row r="14" spans="15:42" x14ac:dyDescent="0.3">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10"/>
    </row>
    <row r="15" spans="15:42" x14ac:dyDescent="0.3">
      <c r="O15" s="23" t="s">
        <v>87</v>
      </c>
      <c r="P15" s="24" t="s">
        <v>79</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10"/>
    </row>
    <row r="16" spans="15:42" x14ac:dyDescent="0.3">
      <c r="O16" s="23" t="s">
        <v>88</v>
      </c>
      <c r="P16" s="24" t="s">
        <v>81</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10"/>
    </row>
    <row r="17" spans="15:42" x14ac:dyDescent="0.3">
      <c r="O17" s="25" t="s">
        <v>89</v>
      </c>
      <c r="P17" s="26" t="s">
        <v>83</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10"/>
    </row>
    <row r="18" spans="15:42" x14ac:dyDescent="0.3">
      <c r="O18" s="18" t="s">
        <v>90</v>
      </c>
      <c r="P18" s="19"/>
      <c r="Q18" s="20"/>
      <c r="R18" s="20"/>
      <c r="S18" s="20"/>
      <c r="T18" s="20"/>
      <c r="U18" s="20"/>
      <c r="V18" s="20"/>
      <c r="W18" s="20"/>
      <c r="X18" s="20"/>
      <c r="Y18" s="20"/>
      <c r="Z18" s="20"/>
      <c r="AA18" s="20"/>
      <c r="AB18" s="20"/>
      <c r="AC18" s="20"/>
      <c r="AD18" s="20"/>
      <c r="AE18" s="20"/>
      <c r="AF18" s="20"/>
      <c r="AG18" s="20"/>
      <c r="AH18" s="20"/>
      <c r="AI18" s="20"/>
      <c r="AJ18" s="20"/>
      <c r="AK18" s="20"/>
      <c r="AL18" s="20"/>
      <c r="AP18" s="110"/>
    </row>
    <row r="19" spans="15:42" x14ac:dyDescent="0.3">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10"/>
    </row>
    <row r="20" spans="15:42" x14ac:dyDescent="0.3">
      <c r="O20" s="23" t="s">
        <v>91</v>
      </c>
      <c r="P20" s="24" t="s">
        <v>79</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10"/>
    </row>
    <row r="21" spans="15:42" x14ac:dyDescent="0.3">
      <c r="O21" s="23" t="s">
        <v>92</v>
      </c>
      <c r="P21" s="24" t="s">
        <v>81</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10"/>
    </row>
    <row r="22" spans="15:42" x14ac:dyDescent="0.3">
      <c r="O22" s="25" t="s">
        <v>93</v>
      </c>
      <c r="P22" s="26" t="s">
        <v>83</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10"/>
    </row>
    <row r="23" spans="15:42" x14ac:dyDescent="0.3">
      <c r="O23" s="18" t="s">
        <v>94</v>
      </c>
      <c r="P23" s="19"/>
      <c r="Q23" s="20"/>
      <c r="R23" s="20"/>
      <c r="S23" s="20"/>
      <c r="T23" s="20"/>
      <c r="U23" s="20"/>
      <c r="V23" s="20"/>
      <c r="W23" s="20"/>
      <c r="X23" s="20"/>
      <c r="Y23" s="20"/>
      <c r="Z23" s="20"/>
      <c r="AA23" s="20"/>
      <c r="AB23" s="20"/>
      <c r="AC23" s="20"/>
      <c r="AD23" s="20"/>
      <c r="AE23" s="20"/>
      <c r="AF23" s="20"/>
      <c r="AG23" s="20"/>
      <c r="AH23" s="20"/>
      <c r="AI23" s="20"/>
      <c r="AJ23" s="20"/>
      <c r="AK23" s="20"/>
      <c r="AL23" s="20"/>
      <c r="AP23" s="110"/>
    </row>
    <row r="24" spans="15:42" x14ac:dyDescent="0.3">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10"/>
    </row>
    <row r="25" spans="15:42" x14ac:dyDescent="0.3">
      <c r="O25" s="23" t="s">
        <v>95</v>
      </c>
      <c r="P25" s="24" t="s">
        <v>79</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10"/>
    </row>
    <row r="26" spans="15:42" x14ac:dyDescent="0.3">
      <c r="O26" s="23" t="s">
        <v>96</v>
      </c>
      <c r="P26" s="24" t="s">
        <v>81</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4"/>
    </row>
    <row r="27" spans="15:42" x14ac:dyDescent="0.3">
      <c r="O27" s="25" t="s">
        <v>97</v>
      </c>
      <c r="P27" s="26" t="s">
        <v>83</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10"/>
    </row>
    <row r="28" spans="15:42" x14ac:dyDescent="0.3">
      <c r="O28" s="18" t="s">
        <v>98</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3">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33"/>
    </row>
    <row r="30" spans="15:42" x14ac:dyDescent="0.3">
      <c r="O30" s="23" t="s">
        <v>99</v>
      </c>
      <c r="P30" s="24" t="s">
        <v>79</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33"/>
    </row>
    <row r="31" spans="15:42" x14ac:dyDescent="0.3">
      <c r="O31" s="23" t="s">
        <v>100</v>
      </c>
      <c r="P31" s="24" t="s">
        <v>81</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33"/>
    </row>
    <row r="32" spans="15:42" x14ac:dyDescent="0.3">
      <c r="O32" s="25" t="s">
        <v>101</v>
      </c>
      <c r="P32" s="26" t="s">
        <v>83</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33"/>
    </row>
    <row r="33" spans="42:42" x14ac:dyDescent="0.3">
      <c r="AP33" s="233"/>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activeCell="L30" sqref="L30"/>
    </sheetView>
  </sheetViews>
  <sheetFormatPr baseColWidth="10" defaultColWidth="11.44140625" defaultRowHeight="14.4" x14ac:dyDescent="0.3"/>
  <cols>
    <col min="1" max="1" width="27.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 min="12" max="12" width="28.33203125" bestFit="1" customWidth="1"/>
    <col min="14" max="14" width="14.44140625" customWidth="1"/>
    <col min="15" max="15" width="11.44140625" style="31"/>
  </cols>
  <sheetData>
    <row r="1" spans="1:18" ht="29.25" customHeight="1" x14ac:dyDescent="0.3">
      <c r="A1" s="336" t="s">
        <v>335</v>
      </c>
      <c r="B1" s="337"/>
      <c r="C1" s="337"/>
      <c r="D1" s="337"/>
      <c r="E1" s="337"/>
      <c r="F1" s="337"/>
      <c r="G1" s="337"/>
      <c r="H1" s="337"/>
      <c r="I1" s="337"/>
      <c r="J1" s="337"/>
    </row>
    <row r="2" spans="1:18" x14ac:dyDescent="0.3">
      <c r="A2" s="112"/>
      <c r="B2" s="113" t="s">
        <v>102</v>
      </c>
      <c r="C2" s="113" t="s">
        <v>103</v>
      </c>
      <c r="D2" s="113" t="s">
        <v>104</v>
      </c>
      <c r="E2" s="234" t="s">
        <v>102</v>
      </c>
      <c r="F2" s="234" t="s">
        <v>103</v>
      </c>
      <c r="G2" s="234" t="s">
        <v>104</v>
      </c>
      <c r="H2" s="234" t="s">
        <v>102</v>
      </c>
      <c r="I2" s="234" t="s">
        <v>103</v>
      </c>
      <c r="J2" s="113" t="s">
        <v>104</v>
      </c>
    </row>
    <row r="3" spans="1:18" x14ac:dyDescent="0.3">
      <c r="A3" s="112"/>
      <c r="B3" s="238" t="s">
        <v>105</v>
      </c>
      <c r="C3" s="238" t="s">
        <v>106</v>
      </c>
      <c r="D3" s="113" t="s">
        <v>105</v>
      </c>
      <c r="E3" s="234" t="s">
        <v>107</v>
      </c>
      <c r="F3" s="234" t="s">
        <v>108</v>
      </c>
      <c r="G3" s="234" t="s">
        <v>107</v>
      </c>
      <c r="H3" s="234" t="s">
        <v>333</v>
      </c>
      <c r="I3" s="234" t="s">
        <v>334</v>
      </c>
      <c r="J3" s="113" t="s">
        <v>333</v>
      </c>
      <c r="L3" s="236"/>
      <c r="M3" s="31"/>
      <c r="N3" s="31"/>
      <c r="P3" s="28"/>
      <c r="Q3" s="28"/>
      <c r="R3" s="31"/>
    </row>
    <row r="4" spans="1:18" x14ac:dyDescent="0.3">
      <c r="A4" s="112" t="s">
        <v>109</v>
      </c>
      <c r="B4" s="264">
        <v>213.44108900000001</v>
      </c>
      <c r="C4" s="264">
        <v>12.419422000000001</v>
      </c>
      <c r="D4" s="265">
        <f t="shared" ref="D4:D9" si="0">B4/(SUM($B$4:$B$9))</f>
        <v>0.14771120305668284</v>
      </c>
      <c r="E4" s="266">
        <v>243.245497</v>
      </c>
      <c r="F4" s="266">
        <v>14.622400000000001</v>
      </c>
      <c r="G4" s="265">
        <f t="shared" ref="G4:G9" si="1">E4/SUM($E$4:$E$9)</f>
        <v>0.17449545294702834</v>
      </c>
      <c r="H4" s="266">
        <v>234.57264577000092</v>
      </c>
      <c r="I4" s="266">
        <v>13.844855222222222</v>
      </c>
      <c r="J4" s="265">
        <f>H4/SUM($H$4:$H$9)</f>
        <v>0.15597411837794706</v>
      </c>
      <c r="L4" s="237"/>
      <c r="M4" s="31"/>
      <c r="N4" s="31"/>
      <c r="P4" s="28"/>
      <c r="Q4" s="28"/>
      <c r="R4" s="167"/>
    </row>
    <row r="5" spans="1:18" x14ac:dyDescent="0.3">
      <c r="A5" s="112" t="s">
        <v>110</v>
      </c>
      <c r="B5" s="264">
        <v>517.40012100000001</v>
      </c>
      <c r="C5" s="264">
        <v>22.222055000000001</v>
      </c>
      <c r="D5" s="265">
        <f t="shared" si="0"/>
        <v>0.35806505060786709</v>
      </c>
      <c r="E5" s="266">
        <v>516.70932500000004</v>
      </c>
      <c r="F5" s="266">
        <v>22.027394999999999</v>
      </c>
      <c r="G5" s="265">
        <f>E5/SUM($E$4:$E$9)</f>
        <v>0.3706684350577239</v>
      </c>
      <c r="H5" s="266">
        <v>501.93888110999256</v>
      </c>
      <c r="I5" s="266">
        <v>21.095279746666527</v>
      </c>
      <c r="J5" s="265">
        <f>H5/SUM($H$4:$H$9)</f>
        <v>0.33375364038613142</v>
      </c>
      <c r="L5" s="241"/>
      <c r="M5" s="31"/>
      <c r="N5" s="31"/>
      <c r="P5" s="28"/>
      <c r="Q5" s="28"/>
      <c r="R5" s="167"/>
    </row>
    <row r="6" spans="1:18" x14ac:dyDescent="0.3">
      <c r="A6" s="112" t="s">
        <v>111</v>
      </c>
      <c r="B6" s="264">
        <v>281.08668599999999</v>
      </c>
      <c r="C6" s="264">
        <v>8.2078319999999998</v>
      </c>
      <c r="D6" s="265">
        <f t="shared" si="0"/>
        <v>0.19452511579097145</v>
      </c>
      <c r="E6" s="266">
        <v>250.59459200000001</v>
      </c>
      <c r="F6" s="266">
        <v>7.3115259999999997</v>
      </c>
      <c r="G6" s="265">
        <f t="shared" si="1"/>
        <v>0.17976742581637908</v>
      </c>
      <c r="H6" s="266">
        <v>263.23259948000083</v>
      </c>
      <c r="I6" s="266">
        <v>7.6221088911111092</v>
      </c>
      <c r="J6" s="265">
        <f t="shared" ref="J6:J9" si="2">H6/SUM($H$4:$H$9)</f>
        <v>0.17503094829089888</v>
      </c>
      <c r="L6" s="236"/>
      <c r="M6" s="31"/>
      <c r="N6" s="31"/>
      <c r="P6" s="28"/>
      <c r="Q6" s="28"/>
      <c r="R6" s="167"/>
    </row>
    <row r="7" spans="1:18" x14ac:dyDescent="0.3">
      <c r="A7" s="112" t="s">
        <v>112</v>
      </c>
      <c r="B7" s="264">
        <v>204.20909800000001</v>
      </c>
      <c r="C7" s="264">
        <v>4.4205009999999998</v>
      </c>
      <c r="D7" s="265">
        <f t="shared" si="0"/>
        <v>0.14132223407415265</v>
      </c>
      <c r="E7" s="266">
        <v>177.58604800000001</v>
      </c>
      <c r="F7" s="266">
        <v>3.835998</v>
      </c>
      <c r="G7" s="265">
        <f>E7/SUM($E$4:$E$9)</f>
        <v>0.12739375760297308</v>
      </c>
      <c r="H7" s="266">
        <v>226.92550004999924</v>
      </c>
      <c r="I7" s="266">
        <v>4.8754200733333324</v>
      </c>
      <c r="J7" s="265">
        <f t="shared" si="2"/>
        <v>0.15088931060818495</v>
      </c>
      <c r="L7" s="28"/>
      <c r="M7" s="31"/>
      <c r="N7" s="31"/>
      <c r="P7" s="28"/>
      <c r="Q7" s="28"/>
      <c r="R7" s="167"/>
    </row>
    <row r="8" spans="1:18" x14ac:dyDescent="0.3">
      <c r="A8" s="112" t="s">
        <v>113</v>
      </c>
      <c r="B8" s="264">
        <v>120.66380599999999</v>
      </c>
      <c r="C8" s="264">
        <v>1.6102890000000001</v>
      </c>
      <c r="D8" s="265">
        <f t="shared" si="0"/>
        <v>8.3504989752269221E-2</v>
      </c>
      <c r="E8" s="266">
        <v>101.86844000000001</v>
      </c>
      <c r="F8" s="266">
        <v>1.349445</v>
      </c>
      <c r="G8" s="265">
        <f t="shared" si="1"/>
        <v>7.3076705624717811E-2</v>
      </c>
      <c r="H8" s="266">
        <v>134.84044649999973</v>
      </c>
      <c r="I8" s="266">
        <v>1.7680794822222223</v>
      </c>
      <c r="J8" s="265">
        <f t="shared" si="2"/>
        <v>8.9659302326102211E-2</v>
      </c>
      <c r="L8" s="28"/>
      <c r="M8" s="31"/>
      <c r="N8" s="31"/>
      <c r="P8" s="28"/>
      <c r="Q8" s="28"/>
      <c r="R8" s="167"/>
    </row>
    <row r="9" spans="1:18" x14ac:dyDescent="0.3">
      <c r="A9" s="112" t="s">
        <v>114</v>
      </c>
      <c r="B9" s="264">
        <v>108.188372</v>
      </c>
      <c r="C9" s="264">
        <v>0.45341700000000001</v>
      </c>
      <c r="D9" s="265">
        <f t="shared" si="0"/>
        <v>7.4871406718056713E-2</v>
      </c>
      <c r="E9" s="266">
        <v>103.989425</v>
      </c>
      <c r="F9" s="266">
        <v>0.40153899999999998</v>
      </c>
      <c r="G9" s="265">
        <f t="shared" si="1"/>
        <v>7.4598222951177726E-2</v>
      </c>
      <c r="H9" s="266">
        <v>142.41024547000029</v>
      </c>
      <c r="I9" s="266">
        <v>0.59290485999999987</v>
      </c>
      <c r="J9" s="265">
        <f t="shared" si="2"/>
        <v>9.469268001073558E-2</v>
      </c>
      <c r="L9" s="28"/>
      <c r="M9" s="31"/>
      <c r="N9" s="31"/>
      <c r="P9" s="28"/>
      <c r="Q9" s="28"/>
      <c r="R9" s="167"/>
    </row>
    <row r="10" spans="1:18" x14ac:dyDescent="0.3">
      <c r="A10" s="338" t="s">
        <v>115</v>
      </c>
      <c r="B10" s="338"/>
      <c r="C10" s="338"/>
      <c r="D10" s="338"/>
      <c r="E10" s="338"/>
      <c r="F10" s="338"/>
      <c r="G10" s="338"/>
      <c r="H10" s="338"/>
      <c r="I10" s="338"/>
      <c r="J10" s="338"/>
      <c r="L10" s="28"/>
      <c r="M10" s="31"/>
      <c r="N10" s="31"/>
      <c r="P10" s="110"/>
      <c r="Q10" s="228"/>
      <c r="R10" s="167"/>
    </row>
    <row r="11" spans="1:18" x14ac:dyDescent="0.3">
      <c r="A11" s="338" t="s">
        <v>116</v>
      </c>
      <c r="B11" s="338"/>
      <c r="C11" s="338"/>
      <c r="D11" s="338"/>
      <c r="E11" s="338"/>
      <c r="F11" s="338"/>
      <c r="G11" s="338"/>
      <c r="H11" s="338"/>
      <c r="I11" s="338"/>
      <c r="J11" s="338"/>
      <c r="L11" s="31"/>
      <c r="M11" s="31"/>
      <c r="N11" s="31"/>
      <c r="P11" s="31"/>
      <c r="Q11" s="31"/>
      <c r="R11" s="31"/>
    </row>
    <row r="12" spans="1:18" x14ac:dyDescent="0.3">
      <c r="L12" s="31"/>
      <c r="M12" s="31"/>
      <c r="N12" s="31"/>
      <c r="P12" s="31"/>
      <c r="Q12" s="31"/>
      <c r="R12" s="31"/>
    </row>
    <row r="13" spans="1:18" x14ac:dyDescent="0.3">
      <c r="L13" s="31"/>
      <c r="M13" s="31"/>
      <c r="N13" s="31"/>
      <c r="P13" s="31"/>
      <c r="Q13" s="31"/>
      <c r="R13" s="31"/>
    </row>
    <row r="29" s="31" customFormat="1" x14ac:dyDescent="0.3"/>
    <row r="30" s="31" customFormat="1" x14ac:dyDescent="0.3"/>
    <row r="31" s="31" customFormat="1" x14ac:dyDescent="0.3"/>
    <row r="32" s="31" customFormat="1" x14ac:dyDescent="0.3"/>
    <row r="33" spans="1:16" ht="30" customHeight="1" x14ac:dyDescent="0.3">
      <c r="A33" s="336" t="s">
        <v>336</v>
      </c>
      <c r="B33" s="337"/>
      <c r="C33" s="337"/>
      <c r="D33" s="337"/>
      <c r="E33" s="337"/>
      <c r="F33" s="337"/>
      <c r="G33" s="337"/>
      <c r="H33" s="337"/>
      <c r="I33" s="337"/>
      <c r="J33" s="337"/>
      <c r="K33" s="31"/>
      <c r="L33" s="31"/>
    </row>
    <row r="34" spans="1:16" x14ac:dyDescent="0.3">
      <c r="A34" s="112"/>
      <c r="B34" s="113" t="s">
        <v>102</v>
      </c>
      <c r="C34" s="113" t="s">
        <v>79</v>
      </c>
      <c r="D34" s="113" t="s">
        <v>104</v>
      </c>
      <c r="E34" s="113" t="s">
        <v>102</v>
      </c>
      <c r="F34" s="113" t="s">
        <v>79</v>
      </c>
      <c r="G34" s="113" t="s">
        <v>104</v>
      </c>
      <c r="H34" s="113" t="s">
        <v>102</v>
      </c>
      <c r="I34" s="113" t="s">
        <v>79</v>
      </c>
      <c r="J34" s="113" t="s">
        <v>104</v>
      </c>
      <c r="K34" s="31"/>
      <c r="L34" s="31"/>
    </row>
    <row r="35" spans="1:16" x14ac:dyDescent="0.3">
      <c r="A35" s="112"/>
      <c r="B35" s="113" t="s">
        <v>105</v>
      </c>
      <c r="C35" s="113" t="s">
        <v>106</v>
      </c>
      <c r="D35" s="113" t="s">
        <v>105</v>
      </c>
      <c r="E35" s="113" t="s">
        <v>107</v>
      </c>
      <c r="F35" s="113" t="s">
        <v>108</v>
      </c>
      <c r="G35" s="113" t="s">
        <v>107</v>
      </c>
      <c r="H35" s="113" t="s">
        <v>333</v>
      </c>
      <c r="I35" s="113" t="s">
        <v>334</v>
      </c>
      <c r="J35" s="113" t="s">
        <v>333</v>
      </c>
      <c r="K35" s="31"/>
      <c r="L35" s="31"/>
      <c r="O35" s="232"/>
      <c r="P35" s="235"/>
    </row>
    <row r="36" spans="1:16" x14ac:dyDescent="0.3">
      <c r="A36" s="112" t="s">
        <v>117</v>
      </c>
      <c r="B36" s="239">
        <v>87.236891999999997</v>
      </c>
      <c r="C36" s="239">
        <v>140.716948</v>
      </c>
      <c r="D36" s="267">
        <f t="shared" ref="D36:D41" si="3">B36/(SUM($B$36:$B$41))</f>
        <v>0.24056456923509656</v>
      </c>
      <c r="E36" s="239">
        <v>135.076401</v>
      </c>
      <c r="F36" s="239">
        <v>200.890736</v>
      </c>
      <c r="G36" s="267">
        <f t="shared" ref="G36:G41" si="4">E36/SUM($E$36:$E$41)</f>
        <v>0.46049424458222327</v>
      </c>
      <c r="H36" s="240">
        <v>131.64190890999987</v>
      </c>
      <c r="I36" s="240">
        <v>197.34202999999999</v>
      </c>
      <c r="J36" s="267">
        <f t="shared" ref="J36:J41" si="5">H36/(SUM($H$36:$H$41))</f>
        <v>0.42635547974145205</v>
      </c>
      <c r="K36" s="31"/>
      <c r="L36" s="28"/>
      <c r="O36" s="28"/>
      <c r="P36" s="28"/>
    </row>
    <row r="37" spans="1:16" x14ac:dyDescent="0.3">
      <c r="A37" s="112" t="s">
        <v>118</v>
      </c>
      <c r="B37" s="239">
        <v>76.575999999999993</v>
      </c>
      <c r="C37" s="239">
        <v>86.941073000000003</v>
      </c>
      <c r="D37" s="267">
        <f t="shared" si="3"/>
        <v>0.2111660792975838</v>
      </c>
      <c r="E37" s="239">
        <v>83.787846000000002</v>
      </c>
      <c r="F37" s="239">
        <v>96.573428000000007</v>
      </c>
      <c r="G37" s="267">
        <f t="shared" si="4"/>
        <v>0.28564442466113427</v>
      </c>
      <c r="H37" s="240">
        <v>86.444160560000199</v>
      </c>
      <c r="I37" s="240">
        <v>99.539377999999999</v>
      </c>
      <c r="J37" s="267">
        <f t="shared" si="5"/>
        <v>0.27997118737926718</v>
      </c>
      <c r="K37" s="31"/>
      <c r="L37" s="28"/>
      <c r="O37" s="28"/>
      <c r="P37" s="28"/>
    </row>
    <row r="38" spans="1:16" x14ac:dyDescent="0.3">
      <c r="A38" s="112" t="s">
        <v>119</v>
      </c>
      <c r="B38" s="239">
        <v>121.524142</v>
      </c>
      <c r="C38" s="239">
        <v>109.39868300000001</v>
      </c>
      <c r="D38" s="267">
        <f t="shared" si="3"/>
        <v>0.33511513537064924</v>
      </c>
      <c r="E38" s="239">
        <v>28.767187</v>
      </c>
      <c r="F38" s="239">
        <v>23.634761999999998</v>
      </c>
      <c r="G38" s="267">
        <f t="shared" si="4"/>
        <v>9.8071342945542012E-2</v>
      </c>
      <c r="H38" s="240">
        <v>37.874594289999983</v>
      </c>
      <c r="I38" s="240">
        <v>32.173422729999999</v>
      </c>
      <c r="J38" s="267">
        <f t="shared" si="5"/>
        <v>0.12266641339549243</v>
      </c>
      <c r="K38" s="31"/>
      <c r="L38" s="28"/>
      <c r="O38" s="28"/>
      <c r="P38" s="28"/>
    </row>
    <row r="39" spans="1:16" x14ac:dyDescent="0.3">
      <c r="A39" s="112" t="s">
        <v>120</v>
      </c>
      <c r="B39" s="239">
        <v>62.097760999999998</v>
      </c>
      <c r="C39" s="239">
        <v>40.163291999999998</v>
      </c>
      <c r="D39" s="267">
        <f t="shared" si="3"/>
        <v>0.17124086820320214</v>
      </c>
      <c r="E39" s="239">
        <v>27.738354999999999</v>
      </c>
      <c r="F39" s="239">
        <v>15.657431000000001</v>
      </c>
      <c r="G39" s="267">
        <f t="shared" si="4"/>
        <v>9.4563911513148288E-2</v>
      </c>
      <c r="H39" s="240">
        <v>40.624077769999921</v>
      </c>
      <c r="I39" s="240">
        <v>21.005174490000002</v>
      </c>
      <c r="J39" s="267">
        <f t="shared" si="5"/>
        <v>0.13157130818061755</v>
      </c>
      <c r="K39" s="31"/>
      <c r="L39" s="28"/>
      <c r="O39" s="28"/>
      <c r="P39" s="28"/>
    </row>
    <row r="40" spans="1:16" x14ac:dyDescent="0.3">
      <c r="A40" s="112" t="s">
        <v>121</v>
      </c>
      <c r="B40" s="239">
        <v>14.746649</v>
      </c>
      <c r="C40" s="239">
        <v>2.3683730000000001</v>
      </c>
      <c r="D40" s="267">
        <f t="shared" si="3"/>
        <v>4.0665378866846465E-2</v>
      </c>
      <c r="E40" s="239">
        <v>9.2970079999999999</v>
      </c>
      <c r="F40" s="239">
        <v>2.1593499999999999</v>
      </c>
      <c r="G40" s="267">
        <f t="shared" si="4"/>
        <v>3.1694793791810359E-2</v>
      </c>
      <c r="H40" s="240">
        <v>12.166170699999999</v>
      </c>
      <c r="I40" s="240">
        <v>3.0258180000000001</v>
      </c>
      <c r="J40" s="267">
        <f t="shared" si="5"/>
        <v>3.9403208205991531E-2</v>
      </c>
      <c r="K40" s="31"/>
      <c r="L40" s="28"/>
      <c r="O40" s="28"/>
      <c r="P40" s="28"/>
    </row>
    <row r="41" spans="1:16" x14ac:dyDescent="0.3">
      <c r="A41" s="112" t="s">
        <v>122</v>
      </c>
      <c r="B41" s="239">
        <v>0.45255600000000001</v>
      </c>
      <c r="C41" s="239">
        <v>3.1947999999999997E-2</v>
      </c>
      <c r="D41" s="267">
        <f t="shared" si="3"/>
        <v>1.2479690266218833E-3</v>
      </c>
      <c r="E41" s="239">
        <v>8.6623870000000007</v>
      </c>
      <c r="F41" s="239">
        <v>0.84043800000000002</v>
      </c>
      <c r="G41" s="267">
        <f t="shared" si="4"/>
        <v>2.9531282506141628E-2</v>
      </c>
      <c r="H41" s="240">
        <v>1.0004809999999999E-2</v>
      </c>
      <c r="I41" s="240">
        <v>1.08E-4</v>
      </c>
      <c r="J41" s="267">
        <f t="shared" si="5"/>
        <v>3.240309717924525E-5</v>
      </c>
      <c r="K41" s="31"/>
      <c r="L41" s="28"/>
      <c r="O41" s="28"/>
      <c r="P41" s="28"/>
    </row>
    <row r="42" spans="1:16" x14ac:dyDescent="0.3">
      <c r="A42" s="333" t="s">
        <v>115</v>
      </c>
      <c r="B42" s="334"/>
      <c r="C42" s="334"/>
      <c r="D42" s="334"/>
      <c r="E42" s="334"/>
      <c r="F42" s="334"/>
      <c r="G42" s="334"/>
      <c r="H42" s="334"/>
      <c r="I42" s="334"/>
      <c r="J42" s="335"/>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sqref="A1:I1"/>
    </sheetView>
  </sheetViews>
  <sheetFormatPr baseColWidth="10" defaultColWidth="11.44140625" defaultRowHeight="14.4" x14ac:dyDescent="0.3"/>
  <cols>
    <col min="1" max="1" width="26.88671875" customWidth="1"/>
    <col min="2" max="3" width="8" customWidth="1"/>
    <col min="4" max="4" width="8.6640625" customWidth="1"/>
    <col min="5" max="5" width="7.33203125" style="29" customWidth="1"/>
    <col min="6" max="6" width="9.44140625" customWidth="1"/>
    <col min="7" max="8" width="9.6640625" bestFit="1" customWidth="1"/>
    <col min="9" max="9" width="7.33203125" customWidth="1"/>
    <col min="10" max="10" width="7.33203125" style="254" customWidth="1"/>
  </cols>
  <sheetData>
    <row r="1" spans="1:10" ht="14.4" customHeight="1" x14ac:dyDescent="0.3">
      <c r="A1" s="340" t="s">
        <v>123</v>
      </c>
      <c r="B1" s="340"/>
      <c r="C1" s="340"/>
      <c r="D1" s="340"/>
      <c r="E1" s="340"/>
      <c r="F1" s="340"/>
      <c r="G1" s="340"/>
      <c r="H1" s="340"/>
      <c r="I1" s="340"/>
      <c r="J1" s="299"/>
    </row>
    <row r="2" spans="1:10" ht="14.4" customHeight="1" x14ac:dyDescent="0.3">
      <c r="A2" s="296"/>
      <c r="B2" s="347" t="s">
        <v>157</v>
      </c>
      <c r="C2" s="347"/>
      <c r="D2" s="347"/>
      <c r="E2" s="347"/>
      <c r="F2" s="347" t="s">
        <v>158</v>
      </c>
      <c r="G2" s="347"/>
      <c r="H2" s="347"/>
      <c r="I2" s="347"/>
      <c r="J2" s="300"/>
    </row>
    <row r="3" spans="1:10" x14ac:dyDescent="0.3">
      <c r="A3" s="348" t="s">
        <v>124</v>
      </c>
      <c r="B3" s="348">
        <v>2021</v>
      </c>
      <c r="C3" s="350" t="s">
        <v>345</v>
      </c>
      <c r="D3" s="351"/>
      <c r="E3" s="352"/>
      <c r="F3" s="348">
        <v>2021</v>
      </c>
      <c r="G3" s="350" t="str">
        <f>C3</f>
        <v>Ene - ene</v>
      </c>
      <c r="H3" s="351"/>
      <c r="I3" s="352"/>
      <c r="J3" s="301"/>
    </row>
    <row r="4" spans="1:10" ht="27.6" x14ac:dyDescent="0.3">
      <c r="A4" s="349"/>
      <c r="B4" s="349"/>
      <c r="C4" s="297">
        <v>2021</v>
      </c>
      <c r="D4" s="297">
        <v>2022</v>
      </c>
      <c r="E4" s="298" t="s">
        <v>346</v>
      </c>
      <c r="F4" s="349"/>
      <c r="G4" s="297">
        <v>2021</v>
      </c>
      <c r="H4" s="297">
        <v>2022</v>
      </c>
      <c r="I4" s="298" t="s">
        <v>346</v>
      </c>
      <c r="J4" s="300"/>
    </row>
    <row r="5" spans="1:10" x14ac:dyDescent="0.3">
      <c r="A5" s="341"/>
      <c r="B5" s="342"/>
      <c r="C5" s="342"/>
      <c r="D5" s="342"/>
      <c r="E5" s="342"/>
      <c r="F5" s="342"/>
      <c r="G5" s="342"/>
      <c r="H5" s="342"/>
      <c r="I5" s="343"/>
      <c r="J5" s="302"/>
    </row>
    <row r="6" spans="1:10" ht="14.4" customHeight="1" x14ac:dyDescent="0.3">
      <c r="A6" s="160" t="s">
        <v>125</v>
      </c>
      <c r="B6" s="161">
        <v>881288.32461579994</v>
      </c>
      <c r="C6" s="161">
        <v>71315.81854800001</v>
      </c>
      <c r="D6" s="161">
        <v>72225.832606199998</v>
      </c>
      <c r="E6" s="162">
        <v>1.2760339525339504</v>
      </c>
      <c r="F6" s="161">
        <v>1974152.4538599998</v>
      </c>
      <c r="G6" s="161">
        <v>160143.37411999999</v>
      </c>
      <c r="H6" s="161">
        <v>154090.02323999998</v>
      </c>
      <c r="I6" s="162">
        <v>-3.7799571248349366</v>
      </c>
      <c r="J6" s="300"/>
    </row>
    <row r="7" spans="1:10" x14ac:dyDescent="0.3">
      <c r="A7" s="344"/>
      <c r="B7" s="345"/>
      <c r="C7" s="345"/>
      <c r="D7" s="345"/>
      <c r="E7" s="345"/>
      <c r="F7" s="345"/>
      <c r="G7" s="345"/>
      <c r="H7" s="345"/>
      <c r="I7" s="346"/>
      <c r="J7" s="302"/>
    </row>
    <row r="8" spans="1:10" x14ac:dyDescent="0.3">
      <c r="A8" s="160" t="s">
        <v>61</v>
      </c>
      <c r="B8" s="161">
        <v>448185.13451499998</v>
      </c>
      <c r="C8" s="161">
        <v>36188.217528000001</v>
      </c>
      <c r="D8" s="161">
        <v>34125.2911762</v>
      </c>
      <c r="E8" s="162">
        <v>-5.7005470087158869</v>
      </c>
      <c r="F8" s="161">
        <v>1505313.7995599997</v>
      </c>
      <c r="G8" s="161">
        <v>123963.58521999998</v>
      </c>
      <c r="H8" s="161">
        <v>111455.42684999999</v>
      </c>
      <c r="I8" s="162">
        <v>-10.090187652931775</v>
      </c>
      <c r="J8" s="303"/>
    </row>
    <row r="9" spans="1:10" x14ac:dyDescent="0.3">
      <c r="A9" s="114" t="s">
        <v>126</v>
      </c>
      <c r="B9" s="115">
        <v>35173.29829359999</v>
      </c>
      <c r="C9" s="115">
        <v>2967.9221581999996</v>
      </c>
      <c r="D9" s="115">
        <v>2883.1174002000002</v>
      </c>
      <c r="E9" s="116">
        <v>-2.8573781076331244</v>
      </c>
      <c r="F9" s="115">
        <v>112033.50848999999</v>
      </c>
      <c r="G9" s="115">
        <v>9709.9724099999967</v>
      </c>
      <c r="H9" s="115">
        <v>9261.7168799999963</v>
      </c>
      <c r="I9" s="116">
        <v>-4.6164449400325367</v>
      </c>
      <c r="J9" s="303"/>
    </row>
    <row r="10" spans="1:10" x14ac:dyDescent="0.3">
      <c r="A10" s="114" t="s">
        <v>127</v>
      </c>
      <c r="B10" s="115">
        <v>5.3775000000000004</v>
      </c>
      <c r="C10" s="115">
        <v>0.45</v>
      </c>
      <c r="D10" s="115">
        <v>0</v>
      </c>
      <c r="E10" s="222" t="s">
        <v>344</v>
      </c>
      <c r="F10" s="115">
        <v>37.932520000000004</v>
      </c>
      <c r="G10" s="115">
        <v>3.3</v>
      </c>
      <c r="H10" s="115">
        <v>0</v>
      </c>
      <c r="I10" s="116" t="s">
        <v>344</v>
      </c>
      <c r="J10" s="303"/>
    </row>
    <row r="11" spans="1:10" x14ac:dyDescent="0.3">
      <c r="A11" s="114" t="s">
        <v>128</v>
      </c>
      <c r="B11" s="115">
        <v>97.674000000000007</v>
      </c>
      <c r="C11" s="115">
        <v>24.236999999999998</v>
      </c>
      <c r="D11" s="115">
        <v>3.87</v>
      </c>
      <c r="E11" s="222">
        <v>-84.032677311548454</v>
      </c>
      <c r="F11" s="115">
        <v>253.86865</v>
      </c>
      <c r="G11" s="115">
        <v>59.765010000000004</v>
      </c>
      <c r="H11" s="115">
        <v>14.37194</v>
      </c>
      <c r="I11" s="116">
        <v>-75.952584965684764</v>
      </c>
      <c r="J11" s="304"/>
    </row>
    <row r="12" spans="1:10" x14ac:dyDescent="0.3">
      <c r="A12" s="114" t="s">
        <v>129</v>
      </c>
      <c r="B12" s="115">
        <v>1774.2735</v>
      </c>
      <c r="C12" s="115">
        <v>107.1</v>
      </c>
      <c r="D12" s="115">
        <v>126.063</v>
      </c>
      <c r="E12" s="222">
        <v>17.705882352941188</v>
      </c>
      <c r="F12" s="115">
        <v>5608.5127000000002</v>
      </c>
      <c r="G12" s="115">
        <v>326.16293999999999</v>
      </c>
      <c r="H12" s="115">
        <v>391.99656000000004</v>
      </c>
      <c r="I12" s="222">
        <v>20.184273541316514</v>
      </c>
      <c r="J12" s="303"/>
    </row>
    <row r="13" spans="1:10" x14ac:dyDescent="0.3">
      <c r="A13" s="114" t="s">
        <v>130</v>
      </c>
      <c r="B13" s="115">
        <v>2006.9905000000001</v>
      </c>
      <c r="C13" s="115">
        <v>174.33674999999999</v>
      </c>
      <c r="D13" s="115">
        <v>133.70099999999999</v>
      </c>
      <c r="E13" s="116">
        <v>-23.308768805200287</v>
      </c>
      <c r="F13" s="115">
        <v>7150.8613399999995</v>
      </c>
      <c r="G13" s="115">
        <v>724.74616999999989</v>
      </c>
      <c r="H13" s="115">
        <v>516.60550999999987</v>
      </c>
      <c r="I13" s="116">
        <v>-28.719111409722942</v>
      </c>
      <c r="J13" s="303"/>
    </row>
    <row r="14" spans="1:10" x14ac:dyDescent="0.3">
      <c r="A14" s="114" t="s">
        <v>131</v>
      </c>
      <c r="B14" s="115">
        <v>39710.340615299996</v>
      </c>
      <c r="C14" s="115">
        <v>2976.9883478000002</v>
      </c>
      <c r="D14" s="115">
        <v>3310.7407993000002</v>
      </c>
      <c r="E14" s="116">
        <v>11.211076850423126</v>
      </c>
      <c r="F14" s="115">
        <v>116734.91544999994</v>
      </c>
      <c r="G14" s="115">
        <v>8949.1339999999982</v>
      </c>
      <c r="H14" s="115">
        <v>9394.0291399999987</v>
      </c>
      <c r="I14" s="116">
        <v>4.9713764482686429</v>
      </c>
      <c r="J14" s="303"/>
    </row>
    <row r="15" spans="1:10" x14ac:dyDescent="0.3">
      <c r="A15" s="114" t="s">
        <v>132</v>
      </c>
      <c r="B15" s="115">
        <v>5228.8736124999996</v>
      </c>
      <c r="C15" s="115">
        <v>295.23405109999999</v>
      </c>
      <c r="D15" s="115">
        <v>267.75850000000003</v>
      </c>
      <c r="E15" s="116">
        <v>-9.3063625275031825</v>
      </c>
      <c r="F15" s="115">
        <v>15667.551609999999</v>
      </c>
      <c r="G15" s="115">
        <v>1021.0287999999997</v>
      </c>
      <c r="H15" s="115">
        <v>830.58523000000014</v>
      </c>
      <c r="I15" s="116">
        <v>-18.652125189808515</v>
      </c>
      <c r="J15" s="303"/>
    </row>
    <row r="16" spans="1:10" x14ac:dyDescent="0.3">
      <c r="A16" s="114" t="s">
        <v>133</v>
      </c>
      <c r="B16" s="115">
        <v>37883.485858</v>
      </c>
      <c r="C16" s="115">
        <v>3163.6472359999998</v>
      </c>
      <c r="D16" s="115">
        <v>2889.1628959999998</v>
      </c>
      <c r="E16" s="116">
        <v>-8.6761993207260275</v>
      </c>
      <c r="F16" s="115">
        <v>105357.77987999993</v>
      </c>
      <c r="G16" s="115">
        <v>8899.7814499999949</v>
      </c>
      <c r="H16" s="115">
        <v>7888.1783100000011</v>
      </c>
      <c r="I16" s="116">
        <v>-11.366606536163815</v>
      </c>
      <c r="J16" s="303"/>
    </row>
    <row r="17" spans="1:10" x14ac:dyDescent="0.3">
      <c r="A17" s="114" t="s">
        <v>134</v>
      </c>
      <c r="B17" s="115">
        <v>253.166</v>
      </c>
      <c r="C17" s="115">
        <v>27.917999999999999</v>
      </c>
      <c r="D17" s="115">
        <v>8.5545000000000009</v>
      </c>
      <c r="E17" s="116">
        <v>-69.35847840103159</v>
      </c>
      <c r="F17" s="115">
        <v>1609.3034199999997</v>
      </c>
      <c r="G17" s="115">
        <v>152.1686</v>
      </c>
      <c r="H17" s="115">
        <v>84.235389999999995</v>
      </c>
      <c r="I17" s="116">
        <v>-44.64338240609429</v>
      </c>
      <c r="J17" s="303"/>
    </row>
    <row r="18" spans="1:10" x14ac:dyDescent="0.3">
      <c r="A18" s="114" t="s">
        <v>135</v>
      </c>
      <c r="B18" s="115">
        <v>89928.699088099995</v>
      </c>
      <c r="C18" s="115">
        <v>7810.3073812000002</v>
      </c>
      <c r="D18" s="115">
        <v>7450.0531129000001</v>
      </c>
      <c r="E18" s="116">
        <v>-4.6125491701793919</v>
      </c>
      <c r="F18" s="115">
        <v>307580.67237999983</v>
      </c>
      <c r="G18" s="115">
        <v>27893.810600000008</v>
      </c>
      <c r="H18" s="115">
        <v>27054.169630000004</v>
      </c>
      <c r="I18" s="116">
        <v>-3.0101336172405411</v>
      </c>
      <c r="J18" s="303"/>
    </row>
    <row r="19" spans="1:10" x14ac:dyDescent="0.3">
      <c r="A19" s="114" t="s">
        <v>136</v>
      </c>
      <c r="B19" s="115">
        <v>29765.969417899996</v>
      </c>
      <c r="C19" s="115">
        <v>2706.0947302999998</v>
      </c>
      <c r="D19" s="115">
        <v>2119.5998943</v>
      </c>
      <c r="E19" s="116">
        <v>-21.673108093114706</v>
      </c>
      <c r="F19" s="115">
        <v>109597.70668999995</v>
      </c>
      <c r="G19" s="115">
        <v>9298.9372399999993</v>
      </c>
      <c r="H19" s="115">
        <v>7524.0008699999989</v>
      </c>
      <c r="I19" s="116">
        <v>-19.087518543140533</v>
      </c>
      <c r="J19" s="303"/>
    </row>
    <row r="20" spans="1:10" x14ac:dyDescent="0.3">
      <c r="A20" s="114" t="s">
        <v>137</v>
      </c>
      <c r="B20" s="115">
        <v>5541.857390000001</v>
      </c>
      <c r="C20" s="115">
        <v>324.81450000000001</v>
      </c>
      <c r="D20" s="115">
        <v>315.04050000000001</v>
      </c>
      <c r="E20" s="116">
        <v>-3.0091021182859805</v>
      </c>
      <c r="F20" s="115">
        <v>18333.091519999998</v>
      </c>
      <c r="G20" s="115">
        <v>1215.6494100000002</v>
      </c>
      <c r="H20" s="115">
        <v>1172.8758</v>
      </c>
      <c r="I20" s="116">
        <v>-3.5185810685335781</v>
      </c>
      <c r="J20" s="303"/>
    </row>
    <row r="21" spans="1:10" x14ac:dyDescent="0.3">
      <c r="A21" s="114" t="s">
        <v>138</v>
      </c>
      <c r="B21" s="115">
        <v>33680.635899599998</v>
      </c>
      <c r="C21" s="115">
        <v>2614.2747684999995</v>
      </c>
      <c r="D21" s="115">
        <v>2818.5466400000005</v>
      </c>
      <c r="E21" s="116">
        <v>7.8137108601329857</v>
      </c>
      <c r="F21" s="115">
        <v>92213.11579999997</v>
      </c>
      <c r="G21" s="115">
        <v>7173.3829099999975</v>
      </c>
      <c r="H21" s="115">
        <v>7821.3990699999986</v>
      </c>
      <c r="I21" s="116">
        <v>9.0336200943161629</v>
      </c>
      <c r="J21" s="303"/>
    </row>
    <row r="22" spans="1:10" x14ac:dyDescent="0.3">
      <c r="A22" s="114" t="s">
        <v>139</v>
      </c>
      <c r="B22" s="115">
        <v>8809.4010934000016</v>
      </c>
      <c r="C22" s="115">
        <v>733.12</v>
      </c>
      <c r="D22" s="115">
        <v>838.94299999999998</v>
      </c>
      <c r="E22" s="116">
        <v>14.434608249672621</v>
      </c>
      <c r="F22" s="115">
        <v>38792.708230000004</v>
      </c>
      <c r="G22" s="115">
        <v>3250.7645000000002</v>
      </c>
      <c r="H22" s="115">
        <v>3559.9920299999994</v>
      </c>
      <c r="I22" s="116">
        <v>9.5124556085191472</v>
      </c>
      <c r="J22" s="303"/>
    </row>
    <row r="23" spans="1:10" x14ac:dyDescent="0.3">
      <c r="A23" s="114" t="s">
        <v>140</v>
      </c>
      <c r="B23" s="115">
        <v>7367.4041874999994</v>
      </c>
      <c r="C23" s="115">
        <v>589.93018230000007</v>
      </c>
      <c r="D23" s="115">
        <v>506.66700000000003</v>
      </c>
      <c r="E23" s="116">
        <v>-14.114073969800344</v>
      </c>
      <c r="F23" s="115">
        <v>32595.991430000002</v>
      </c>
      <c r="G23" s="115">
        <v>2587.0987699999982</v>
      </c>
      <c r="H23" s="115">
        <v>1857.1531500000003</v>
      </c>
      <c r="I23" s="116">
        <v>-28.2148338696786</v>
      </c>
      <c r="J23" s="303"/>
    </row>
    <row r="24" spans="1:10" x14ac:dyDescent="0.3">
      <c r="A24" s="114" t="s">
        <v>141</v>
      </c>
      <c r="B24" s="115">
        <v>5914.7368203999995</v>
      </c>
      <c r="C24" s="115">
        <v>444.68100000000004</v>
      </c>
      <c r="D24" s="115">
        <v>321.99620460000006</v>
      </c>
      <c r="E24" s="116">
        <v>-27.589394509772163</v>
      </c>
      <c r="F24" s="115">
        <v>24743.181829999994</v>
      </c>
      <c r="G24" s="115">
        <v>1887.7668100000001</v>
      </c>
      <c r="H24" s="115">
        <v>1377.4198999999994</v>
      </c>
      <c r="I24" s="116">
        <v>-27.034425401302641</v>
      </c>
      <c r="J24" s="303"/>
    </row>
    <row r="25" spans="1:10" x14ac:dyDescent="0.3">
      <c r="A25" s="114" t="s">
        <v>142</v>
      </c>
      <c r="B25" s="115">
        <v>133524.42953909998</v>
      </c>
      <c r="C25" s="115">
        <v>10412.1182207</v>
      </c>
      <c r="D25" s="115">
        <v>9441.6294789000003</v>
      </c>
      <c r="E25" s="116">
        <v>-9.3207618395131391</v>
      </c>
      <c r="F25" s="115">
        <v>485962.04990999977</v>
      </c>
      <c r="G25" s="115">
        <v>38632.067489999994</v>
      </c>
      <c r="H25" s="115">
        <v>30947.321500000002</v>
      </c>
      <c r="I25" s="116">
        <v>-19.892142692050356</v>
      </c>
      <c r="J25" s="303"/>
    </row>
    <row r="26" spans="1:10" x14ac:dyDescent="0.3">
      <c r="A26" s="114" t="s">
        <v>143</v>
      </c>
      <c r="B26" s="115">
        <v>11518.521199599998</v>
      </c>
      <c r="C26" s="115">
        <v>815.04320189999999</v>
      </c>
      <c r="D26" s="115">
        <v>689.84725000000003</v>
      </c>
      <c r="E26" s="116">
        <v>-15.360652246181246</v>
      </c>
      <c r="F26" s="115">
        <v>31041.047709999995</v>
      </c>
      <c r="G26" s="115">
        <v>2178.0481099999997</v>
      </c>
      <c r="H26" s="115">
        <v>1759.3759399999999</v>
      </c>
      <c r="I26" s="116">
        <v>-19.222356387710832</v>
      </c>
      <c r="J26" s="300"/>
    </row>
    <row r="27" spans="1:10" x14ac:dyDescent="0.3">
      <c r="A27" s="341"/>
      <c r="B27" s="342"/>
      <c r="C27" s="342"/>
      <c r="D27" s="342"/>
      <c r="E27" s="342"/>
      <c r="F27" s="342"/>
      <c r="G27" s="342"/>
      <c r="H27" s="342"/>
      <c r="I27" s="343"/>
      <c r="J27" s="302"/>
    </row>
    <row r="28" spans="1:10" x14ac:dyDescent="0.3">
      <c r="A28" s="160" t="s">
        <v>144</v>
      </c>
      <c r="B28" s="161">
        <v>65120.173073700011</v>
      </c>
      <c r="C28" s="161">
        <v>4726.7840000000006</v>
      </c>
      <c r="D28" s="161">
        <v>5148.0565000000006</v>
      </c>
      <c r="E28" s="162">
        <v>8.9124550645851315</v>
      </c>
      <c r="F28" s="161">
        <v>144886.90379999994</v>
      </c>
      <c r="G28" s="161">
        <v>10613.64868</v>
      </c>
      <c r="H28" s="161">
        <v>11132.777139999998</v>
      </c>
      <c r="I28" s="162">
        <v>4.8911404141181549</v>
      </c>
      <c r="J28" s="303"/>
    </row>
    <row r="29" spans="1:10" x14ac:dyDescent="0.3">
      <c r="A29" s="114" t="s">
        <v>145</v>
      </c>
      <c r="B29" s="115">
        <v>21014.181499999999</v>
      </c>
      <c r="C29" s="115">
        <v>1610.3820000000001</v>
      </c>
      <c r="D29" s="115">
        <v>1807.2080000000001</v>
      </c>
      <c r="E29" s="116">
        <v>12.222317437725948</v>
      </c>
      <c r="F29" s="115">
        <v>40268.095599999993</v>
      </c>
      <c r="G29" s="115">
        <v>3117.5292100000006</v>
      </c>
      <c r="H29" s="115">
        <v>3542.5489700000003</v>
      </c>
      <c r="I29" s="116">
        <v>13.633224626626657</v>
      </c>
      <c r="J29" s="303"/>
    </row>
    <row r="30" spans="1:10" x14ac:dyDescent="0.3">
      <c r="A30" s="114" t="s">
        <v>146</v>
      </c>
      <c r="B30" s="115">
        <v>39216.195233700011</v>
      </c>
      <c r="C30" s="115">
        <v>2797.13</v>
      </c>
      <c r="D30" s="115">
        <v>2993.4530000000004</v>
      </c>
      <c r="E30" s="116">
        <v>7.0187299124459912</v>
      </c>
      <c r="F30" s="115">
        <v>86372.503169999967</v>
      </c>
      <c r="G30" s="115">
        <v>6353.6341499999999</v>
      </c>
      <c r="H30" s="115">
        <v>6268.7567199999994</v>
      </c>
      <c r="I30" s="116">
        <v>-1.3358879028311748</v>
      </c>
      <c r="J30" s="303"/>
    </row>
    <row r="31" spans="1:10" x14ac:dyDescent="0.3">
      <c r="A31" s="114" t="s">
        <v>147</v>
      </c>
      <c r="B31" s="115">
        <v>1305.3400799999999</v>
      </c>
      <c r="C31" s="115">
        <v>133.64699999999999</v>
      </c>
      <c r="D31" s="115">
        <v>15.975</v>
      </c>
      <c r="E31" s="116">
        <v>-88.046869738939151</v>
      </c>
      <c r="F31" s="115">
        <v>3763.8985700000003</v>
      </c>
      <c r="G31" s="115">
        <v>293.24808999999999</v>
      </c>
      <c r="H31" s="115">
        <v>67.535219999999995</v>
      </c>
      <c r="I31" s="116">
        <v>-76.969936956793134</v>
      </c>
      <c r="J31" s="303"/>
    </row>
    <row r="32" spans="1:10" x14ac:dyDescent="0.3">
      <c r="A32" s="114" t="s">
        <v>148</v>
      </c>
      <c r="B32" s="115">
        <v>3584.4562599999999</v>
      </c>
      <c r="C32" s="115">
        <v>185.625</v>
      </c>
      <c r="D32" s="115">
        <v>331.4205</v>
      </c>
      <c r="E32" s="116">
        <v>78.543030303030321</v>
      </c>
      <c r="F32" s="115">
        <v>14482.406459999997</v>
      </c>
      <c r="G32" s="115">
        <v>849.23722999999995</v>
      </c>
      <c r="H32" s="115">
        <v>1253.93623</v>
      </c>
      <c r="I32" s="116">
        <v>47.654411005980052</v>
      </c>
      <c r="J32" s="300"/>
    </row>
    <row r="33" spans="1:10" x14ac:dyDescent="0.3">
      <c r="A33" s="341"/>
      <c r="B33" s="342"/>
      <c r="C33" s="342"/>
      <c r="D33" s="342"/>
      <c r="E33" s="342"/>
      <c r="F33" s="342"/>
      <c r="G33" s="342"/>
      <c r="H33" s="342"/>
      <c r="I33" s="343"/>
      <c r="J33" s="302"/>
    </row>
    <row r="34" spans="1:10" x14ac:dyDescent="0.3">
      <c r="A34" s="160" t="s">
        <v>62</v>
      </c>
      <c r="B34" s="161">
        <v>353085.93121770001</v>
      </c>
      <c r="C34" s="161">
        <v>29491.007000000001</v>
      </c>
      <c r="D34" s="161">
        <v>31963.490999999998</v>
      </c>
      <c r="E34" s="162">
        <v>8.3838574925569702</v>
      </c>
      <c r="F34" s="161">
        <v>308760.91703999997</v>
      </c>
      <c r="G34" s="161">
        <v>24069.287830000001</v>
      </c>
      <c r="H34" s="161">
        <v>29710.516879999999</v>
      </c>
      <c r="I34" s="162">
        <v>23.437457268547689</v>
      </c>
      <c r="J34" s="305"/>
    </row>
    <row r="35" spans="1:10" x14ac:dyDescent="0.3">
      <c r="A35" s="341"/>
      <c r="B35" s="342"/>
      <c r="C35" s="342"/>
      <c r="D35" s="342"/>
      <c r="E35" s="342"/>
      <c r="F35" s="342"/>
      <c r="G35" s="342"/>
      <c r="H35" s="342"/>
      <c r="I35" s="343"/>
      <c r="J35" s="302"/>
    </row>
    <row r="36" spans="1:10" x14ac:dyDescent="0.3">
      <c r="A36" s="160" t="s">
        <v>149</v>
      </c>
      <c r="B36" s="161">
        <v>14897.0858094</v>
      </c>
      <c r="C36" s="161">
        <v>909.81002000000012</v>
      </c>
      <c r="D36" s="161">
        <v>988.99392999999986</v>
      </c>
      <c r="E36" s="162">
        <v>8.7033455621866835</v>
      </c>
      <c r="F36" s="161">
        <v>15190.83346</v>
      </c>
      <c r="G36" s="161">
        <v>1496.85239</v>
      </c>
      <c r="H36" s="161">
        <v>1791.3023699999999</v>
      </c>
      <c r="I36" s="162">
        <v>19.671277005476796</v>
      </c>
      <c r="J36" s="303"/>
    </row>
    <row r="37" spans="1:10" x14ac:dyDescent="0.3">
      <c r="A37" s="114" t="s">
        <v>150</v>
      </c>
      <c r="B37" s="115">
        <v>641.80185940000001</v>
      </c>
      <c r="C37" s="115">
        <v>71.135999999999996</v>
      </c>
      <c r="D37" s="115">
        <v>73.5</v>
      </c>
      <c r="E37" s="116">
        <v>3.3232118758434552</v>
      </c>
      <c r="F37" s="115">
        <v>1508.65894</v>
      </c>
      <c r="G37" s="115">
        <v>119.79302</v>
      </c>
      <c r="H37" s="115">
        <v>92.521509999999992</v>
      </c>
      <c r="I37" s="116">
        <v>-22.765525069824605</v>
      </c>
      <c r="J37" s="303"/>
    </row>
    <row r="38" spans="1:10" x14ac:dyDescent="0.3">
      <c r="A38" s="114" t="s">
        <v>151</v>
      </c>
      <c r="B38" s="115">
        <v>423.86137000000002</v>
      </c>
      <c r="C38" s="115">
        <v>69.199679999999987</v>
      </c>
      <c r="D38" s="115">
        <v>138.48430000000002</v>
      </c>
      <c r="E38" s="116">
        <v>100.12274623235257</v>
      </c>
      <c r="F38" s="115">
        <v>2762.58682</v>
      </c>
      <c r="G38" s="115">
        <v>241.81972000000002</v>
      </c>
      <c r="H38" s="115">
        <v>821.86204999999995</v>
      </c>
      <c r="I38" s="116">
        <v>239.86560318571202</v>
      </c>
      <c r="J38" s="303"/>
    </row>
    <row r="39" spans="1:10" x14ac:dyDescent="0.3">
      <c r="A39" s="114" t="s">
        <v>152</v>
      </c>
      <c r="B39" s="115">
        <v>13831.422579999999</v>
      </c>
      <c r="C39" s="115">
        <v>769.4743400000001</v>
      </c>
      <c r="D39" s="115">
        <v>777.0096299999999</v>
      </c>
      <c r="E39" s="116">
        <v>0.97927761957595294</v>
      </c>
      <c r="F39" s="115">
        <v>10919.5877</v>
      </c>
      <c r="G39" s="115">
        <v>1135.23965</v>
      </c>
      <c r="H39" s="115">
        <v>876.91880999999989</v>
      </c>
      <c r="I39" s="116">
        <v>-22.754740816179222</v>
      </c>
      <c r="J39" s="306"/>
    </row>
    <row r="40" spans="1:10" x14ac:dyDescent="0.3">
      <c r="A40" s="341"/>
      <c r="B40" s="342"/>
      <c r="C40" s="342"/>
      <c r="D40" s="342"/>
      <c r="E40" s="342"/>
      <c r="F40" s="342"/>
      <c r="G40" s="342"/>
      <c r="H40" s="342"/>
      <c r="I40" s="343"/>
      <c r="J40" s="307"/>
    </row>
    <row r="41" spans="1:10" x14ac:dyDescent="0.3">
      <c r="A41" s="339" t="s">
        <v>153</v>
      </c>
      <c r="B41" s="339"/>
      <c r="C41" s="339"/>
      <c r="D41" s="339"/>
      <c r="E41" s="339"/>
      <c r="F41" s="339"/>
      <c r="G41" s="339"/>
      <c r="H41" s="339"/>
      <c r="I41" s="339"/>
      <c r="J41" s="307"/>
    </row>
    <row r="42" spans="1:10" x14ac:dyDescent="0.3">
      <c r="A42" s="339" t="s">
        <v>154</v>
      </c>
      <c r="B42" s="339"/>
      <c r="C42" s="339"/>
      <c r="D42" s="339"/>
      <c r="E42" s="339"/>
      <c r="F42" s="339"/>
      <c r="G42" s="339"/>
      <c r="H42" s="339"/>
      <c r="I42" s="339"/>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zoomScale="90" zoomScaleNormal="90" zoomScaleSheetLayoutView="100" workbookViewId="0">
      <selection activeCell="A2" sqref="A2:A4"/>
    </sheetView>
  </sheetViews>
  <sheetFormatPr baseColWidth="10" defaultColWidth="11.44140625" defaultRowHeight="14.4" x14ac:dyDescent="0.3"/>
  <cols>
    <col min="1" max="1" width="15.6640625" customWidth="1"/>
    <col min="2" max="2" width="10.44140625" customWidth="1"/>
    <col min="3" max="4" width="10.88671875" customWidth="1"/>
    <col min="5" max="5" width="12.44140625" customWidth="1"/>
    <col min="6" max="8" width="10.6640625" customWidth="1"/>
    <col min="11" max="11" width="11.44140625" customWidth="1"/>
  </cols>
  <sheetData>
    <row r="1" spans="1:11" x14ac:dyDescent="0.3">
      <c r="A1" s="356" t="s">
        <v>155</v>
      </c>
      <c r="B1" s="356"/>
      <c r="C1" s="356"/>
      <c r="D1" s="356"/>
      <c r="E1" s="356"/>
      <c r="F1" s="356"/>
      <c r="G1" s="356"/>
      <c r="H1" s="356"/>
      <c r="I1" s="356"/>
      <c r="J1" s="356"/>
      <c r="K1" s="31"/>
    </row>
    <row r="2" spans="1:11" x14ac:dyDescent="0.3">
      <c r="A2" s="357" t="s">
        <v>156</v>
      </c>
      <c r="B2" s="354" t="s">
        <v>157</v>
      </c>
      <c r="C2" s="354"/>
      <c r="D2" s="354"/>
      <c r="E2" s="354"/>
      <c r="F2" s="353" t="s">
        <v>158</v>
      </c>
      <c r="G2" s="354"/>
      <c r="H2" s="354"/>
      <c r="I2" s="354"/>
      <c r="J2" s="355"/>
      <c r="K2" s="31"/>
    </row>
    <row r="3" spans="1:11" s="31" customFormat="1" x14ac:dyDescent="0.3">
      <c r="A3" s="358"/>
      <c r="B3" s="361">
        <v>2021</v>
      </c>
      <c r="C3" s="353" t="s">
        <v>349</v>
      </c>
      <c r="D3" s="354"/>
      <c r="E3" s="354"/>
      <c r="F3" s="363">
        <v>2021</v>
      </c>
      <c r="G3" s="353" t="s">
        <v>349</v>
      </c>
      <c r="H3" s="354"/>
      <c r="I3" s="354"/>
      <c r="J3" s="355"/>
    </row>
    <row r="4" spans="1:11" x14ac:dyDescent="0.3">
      <c r="A4" s="359"/>
      <c r="B4" s="362"/>
      <c r="C4" s="308">
        <v>2021</v>
      </c>
      <c r="D4" s="308">
        <v>2022</v>
      </c>
      <c r="E4" s="308" t="s">
        <v>347</v>
      </c>
      <c r="F4" s="364"/>
      <c r="G4" s="308">
        <v>2021</v>
      </c>
      <c r="H4" s="308">
        <v>2022</v>
      </c>
      <c r="I4" s="308" t="s">
        <v>347</v>
      </c>
      <c r="J4" s="309" t="s">
        <v>348</v>
      </c>
      <c r="K4" s="31"/>
    </row>
    <row r="5" spans="1:11" x14ac:dyDescent="0.3">
      <c r="A5" s="242" t="s">
        <v>159</v>
      </c>
      <c r="B5" s="117">
        <v>63839</v>
      </c>
      <c r="C5" s="117">
        <v>5531</v>
      </c>
      <c r="D5" s="117">
        <v>5448</v>
      </c>
      <c r="E5" s="246">
        <f>D5/C5-1</f>
        <v>-1.5006327969625755E-2</v>
      </c>
      <c r="F5" s="117">
        <v>249603</v>
      </c>
      <c r="G5" s="117">
        <v>21013</v>
      </c>
      <c r="H5" s="117">
        <v>20471</v>
      </c>
      <c r="I5" s="246">
        <f>H5/G5-1</f>
        <v>-2.5793556369866244E-2</v>
      </c>
      <c r="J5" s="246">
        <f>H5/H$17</f>
        <v>0.18367053967969135</v>
      </c>
      <c r="K5" s="100"/>
    </row>
    <row r="6" spans="1:11" x14ac:dyDescent="0.3">
      <c r="A6" s="242" t="s">
        <v>161</v>
      </c>
      <c r="B6" s="117">
        <v>53417</v>
      </c>
      <c r="C6" s="117">
        <v>2863</v>
      </c>
      <c r="D6" s="117">
        <v>4201</v>
      </c>
      <c r="E6" s="246">
        <f t="shared" ref="E6:E17" si="0">D6/C6-1</f>
        <v>0.46734194900454074</v>
      </c>
      <c r="F6" s="117">
        <v>165363</v>
      </c>
      <c r="G6" s="117">
        <v>9232</v>
      </c>
      <c r="H6" s="117">
        <v>13108</v>
      </c>
      <c r="I6" s="246">
        <f>H6/G6-1</f>
        <v>0.41984402079722694</v>
      </c>
      <c r="J6" s="246">
        <f>H6/H$17</f>
        <v>0.11760800323000314</v>
      </c>
      <c r="K6" s="100"/>
    </row>
    <row r="7" spans="1:11" x14ac:dyDescent="0.3">
      <c r="A7" s="242" t="s">
        <v>162</v>
      </c>
      <c r="B7" s="117">
        <v>41647</v>
      </c>
      <c r="C7" s="117">
        <v>4024</v>
      </c>
      <c r="D7" s="117">
        <v>4294</v>
      </c>
      <c r="E7" s="246">
        <f>D7/C7-1</f>
        <v>6.7097415506958358E-2</v>
      </c>
      <c r="F7" s="117">
        <v>114739</v>
      </c>
      <c r="G7" s="117">
        <v>11582</v>
      </c>
      <c r="H7" s="117">
        <v>11687</v>
      </c>
      <c r="I7" s="246">
        <f t="shared" ref="I7:I17" si="1">H7/G7-1</f>
        <v>9.0657917458125681E-3</v>
      </c>
      <c r="J7" s="246">
        <f>H7/H$17</f>
        <v>0.10485846305683909</v>
      </c>
      <c r="K7" s="100"/>
    </row>
    <row r="8" spans="1:11" x14ac:dyDescent="0.3">
      <c r="A8" s="242" t="s">
        <v>160</v>
      </c>
      <c r="B8" s="117">
        <v>67682</v>
      </c>
      <c r="C8" s="117">
        <v>5166</v>
      </c>
      <c r="D8" s="117">
        <v>3810</v>
      </c>
      <c r="E8" s="246">
        <f t="shared" si="0"/>
        <v>-0.26248548199767707</v>
      </c>
      <c r="F8" s="117">
        <v>179278</v>
      </c>
      <c r="G8" s="117">
        <v>13623</v>
      </c>
      <c r="H8" s="117">
        <v>9924</v>
      </c>
      <c r="I8" s="246">
        <f t="shared" si="1"/>
        <v>-0.27152609557366214</v>
      </c>
      <c r="J8" s="246">
        <f>H8/H$17</f>
        <v>8.904041990040823E-2</v>
      </c>
      <c r="K8" s="100"/>
    </row>
    <row r="9" spans="1:11" x14ac:dyDescent="0.3">
      <c r="A9" s="242" t="s">
        <v>163</v>
      </c>
      <c r="B9" s="117">
        <v>31858</v>
      </c>
      <c r="C9" s="117">
        <v>2164</v>
      </c>
      <c r="D9" s="117">
        <v>2080</v>
      </c>
      <c r="E9" s="246">
        <f t="shared" si="0"/>
        <v>-3.8817005545286554E-2</v>
      </c>
      <c r="F9" s="117">
        <v>113662</v>
      </c>
      <c r="G9" s="117">
        <v>8468</v>
      </c>
      <c r="H9" s="117">
        <v>8412</v>
      </c>
      <c r="I9" s="246">
        <f t="shared" si="1"/>
        <v>-6.6131317902692333E-3</v>
      </c>
      <c r="J9" s="246">
        <f t="shared" ref="J9:J17" si="2">H9/H$17</f>
        <v>7.547440671122875E-2</v>
      </c>
      <c r="K9" s="100"/>
    </row>
    <row r="10" spans="1:11" x14ac:dyDescent="0.3">
      <c r="A10" s="242" t="s">
        <v>165</v>
      </c>
      <c r="B10" s="117">
        <v>26568</v>
      </c>
      <c r="C10" s="117">
        <v>3102</v>
      </c>
      <c r="D10" s="117">
        <v>1905</v>
      </c>
      <c r="E10" s="246">
        <f t="shared" si="0"/>
        <v>-0.38588007736943908</v>
      </c>
      <c r="F10" s="117">
        <v>88384</v>
      </c>
      <c r="G10" s="117">
        <v>9880</v>
      </c>
      <c r="H10" s="117">
        <v>6424</v>
      </c>
      <c r="I10" s="246">
        <f t="shared" si="1"/>
        <v>-0.34979757085020247</v>
      </c>
      <c r="J10" s="246">
        <f t="shared" si="2"/>
        <v>5.7637611592122384E-2</v>
      </c>
      <c r="K10" s="100"/>
    </row>
    <row r="11" spans="1:11" x14ac:dyDescent="0.3">
      <c r="A11" s="242" t="s">
        <v>166</v>
      </c>
      <c r="B11" s="117">
        <v>12972</v>
      </c>
      <c r="C11" s="117">
        <v>1344</v>
      </c>
      <c r="D11" s="117">
        <v>1252</v>
      </c>
      <c r="E11" s="246">
        <f>D11/C11-1</f>
        <v>-6.8452380952380931E-2</v>
      </c>
      <c r="F11" s="117">
        <v>62829</v>
      </c>
      <c r="G11" s="117">
        <v>7118</v>
      </c>
      <c r="H11" s="117">
        <v>6064</v>
      </c>
      <c r="I11" s="246">
        <f>H11/G11-1</f>
        <v>-0.14807530205113795</v>
      </c>
      <c r="J11" s="246">
        <f t="shared" si="2"/>
        <v>5.4407608451841553E-2</v>
      </c>
      <c r="K11" s="100"/>
    </row>
    <row r="12" spans="1:11" x14ac:dyDescent="0.3">
      <c r="A12" s="242" t="s">
        <v>327</v>
      </c>
      <c r="B12" s="117">
        <v>11523</v>
      </c>
      <c r="C12" s="117">
        <v>770</v>
      </c>
      <c r="D12" s="117">
        <v>1311</v>
      </c>
      <c r="E12" s="246">
        <f t="shared" si="0"/>
        <v>0.70259740259740266</v>
      </c>
      <c r="F12" s="117">
        <v>27233</v>
      </c>
      <c r="G12" s="117">
        <v>1896</v>
      </c>
      <c r="H12" s="117">
        <v>3097</v>
      </c>
      <c r="I12" s="246">
        <f t="shared" si="1"/>
        <v>0.63343881856540074</v>
      </c>
      <c r="J12" s="246">
        <f t="shared" si="2"/>
        <v>2.7786999237360371E-2</v>
      </c>
      <c r="K12" s="100"/>
    </row>
    <row r="13" spans="1:11" x14ac:dyDescent="0.3">
      <c r="A13" s="242" t="s">
        <v>164</v>
      </c>
      <c r="B13" s="117">
        <v>17453</v>
      </c>
      <c r="C13" s="117">
        <v>1861</v>
      </c>
      <c r="D13" s="117">
        <v>800</v>
      </c>
      <c r="E13" s="246">
        <f>D13/C13-1</f>
        <v>-0.57012358946802788</v>
      </c>
      <c r="F13" s="117">
        <v>76210</v>
      </c>
      <c r="G13" s="117">
        <v>8515</v>
      </c>
      <c r="H13" s="117">
        <v>2973</v>
      </c>
      <c r="I13" s="246">
        <f t="shared" si="1"/>
        <v>-0.65085143863769823</v>
      </c>
      <c r="J13" s="246">
        <f t="shared" si="2"/>
        <v>2.6674442600152528E-2</v>
      </c>
      <c r="K13" s="100"/>
    </row>
    <row r="14" spans="1:11" x14ac:dyDescent="0.3">
      <c r="A14" s="242" t="s">
        <v>167</v>
      </c>
      <c r="B14" s="117">
        <v>15195</v>
      </c>
      <c r="C14" s="117">
        <v>1267</v>
      </c>
      <c r="D14" s="117">
        <v>1080</v>
      </c>
      <c r="E14" s="246">
        <f t="shared" si="0"/>
        <v>-0.14759273875295975</v>
      </c>
      <c r="F14" s="117">
        <v>39780</v>
      </c>
      <c r="G14" s="117">
        <v>3296</v>
      </c>
      <c r="H14" s="117">
        <v>2789</v>
      </c>
      <c r="I14" s="246">
        <f t="shared" si="1"/>
        <v>-0.15382281553398058</v>
      </c>
      <c r="J14" s="246">
        <f t="shared" si="2"/>
        <v>2.5023552106231216E-2</v>
      </c>
      <c r="K14" s="100"/>
    </row>
    <row r="15" spans="1:11" x14ac:dyDescent="0.3">
      <c r="A15" s="118" t="s">
        <v>168</v>
      </c>
      <c r="B15" s="119">
        <v>342154</v>
      </c>
      <c r="C15" s="119">
        <v>28092</v>
      </c>
      <c r="D15" s="119">
        <v>26181</v>
      </c>
      <c r="E15" s="249">
        <f t="shared" si="0"/>
        <v>-6.8026484408372445E-2</v>
      </c>
      <c r="F15" s="119">
        <v>1117081</v>
      </c>
      <c r="G15" s="119">
        <v>94623</v>
      </c>
      <c r="H15" s="119">
        <v>84949</v>
      </c>
      <c r="I15" s="249">
        <f t="shared" si="1"/>
        <v>-0.10223729959946315</v>
      </c>
      <c r="J15" s="249">
        <f t="shared" si="2"/>
        <v>0.76218204656587862</v>
      </c>
      <c r="K15" s="100"/>
    </row>
    <row r="16" spans="1:11" x14ac:dyDescent="0.3">
      <c r="A16" s="231" t="s">
        <v>169</v>
      </c>
      <c r="B16" s="117">
        <v>106031</v>
      </c>
      <c r="C16" s="117">
        <v>8096</v>
      </c>
      <c r="D16" s="117">
        <v>7944</v>
      </c>
      <c r="E16" s="246">
        <f t="shared" si="0"/>
        <v>-1.8774703557312256E-2</v>
      </c>
      <c r="F16" s="117">
        <v>388233</v>
      </c>
      <c r="G16" s="117">
        <v>29341</v>
      </c>
      <c r="H16" s="117">
        <v>26506</v>
      </c>
      <c r="I16" s="246">
        <f t="shared" si="1"/>
        <v>-9.6622473671653997E-2</v>
      </c>
      <c r="J16" s="246">
        <f t="shared" si="2"/>
        <v>0.2378179534341214</v>
      </c>
      <c r="K16" s="100"/>
    </row>
    <row r="17" spans="1:11" x14ac:dyDescent="0.3">
      <c r="A17" s="121" t="s">
        <v>170</v>
      </c>
      <c r="B17" s="119">
        <v>448185</v>
      </c>
      <c r="C17" s="119">
        <v>36188</v>
      </c>
      <c r="D17" s="119">
        <v>34125</v>
      </c>
      <c r="E17" s="249">
        <f t="shared" si="0"/>
        <v>-5.7007847905383047E-2</v>
      </c>
      <c r="F17" s="119">
        <v>1505314</v>
      </c>
      <c r="G17" s="119">
        <v>123964</v>
      </c>
      <c r="H17" s="119">
        <v>111455</v>
      </c>
      <c r="I17" s="249">
        <f t="shared" si="1"/>
        <v>-0.10090832822432316</v>
      </c>
      <c r="J17" s="249">
        <f t="shared" si="2"/>
        <v>1</v>
      </c>
      <c r="K17" s="100"/>
    </row>
    <row r="18" spans="1:11" x14ac:dyDescent="0.3">
      <c r="A18" s="339" t="s">
        <v>171</v>
      </c>
      <c r="B18" s="339"/>
      <c r="C18" s="339"/>
      <c r="D18" s="339"/>
      <c r="E18" s="339"/>
      <c r="F18" s="339"/>
      <c r="G18" s="339"/>
      <c r="H18" s="339"/>
      <c r="I18" s="339"/>
      <c r="J18" s="339"/>
      <c r="K18" s="31"/>
    </row>
    <row r="19" spans="1:11" x14ac:dyDescent="0.3">
      <c r="A19" s="339" t="s">
        <v>172</v>
      </c>
      <c r="B19" s="339"/>
      <c r="C19" s="339"/>
      <c r="D19" s="339"/>
      <c r="E19" s="339"/>
      <c r="F19" s="339"/>
      <c r="G19" s="339"/>
      <c r="H19" s="339"/>
      <c r="I19" s="339"/>
      <c r="J19" s="339"/>
      <c r="K19" s="31"/>
    </row>
    <row r="21" spans="1:11" s="31" customFormat="1" x14ac:dyDescent="0.3"/>
    <row r="22" spans="1:11" s="31" customFormat="1" x14ac:dyDescent="0.3"/>
    <row r="23" spans="1:11" s="31" customFormat="1" x14ac:dyDescent="0.3"/>
    <row r="24" spans="1:11" s="31" customFormat="1" x14ac:dyDescent="0.3"/>
    <row r="25" spans="1:11" s="31" customFormat="1" x14ac:dyDescent="0.3"/>
    <row r="26" spans="1:11" s="31" customFormat="1" x14ac:dyDescent="0.3"/>
    <row r="27" spans="1:11" s="31" customFormat="1" x14ac:dyDescent="0.3"/>
    <row r="28" spans="1:11" s="31" customFormat="1" x14ac:dyDescent="0.3"/>
    <row r="29" spans="1:11" s="31" customFormat="1" x14ac:dyDescent="0.3"/>
    <row r="30" spans="1:11" s="31" customFormat="1" x14ac:dyDescent="0.3"/>
    <row r="33" spans="1:11" x14ac:dyDescent="0.3">
      <c r="A33" s="356" t="s">
        <v>173</v>
      </c>
      <c r="B33" s="356"/>
      <c r="C33" s="356"/>
      <c r="D33" s="356"/>
      <c r="E33" s="356"/>
      <c r="F33" s="356"/>
      <c r="G33" s="356"/>
      <c r="H33" s="356"/>
      <c r="I33" s="356"/>
      <c r="J33" s="356"/>
      <c r="K33" s="31"/>
    </row>
    <row r="34" spans="1:11" x14ac:dyDescent="0.3">
      <c r="A34" s="357" t="s">
        <v>156</v>
      </c>
      <c r="B34" s="354" t="s">
        <v>157</v>
      </c>
      <c r="C34" s="354"/>
      <c r="D34" s="354"/>
      <c r="E34" s="354"/>
      <c r="F34" s="353" t="s">
        <v>158</v>
      </c>
      <c r="G34" s="354"/>
      <c r="H34" s="354"/>
      <c r="I34" s="354"/>
      <c r="J34" s="355"/>
      <c r="K34" s="31"/>
    </row>
    <row r="35" spans="1:11" s="31" customFormat="1" x14ac:dyDescent="0.3">
      <c r="A35" s="358"/>
      <c r="B35" s="361">
        <v>2021</v>
      </c>
      <c r="C35" s="353" t="s">
        <v>349</v>
      </c>
      <c r="D35" s="354"/>
      <c r="E35" s="354"/>
      <c r="F35" s="363">
        <v>2021</v>
      </c>
      <c r="G35" s="353" t="s">
        <v>349</v>
      </c>
      <c r="H35" s="354"/>
      <c r="I35" s="354"/>
      <c r="J35" s="355"/>
    </row>
    <row r="36" spans="1:11" x14ac:dyDescent="0.3">
      <c r="A36" s="359"/>
      <c r="B36" s="362"/>
      <c r="C36" s="308">
        <v>2021</v>
      </c>
      <c r="D36" s="308">
        <v>2022</v>
      </c>
      <c r="E36" s="308" t="s">
        <v>347</v>
      </c>
      <c r="F36" s="364"/>
      <c r="G36" s="308">
        <v>2021</v>
      </c>
      <c r="H36" s="308">
        <v>2022</v>
      </c>
      <c r="I36" s="308" t="s">
        <v>347</v>
      </c>
      <c r="J36" s="309" t="s">
        <v>348</v>
      </c>
      <c r="K36" s="31"/>
    </row>
    <row r="37" spans="1:11" x14ac:dyDescent="0.3">
      <c r="A37" s="250" t="s">
        <v>163</v>
      </c>
      <c r="B37" s="247">
        <v>129870</v>
      </c>
      <c r="C37" s="247">
        <v>9486</v>
      </c>
      <c r="D37" s="247">
        <v>12618</v>
      </c>
      <c r="E37" s="223">
        <f>D37/C37-1</f>
        <v>0.33017077798861472</v>
      </c>
      <c r="F37" s="123">
        <v>101224</v>
      </c>
      <c r="G37" s="123">
        <v>7202</v>
      </c>
      <c r="H37" s="123">
        <v>9605</v>
      </c>
      <c r="I37" s="223">
        <f>H37/G37-1</f>
        <v>0.33365731741183002</v>
      </c>
      <c r="J37" s="223">
        <f>H37/$H$49</f>
        <v>0.32328093971929589</v>
      </c>
      <c r="K37" s="100"/>
    </row>
    <row r="38" spans="1:11" x14ac:dyDescent="0.3">
      <c r="A38" s="262" t="s">
        <v>161</v>
      </c>
      <c r="B38" s="247">
        <v>61811</v>
      </c>
      <c r="C38" s="247">
        <v>4654</v>
      </c>
      <c r="D38" s="247">
        <v>6652</v>
      </c>
      <c r="E38" s="223">
        <f t="shared" ref="E38:E49" si="3">D38/C38-1</f>
        <v>0.42930812204555213</v>
      </c>
      <c r="F38" s="123">
        <v>60280</v>
      </c>
      <c r="G38" s="123">
        <v>4384</v>
      </c>
      <c r="H38" s="123">
        <v>6798</v>
      </c>
      <c r="I38" s="223">
        <f t="shared" ref="I38:I49" si="4">H38/G38-1</f>
        <v>0.55063868613138678</v>
      </c>
      <c r="J38" s="223">
        <f t="shared" ref="J38:J49" si="5">H38/$H$49</f>
        <v>0.22880414661236578</v>
      </c>
      <c r="K38" s="100"/>
    </row>
    <row r="39" spans="1:11" x14ac:dyDescent="0.3">
      <c r="A39" s="262" t="s">
        <v>159</v>
      </c>
      <c r="B39" s="247">
        <v>57540</v>
      </c>
      <c r="C39" s="247">
        <v>5478</v>
      </c>
      <c r="D39" s="247">
        <v>3482</v>
      </c>
      <c r="E39" s="223">
        <f t="shared" si="3"/>
        <v>-0.36436655713764143</v>
      </c>
      <c r="F39" s="123">
        <v>55179</v>
      </c>
      <c r="G39" s="123">
        <v>4275</v>
      </c>
      <c r="H39" s="123">
        <v>5132</v>
      </c>
      <c r="I39" s="223">
        <f t="shared" si="4"/>
        <v>0.20046783625731002</v>
      </c>
      <c r="J39" s="223">
        <f t="shared" si="5"/>
        <v>0.17273063848406314</v>
      </c>
      <c r="K39" s="100"/>
    </row>
    <row r="40" spans="1:11" x14ac:dyDescent="0.3">
      <c r="A40" s="262" t="s">
        <v>174</v>
      </c>
      <c r="B40" s="247">
        <v>26007</v>
      </c>
      <c r="C40" s="247">
        <v>2160</v>
      </c>
      <c r="D40" s="247">
        <v>2808</v>
      </c>
      <c r="E40" s="223">
        <f t="shared" si="3"/>
        <v>0.30000000000000004</v>
      </c>
      <c r="F40" s="123">
        <v>23326</v>
      </c>
      <c r="G40" s="123">
        <v>1651</v>
      </c>
      <c r="H40" s="123">
        <v>2534</v>
      </c>
      <c r="I40" s="223">
        <f t="shared" si="4"/>
        <v>0.53482737734706243</v>
      </c>
      <c r="J40" s="223">
        <f t="shared" si="5"/>
        <v>8.5288277069098986E-2</v>
      </c>
      <c r="K40" s="100"/>
    </row>
    <row r="41" spans="1:11" x14ac:dyDescent="0.3">
      <c r="A41" s="262" t="s">
        <v>162</v>
      </c>
      <c r="B41" s="247">
        <v>18718</v>
      </c>
      <c r="C41" s="247">
        <v>1700</v>
      </c>
      <c r="D41" s="247">
        <v>1553</v>
      </c>
      <c r="E41" s="223">
        <f t="shared" si="3"/>
        <v>-8.6470588235294077E-2</v>
      </c>
      <c r="F41" s="123">
        <v>14857</v>
      </c>
      <c r="G41" s="123">
        <v>1297</v>
      </c>
      <c r="H41" s="123">
        <v>1308</v>
      </c>
      <c r="I41" s="223">
        <f t="shared" si="4"/>
        <v>8.4811102544333217E-3</v>
      </c>
      <c r="J41" s="223">
        <f t="shared" si="5"/>
        <v>4.4024098818619364E-2</v>
      </c>
      <c r="K41" s="100"/>
    </row>
    <row r="42" spans="1:11" x14ac:dyDescent="0.3">
      <c r="A42" s="262" t="s">
        <v>253</v>
      </c>
      <c r="B42" s="247">
        <v>6288</v>
      </c>
      <c r="C42" s="247">
        <v>768</v>
      </c>
      <c r="D42" s="247">
        <v>1872</v>
      </c>
      <c r="E42" s="223">
        <f t="shared" si="3"/>
        <v>1.4375</v>
      </c>
      <c r="F42" s="123">
        <v>3839</v>
      </c>
      <c r="G42" s="123">
        <v>503</v>
      </c>
      <c r="H42" s="123">
        <v>1225</v>
      </c>
      <c r="I42" s="223">
        <f t="shared" si="4"/>
        <v>1.4353876739562623</v>
      </c>
      <c r="J42" s="223">
        <f t="shared" si="5"/>
        <v>4.1230520682575475E-2</v>
      </c>
      <c r="K42" s="100"/>
    </row>
    <row r="43" spans="1:11" x14ac:dyDescent="0.3">
      <c r="A43" s="262" t="s">
        <v>176</v>
      </c>
      <c r="B43" s="247">
        <v>9565</v>
      </c>
      <c r="C43" s="247">
        <v>840</v>
      </c>
      <c r="D43" s="247">
        <v>1104</v>
      </c>
      <c r="E43" s="223">
        <f t="shared" si="3"/>
        <v>0.31428571428571428</v>
      </c>
      <c r="F43" s="123">
        <v>8110</v>
      </c>
      <c r="G43" s="123">
        <v>670</v>
      </c>
      <c r="H43" s="123">
        <v>933</v>
      </c>
      <c r="I43" s="223">
        <f t="shared" si="4"/>
        <v>0.39253731343283582</v>
      </c>
      <c r="J43" s="223">
        <f t="shared" si="5"/>
        <v>3.1402510854565649E-2</v>
      </c>
      <c r="K43" s="100"/>
    </row>
    <row r="44" spans="1:11" x14ac:dyDescent="0.3">
      <c r="A44" s="262" t="s">
        <v>350</v>
      </c>
      <c r="B44" s="247">
        <v>56</v>
      </c>
      <c r="C44" s="247">
        <v>0</v>
      </c>
      <c r="D44" s="247">
        <v>416</v>
      </c>
      <c r="E44" s="223"/>
      <c r="F44" s="123">
        <v>88</v>
      </c>
      <c r="G44" s="123">
        <v>0</v>
      </c>
      <c r="H44" s="123">
        <v>499</v>
      </c>
      <c r="I44" s="223"/>
      <c r="J44" s="223">
        <f t="shared" si="5"/>
        <v>1.679512638416748E-2</v>
      </c>
      <c r="K44" s="100"/>
    </row>
    <row r="45" spans="1:11" x14ac:dyDescent="0.3">
      <c r="A45" s="262" t="s">
        <v>166</v>
      </c>
      <c r="B45" s="247">
        <v>11156</v>
      </c>
      <c r="C45" s="247">
        <v>1656</v>
      </c>
      <c r="D45" s="247">
        <v>528</v>
      </c>
      <c r="E45" s="223">
        <f t="shared" si="3"/>
        <v>-0.6811594202898551</v>
      </c>
      <c r="F45" s="123">
        <v>8350</v>
      </c>
      <c r="G45" s="123">
        <v>1096</v>
      </c>
      <c r="H45" s="123">
        <v>431</v>
      </c>
      <c r="I45" s="223">
        <f t="shared" si="4"/>
        <v>-0.60675182481751833</v>
      </c>
      <c r="J45" s="223">
        <f t="shared" si="5"/>
        <v>1.450641176668574E-2</v>
      </c>
      <c r="K45" s="100"/>
    </row>
    <row r="46" spans="1:11" x14ac:dyDescent="0.3">
      <c r="A46" s="262" t="s">
        <v>177</v>
      </c>
      <c r="B46" s="247">
        <v>1633</v>
      </c>
      <c r="C46" s="247">
        <v>96</v>
      </c>
      <c r="D46" s="247">
        <v>120</v>
      </c>
      <c r="E46" s="223">
        <f t="shared" si="3"/>
        <v>0.25</v>
      </c>
      <c r="F46" s="123">
        <v>3155</v>
      </c>
      <c r="G46" s="123">
        <v>165</v>
      </c>
      <c r="H46" s="123">
        <v>317</v>
      </c>
      <c r="I46" s="223">
        <f t="shared" si="4"/>
        <v>0.92121212121212115</v>
      </c>
      <c r="J46" s="223">
        <f t="shared" si="5"/>
        <v>1.066944902561341E-2</v>
      </c>
      <c r="K46" s="100"/>
    </row>
    <row r="47" spans="1:11" x14ac:dyDescent="0.3">
      <c r="A47" s="118" t="s">
        <v>168</v>
      </c>
      <c r="B47" s="124">
        <v>322644</v>
      </c>
      <c r="C47" s="124">
        <v>26838</v>
      </c>
      <c r="D47" s="124">
        <v>31153</v>
      </c>
      <c r="E47" s="224">
        <f t="shared" si="3"/>
        <v>0.16077949176540729</v>
      </c>
      <c r="F47" s="124">
        <v>278408</v>
      </c>
      <c r="G47" s="124">
        <v>21243</v>
      </c>
      <c r="H47" s="124">
        <v>28782</v>
      </c>
      <c r="I47" s="224">
        <f t="shared" si="4"/>
        <v>0.35489337664171727</v>
      </c>
      <c r="J47" s="224">
        <f t="shared" si="5"/>
        <v>0.96873211941705095</v>
      </c>
      <c r="K47" s="100"/>
    </row>
    <row r="48" spans="1:11" x14ac:dyDescent="0.3">
      <c r="A48" s="120" t="s">
        <v>169</v>
      </c>
      <c r="B48" s="125">
        <v>30442</v>
      </c>
      <c r="C48" s="125">
        <v>2653</v>
      </c>
      <c r="D48" s="125">
        <v>810</v>
      </c>
      <c r="E48" s="223">
        <f t="shared" si="3"/>
        <v>-0.69468526196758384</v>
      </c>
      <c r="F48" s="125">
        <v>30353</v>
      </c>
      <c r="G48" s="125">
        <v>2826</v>
      </c>
      <c r="H48" s="125">
        <v>929</v>
      </c>
      <c r="I48" s="223">
        <f t="shared" si="4"/>
        <v>-0.67126680820948337</v>
      </c>
      <c r="J48" s="223">
        <f t="shared" si="5"/>
        <v>3.1267880582949076E-2</v>
      </c>
      <c r="K48" s="100"/>
    </row>
    <row r="49" spans="1:11" x14ac:dyDescent="0.3">
      <c r="A49" s="121" t="s">
        <v>170</v>
      </c>
      <c r="B49" s="126">
        <v>353086</v>
      </c>
      <c r="C49" s="126">
        <v>29491</v>
      </c>
      <c r="D49" s="126">
        <v>31963</v>
      </c>
      <c r="E49" s="224">
        <f t="shared" si="3"/>
        <v>8.3822183038893217E-2</v>
      </c>
      <c r="F49" s="126">
        <v>308761</v>
      </c>
      <c r="G49" s="126">
        <v>24069</v>
      </c>
      <c r="H49" s="126">
        <v>29711</v>
      </c>
      <c r="I49" s="224">
        <f t="shared" si="4"/>
        <v>0.23440940629024887</v>
      </c>
      <c r="J49" s="224">
        <f t="shared" si="5"/>
        <v>1</v>
      </c>
      <c r="K49" s="100"/>
    </row>
    <row r="50" spans="1:11" x14ac:dyDescent="0.3">
      <c r="A50" s="339" t="s">
        <v>171</v>
      </c>
      <c r="B50" s="339"/>
      <c r="C50" s="339"/>
      <c r="D50" s="339"/>
      <c r="E50" s="339"/>
      <c r="F50" s="339"/>
      <c r="G50" s="339"/>
      <c r="H50" s="339"/>
      <c r="I50" s="339"/>
      <c r="J50" s="339"/>
      <c r="K50" s="100"/>
    </row>
    <row r="51" spans="1:11" x14ac:dyDescent="0.3">
      <c r="A51" s="339" t="s">
        <v>172</v>
      </c>
      <c r="B51" s="339"/>
      <c r="C51" s="339"/>
      <c r="D51" s="339"/>
      <c r="E51" s="339"/>
      <c r="F51" s="339"/>
      <c r="G51" s="339"/>
      <c r="H51" s="339"/>
      <c r="I51" s="339"/>
      <c r="J51" s="339"/>
      <c r="K51" s="31"/>
    </row>
    <row r="57" spans="1:11" s="31" customFormat="1" x14ac:dyDescent="0.3"/>
    <row r="58" spans="1:11" s="31" customFormat="1" x14ac:dyDescent="0.3"/>
    <row r="59" spans="1:11" s="31" customFormat="1" x14ac:dyDescent="0.3"/>
    <row r="65" spans="1:11" x14ac:dyDescent="0.3">
      <c r="A65" s="360" t="s">
        <v>178</v>
      </c>
      <c r="B65" s="360"/>
      <c r="C65" s="360"/>
      <c r="D65" s="360"/>
      <c r="E65" s="360"/>
      <c r="F65" s="360"/>
      <c r="G65" s="360"/>
      <c r="H65" s="360"/>
      <c r="I65" s="360"/>
      <c r="J65" s="360"/>
      <c r="K65" s="31"/>
    </row>
    <row r="66" spans="1:11" x14ac:dyDescent="0.3">
      <c r="A66" s="357" t="s">
        <v>156</v>
      </c>
      <c r="B66" s="354" t="s">
        <v>157</v>
      </c>
      <c r="C66" s="354"/>
      <c r="D66" s="354"/>
      <c r="E66" s="354"/>
      <c r="F66" s="353" t="s">
        <v>158</v>
      </c>
      <c r="G66" s="354"/>
      <c r="H66" s="354"/>
      <c r="I66" s="354"/>
      <c r="J66" s="355"/>
      <c r="K66" s="31"/>
    </row>
    <row r="67" spans="1:11" s="31" customFormat="1" x14ac:dyDescent="0.3">
      <c r="A67" s="358"/>
      <c r="B67" s="361">
        <v>2021</v>
      </c>
      <c r="C67" s="353" t="s">
        <v>349</v>
      </c>
      <c r="D67" s="354"/>
      <c r="E67" s="354"/>
      <c r="F67" s="363">
        <v>2021</v>
      </c>
      <c r="G67" s="353" t="s">
        <v>349</v>
      </c>
      <c r="H67" s="354"/>
      <c r="I67" s="354"/>
      <c r="J67" s="355"/>
    </row>
    <row r="68" spans="1:11" x14ac:dyDescent="0.3">
      <c r="A68" s="359"/>
      <c r="B68" s="362"/>
      <c r="C68" s="308">
        <v>2021</v>
      </c>
      <c r="D68" s="308">
        <v>2022</v>
      </c>
      <c r="E68" s="308" t="s">
        <v>347</v>
      </c>
      <c r="F68" s="364"/>
      <c r="G68" s="308">
        <v>2021</v>
      </c>
      <c r="H68" s="308">
        <v>2022</v>
      </c>
      <c r="I68" s="308" t="s">
        <v>347</v>
      </c>
      <c r="J68" s="309" t="s">
        <v>348</v>
      </c>
      <c r="K68" s="31"/>
    </row>
    <row r="69" spans="1:11" x14ac:dyDescent="0.3">
      <c r="A69" s="122" t="s">
        <v>179</v>
      </c>
      <c r="B69" s="123">
        <v>5950.14</v>
      </c>
      <c r="C69" s="123">
        <v>669.12</v>
      </c>
      <c r="D69" s="123">
        <v>578.16</v>
      </c>
      <c r="E69" s="163">
        <f>D69/C69-1</f>
        <v>-0.13593974175035872</v>
      </c>
      <c r="F69" s="123">
        <v>10999.210419999999</v>
      </c>
      <c r="G69" s="123">
        <v>1216.02584</v>
      </c>
      <c r="H69" s="123">
        <v>1056.825</v>
      </c>
      <c r="I69" s="163">
        <f>H69/G69-1</f>
        <v>-0.13091896139312298</v>
      </c>
      <c r="J69" s="163">
        <f>H69/$H$81</f>
        <v>0.29832332847046006</v>
      </c>
      <c r="K69" s="100"/>
    </row>
    <row r="70" spans="1:11" x14ac:dyDescent="0.3">
      <c r="A70" s="122" t="s">
        <v>177</v>
      </c>
      <c r="B70" s="123">
        <v>3941.76</v>
      </c>
      <c r="C70" s="123">
        <v>281.928</v>
      </c>
      <c r="D70" s="123">
        <v>337.36799999999999</v>
      </c>
      <c r="E70" s="164">
        <f t="shared" ref="E70:E80" si="6">D70/C70-1</f>
        <v>0.19664595215799774</v>
      </c>
      <c r="F70" s="123">
        <v>6997.0386200000003</v>
      </c>
      <c r="G70" s="123">
        <v>522.63769000000002</v>
      </c>
      <c r="H70" s="123">
        <v>551.35149999999999</v>
      </c>
      <c r="I70" s="164">
        <f>H70/G70-1</f>
        <v>5.4940182366105317E-2</v>
      </c>
      <c r="J70" s="164">
        <f>H70/$H$81</f>
        <v>0.15563694522478258</v>
      </c>
      <c r="K70" s="100"/>
    </row>
    <row r="71" spans="1:11" x14ac:dyDescent="0.3">
      <c r="A71" s="122" t="s">
        <v>180</v>
      </c>
      <c r="B71" s="123">
        <v>3679.5</v>
      </c>
      <c r="C71" s="123">
        <v>161.67599999999999</v>
      </c>
      <c r="D71" s="123">
        <v>289.37400000000002</v>
      </c>
      <c r="E71" s="163">
        <f t="shared" si="6"/>
        <v>0.7898389371335266</v>
      </c>
      <c r="F71" s="123">
        <v>6931.0654100000002</v>
      </c>
      <c r="G71" s="123">
        <v>305.35861</v>
      </c>
      <c r="H71" s="123">
        <v>528.05836999999997</v>
      </c>
      <c r="I71" s="163">
        <f t="shared" ref="I71:I81" si="7">H71/G71-1</f>
        <v>0.72930565147647219</v>
      </c>
      <c r="J71" s="163">
        <f>H71/$H$81</f>
        <v>0.14906169949148224</v>
      </c>
      <c r="K71" s="100"/>
    </row>
    <row r="72" spans="1:11" x14ac:dyDescent="0.3">
      <c r="A72" s="122" t="s">
        <v>162</v>
      </c>
      <c r="B72" s="123">
        <v>3280.395</v>
      </c>
      <c r="C72" s="123">
        <v>294.80399999999997</v>
      </c>
      <c r="D72" s="123">
        <v>317.976</v>
      </c>
      <c r="E72" s="163">
        <f>D72/C72-1</f>
        <v>7.8601375829364661E-2</v>
      </c>
      <c r="F72" s="123">
        <v>6419.8452400000006</v>
      </c>
      <c r="G72" s="123">
        <v>579.67647999999997</v>
      </c>
      <c r="H72" s="123">
        <v>636.37924999999996</v>
      </c>
      <c r="I72" s="163">
        <f t="shared" si="7"/>
        <v>9.781795873449961E-2</v>
      </c>
      <c r="J72" s="163">
        <f t="shared" ref="J72:J81" si="8">H72/$H$81</f>
        <v>0.17963880115396116</v>
      </c>
      <c r="K72" s="100"/>
    </row>
    <row r="73" spans="1:11" x14ac:dyDescent="0.3">
      <c r="A73" s="122" t="s">
        <v>166</v>
      </c>
      <c r="B73" s="123">
        <v>919.16399999999999</v>
      </c>
      <c r="C73" s="123">
        <v>93.168000000000006</v>
      </c>
      <c r="D73" s="123">
        <v>48.84</v>
      </c>
      <c r="E73" s="163">
        <f t="shared" si="6"/>
        <v>-0.475785677485832</v>
      </c>
      <c r="F73" s="123">
        <v>1998.5653600000001</v>
      </c>
      <c r="G73" s="123">
        <v>216.3347</v>
      </c>
      <c r="H73" s="123">
        <v>108.85771</v>
      </c>
      <c r="I73" s="163">
        <f t="shared" si="7"/>
        <v>-0.49680883371923223</v>
      </c>
      <c r="J73" s="163">
        <f t="shared" si="8"/>
        <v>3.0728639440656763E-2</v>
      </c>
      <c r="K73" s="100"/>
    </row>
    <row r="74" spans="1:11" x14ac:dyDescent="0.3">
      <c r="A74" s="122" t="s">
        <v>175</v>
      </c>
      <c r="B74" s="123">
        <v>592.89599999999996</v>
      </c>
      <c r="C74" s="123">
        <v>17.135999999999999</v>
      </c>
      <c r="D74" s="123">
        <v>70.248000000000005</v>
      </c>
      <c r="E74" s="163">
        <f>D74/C74-1</f>
        <v>3.0994397759103647</v>
      </c>
      <c r="F74" s="123">
        <v>1339.9135599999997</v>
      </c>
      <c r="G74" s="123">
        <v>46.786349999999999</v>
      </c>
      <c r="H74" s="123">
        <v>183.78700000000001</v>
      </c>
      <c r="I74" s="163">
        <f>H74/G74-1</f>
        <v>2.9282183799334636</v>
      </c>
      <c r="J74" s="163">
        <f>H74/$H$81</f>
        <v>5.1879875636553302E-2</v>
      </c>
      <c r="K74" s="100"/>
    </row>
    <row r="75" spans="1:11" x14ac:dyDescent="0.3">
      <c r="A75" s="122" t="s">
        <v>163</v>
      </c>
      <c r="B75" s="123">
        <v>827.05200000000002</v>
      </c>
      <c r="C75" s="123">
        <v>5.0999999999999996</v>
      </c>
      <c r="D75" s="123">
        <v>21.21</v>
      </c>
      <c r="E75" s="163">
        <f t="shared" si="6"/>
        <v>3.158823529411765</v>
      </c>
      <c r="F75" s="123">
        <v>1284.27352</v>
      </c>
      <c r="G75" s="123">
        <v>8.8967099999999988</v>
      </c>
      <c r="H75" s="123">
        <v>34.609619999999993</v>
      </c>
      <c r="I75" s="163">
        <f>H75/G75-1</f>
        <v>2.8901593960014429</v>
      </c>
      <c r="J75" s="163">
        <f t="shared" si="8"/>
        <v>9.7696941645947066E-3</v>
      </c>
      <c r="K75" s="100"/>
    </row>
    <row r="76" spans="1:11" x14ac:dyDescent="0.3">
      <c r="A76" s="122" t="s">
        <v>159</v>
      </c>
      <c r="B76" s="123">
        <v>167.4555</v>
      </c>
      <c r="C76" s="123">
        <v>0.40200000000000002</v>
      </c>
      <c r="D76" s="123">
        <v>30.129000000000001</v>
      </c>
      <c r="E76" s="163">
        <f t="shared" si="6"/>
        <v>73.947761194029852</v>
      </c>
      <c r="F76" s="123">
        <v>612.73179000000005</v>
      </c>
      <c r="G76" s="123">
        <v>7.7129099999999999</v>
      </c>
      <c r="H76" s="123">
        <v>206.78975</v>
      </c>
      <c r="I76" s="163">
        <f>H76/G76-1</f>
        <v>25.810859973732352</v>
      </c>
      <c r="J76" s="163">
        <f>H76/$H$81</f>
        <v>5.837315214304574E-2</v>
      </c>
      <c r="K76" s="100"/>
    </row>
    <row r="77" spans="1:11" x14ac:dyDescent="0.3">
      <c r="A77" s="122" t="s">
        <v>181</v>
      </c>
      <c r="B77" s="123">
        <v>279.76799999999997</v>
      </c>
      <c r="C77" s="123">
        <v>16.416</v>
      </c>
      <c r="D77" s="123">
        <v>0</v>
      </c>
      <c r="E77" s="163">
        <f t="shared" si="6"/>
        <v>-1</v>
      </c>
      <c r="F77" s="123">
        <v>586.3463999999999</v>
      </c>
      <c r="G77" s="123">
        <v>31.559740000000001</v>
      </c>
      <c r="H77" s="123">
        <v>0</v>
      </c>
      <c r="I77" s="163">
        <f t="shared" si="7"/>
        <v>-1</v>
      </c>
      <c r="J77" s="163">
        <f>H77/$H$81</f>
        <v>0</v>
      </c>
      <c r="K77" s="100"/>
    </row>
    <row r="78" spans="1:11" x14ac:dyDescent="0.3">
      <c r="A78" s="122" t="s">
        <v>160</v>
      </c>
      <c r="B78" s="123">
        <v>187.87200000000001</v>
      </c>
      <c r="C78" s="123">
        <v>1.2</v>
      </c>
      <c r="D78" s="123">
        <v>22.478999999999999</v>
      </c>
      <c r="E78" s="163">
        <f>D78/C78-1</f>
        <v>17.732500000000002</v>
      </c>
      <c r="F78" s="123">
        <v>494.10665</v>
      </c>
      <c r="G78" s="123">
        <v>2.6</v>
      </c>
      <c r="H78" s="123">
        <v>61.494599999999998</v>
      </c>
      <c r="I78" s="163">
        <f t="shared" si="7"/>
        <v>22.651769230769229</v>
      </c>
      <c r="J78" s="163">
        <f t="shared" si="8"/>
        <v>1.7358856721746318E-2</v>
      </c>
      <c r="K78" s="100"/>
    </row>
    <row r="79" spans="1:11" x14ac:dyDescent="0.3">
      <c r="A79" s="118" t="s">
        <v>168</v>
      </c>
      <c r="B79" s="124">
        <v>19826.002499999999</v>
      </c>
      <c r="C79" s="124">
        <v>1540.95</v>
      </c>
      <c r="D79" s="124">
        <v>1715.7840000000001</v>
      </c>
      <c r="E79" s="165">
        <f>D79/C79-1</f>
        <v>0.11345858074564386</v>
      </c>
      <c r="F79" s="124">
        <v>37663.096969999999</v>
      </c>
      <c r="G79" s="124">
        <v>2937.5890300000005</v>
      </c>
      <c r="H79" s="124">
        <v>3368.1528000000003</v>
      </c>
      <c r="I79" s="165">
        <f t="shared" si="7"/>
        <v>0.14657045815561198</v>
      </c>
      <c r="J79" s="165">
        <f t="shared" si="8"/>
        <v>0.95077099244728291</v>
      </c>
      <c r="K79" s="100"/>
    </row>
    <row r="80" spans="1:11" x14ac:dyDescent="0.3">
      <c r="A80" s="120" t="s">
        <v>169</v>
      </c>
      <c r="B80" s="125">
        <v>1188.1790000000001</v>
      </c>
      <c r="C80" s="125">
        <v>69.432000000000002</v>
      </c>
      <c r="D80" s="125">
        <v>91.424000000000007</v>
      </c>
      <c r="E80" s="163">
        <f t="shared" si="6"/>
        <v>0.31674156008756782</v>
      </c>
      <c r="F80" s="125">
        <v>2604.9986300000019</v>
      </c>
      <c r="G80" s="125">
        <v>179.94018</v>
      </c>
      <c r="H80" s="125">
        <v>174.39617000000001</v>
      </c>
      <c r="I80" s="163">
        <f>H80/G80-1</f>
        <v>-3.0810294843541808E-2</v>
      </c>
      <c r="J80" s="163">
        <f t="shared" si="8"/>
        <v>4.9229007552717051E-2</v>
      </c>
      <c r="K80" s="100"/>
    </row>
    <row r="81" spans="1:11" x14ac:dyDescent="0.3">
      <c r="A81" s="121" t="s">
        <v>170</v>
      </c>
      <c r="B81" s="126">
        <v>21014.181499999999</v>
      </c>
      <c r="C81" s="126">
        <v>1610.3820000000001</v>
      </c>
      <c r="D81" s="126">
        <v>1807.2080000000001</v>
      </c>
      <c r="E81" s="165">
        <f>D81/C81-1</f>
        <v>0.12222317437725949</v>
      </c>
      <c r="F81" s="126">
        <v>40268.095600000001</v>
      </c>
      <c r="G81" s="126">
        <v>3117.5292100000011</v>
      </c>
      <c r="H81" s="126">
        <v>3542.5489700000003</v>
      </c>
      <c r="I81" s="165">
        <f t="shared" si="7"/>
        <v>0.13633224626626639</v>
      </c>
      <c r="J81" s="165">
        <f t="shared" si="8"/>
        <v>1</v>
      </c>
      <c r="K81" s="100"/>
    </row>
    <row r="82" spans="1:11" x14ac:dyDescent="0.3">
      <c r="A82" s="339" t="s">
        <v>171</v>
      </c>
      <c r="B82" s="339"/>
      <c r="C82" s="339"/>
      <c r="D82" s="339"/>
      <c r="E82" s="339"/>
      <c r="F82" s="339"/>
      <c r="G82" s="339"/>
      <c r="H82" s="339"/>
      <c r="I82" s="339"/>
      <c r="J82" s="339"/>
      <c r="K82" s="31"/>
    </row>
    <row r="83" spans="1:11" x14ac:dyDescent="0.3">
      <c r="A83" s="339" t="s">
        <v>172</v>
      </c>
      <c r="B83" s="339"/>
      <c r="C83" s="339"/>
      <c r="D83" s="339"/>
      <c r="E83" s="339"/>
      <c r="F83" s="339"/>
      <c r="G83" s="339"/>
      <c r="H83" s="339"/>
      <c r="I83" s="339"/>
      <c r="J83" s="339"/>
      <c r="K83" s="31"/>
    </row>
    <row r="87" spans="1:11" s="31" customFormat="1" x14ac:dyDescent="0.3"/>
    <row r="88" spans="1:11" s="31" customFormat="1" x14ac:dyDescent="0.3"/>
    <row r="89" spans="1:11" s="31" customFormat="1" x14ac:dyDescent="0.3"/>
    <row r="96" spans="1:11" s="31" customFormat="1" x14ac:dyDescent="0.3"/>
    <row r="97" spans="1:10" x14ac:dyDescent="0.3">
      <c r="A97" s="356" t="s">
        <v>182</v>
      </c>
      <c r="B97" s="356"/>
      <c r="C97" s="356"/>
      <c r="D97" s="356"/>
      <c r="E97" s="356"/>
      <c r="F97" s="356"/>
      <c r="G97" s="356"/>
      <c r="H97" s="356"/>
      <c r="I97" s="356"/>
      <c r="J97" s="356"/>
    </row>
    <row r="98" spans="1:10" x14ac:dyDescent="0.3">
      <c r="A98" s="357" t="s">
        <v>156</v>
      </c>
      <c r="B98" s="354" t="s">
        <v>157</v>
      </c>
      <c r="C98" s="354"/>
      <c r="D98" s="354"/>
      <c r="E98" s="354"/>
      <c r="F98" s="353" t="s">
        <v>158</v>
      </c>
      <c r="G98" s="354"/>
      <c r="H98" s="354"/>
      <c r="I98" s="354"/>
      <c r="J98" s="355"/>
    </row>
    <row r="99" spans="1:10" s="31" customFormat="1" x14ac:dyDescent="0.3">
      <c r="A99" s="358"/>
      <c r="B99" s="361">
        <v>2021</v>
      </c>
      <c r="C99" s="353" t="s">
        <v>349</v>
      </c>
      <c r="D99" s="354"/>
      <c r="E99" s="354"/>
      <c r="F99" s="363">
        <v>2021</v>
      </c>
      <c r="G99" s="353" t="s">
        <v>349</v>
      </c>
      <c r="H99" s="354"/>
      <c r="I99" s="354"/>
      <c r="J99" s="355"/>
    </row>
    <row r="100" spans="1:10" x14ac:dyDescent="0.3">
      <c r="A100" s="359"/>
      <c r="B100" s="362"/>
      <c r="C100" s="308">
        <v>2021</v>
      </c>
      <c r="D100" s="308">
        <v>2022</v>
      </c>
      <c r="E100" s="308" t="s">
        <v>347</v>
      </c>
      <c r="F100" s="364"/>
      <c r="G100" s="308">
        <v>2021</v>
      </c>
      <c r="H100" s="308">
        <v>2022</v>
      </c>
      <c r="I100" s="308" t="s">
        <v>347</v>
      </c>
      <c r="J100" s="309" t="s">
        <v>348</v>
      </c>
    </row>
    <row r="101" spans="1:10" x14ac:dyDescent="0.3">
      <c r="A101" s="122" t="s">
        <v>162</v>
      </c>
      <c r="B101" s="123">
        <v>1536.4275</v>
      </c>
      <c r="C101" s="123">
        <v>73.174499999999995</v>
      </c>
      <c r="D101" s="123">
        <v>97.294499999999999</v>
      </c>
      <c r="E101" s="163">
        <f>D101/C101-1</f>
        <v>0.32962302441424285</v>
      </c>
      <c r="F101" s="123">
        <v>6366.0801200000005</v>
      </c>
      <c r="G101" s="123">
        <v>332.96842000000004</v>
      </c>
      <c r="H101" s="123">
        <v>392.33558999999997</v>
      </c>
      <c r="I101" s="163">
        <f>H101/G101-1</f>
        <v>0.1782966985277461</v>
      </c>
      <c r="J101" s="163">
        <f>H101/$H$113</f>
        <v>0.31288320778481693</v>
      </c>
    </row>
    <row r="102" spans="1:10" x14ac:dyDescent="0.3">
      <c r="A102" s="122" t="s">
        <v>164</v>
      </c>
      <c r="B102" s="123">
        <v>338.98050000000001</v>
      </c>
      <c r="C102" s="123">
        <v>21.262499999999999</v>
      </c>
      <c r="D102" s="123">
        <v>1.71</v>
      </c>
      <c r="E102" s="164">
        <f>D102/C102-1</f>
        <v>-0.9195767195767196</v>
      </c>
      <c r="F102" s="123">
        <v>1418.33725</v>
      </c>
      <c r="G102" s="123">
        <v>119.43402</v>
      </c>
      <c r="H102" s="123">
        <v>7.7297000000000002</v>
      </c>
      <c r="I102" s="164">
        <f>H102/G102-1</f>
        <v>-0.93528058420875393</v>
      </c>
      <c r="J102" s="164">
        <f>H102/$H$113</f>
        <v>6.1643485649983971E-3</v>
      </c>
    </row>
    <row r="103" spans="1:10" x14ac:dyDescent="0.3">
      <c r="A103" s="122" t="s">
        <v>183</v>
      </c>
      <c r="B103" s="123">
        <v>287.81099999999998</v>
      </c>
      <c r="C103" s="123">
        <v>0</v>
      </c>
      <c r="D103" s="123">
        <v>44.28</v>
      </c>
      <c r="E103" s="163"/>
      <c r="F103" s="123">
        <v>1091.5478900000001</v>
      </c>
      <c r="G103" s="123">
        <v>0</v>
      </c>
      <c r="H103" s="123">
        <v>164.49689000000001</v>
      </c>
      <c r="I103" s="163"/>
      <c r="J103" s="163">
        <f>H103/$H$113</f>
        <v>0.13118441437807407</v>
      </c>
    </row>
    <row r="104" spans="1:10" x14ac:dyDescent="0.3">
      <c r="A104" s="122" t="s">
        <v>160</v>
      </c>
      <c r="B104" s="123">
        <v>292.995</v>
      </c>
      <c r="C104" s="123">
        <v>18.18</v>
      </c>
      <c r="D104" s="123">
        <v>86.831999999999994</v>
      </c>
      <c r="E104" s="163">
        <f t="shared" ref="E104:E109" si="9">D104/C104-1</f>
        <v>3.776237623762376</v>
      </c>
      <c r="F104" s="123">
        <v>727.34728000000007</v>
      </c>
      <c r="G104" s="123">
        <v>47.475000000000001</v>
      </c>
      <c r="H104" s="123">
        <v>249.6378</v>
      </c>
      <c r="I104" s="163">
        <f t="shared" ref="I104:I109" si="10">H104/G104-1</f>
        <v>4.2583001579778825</v>
      </c>
      <c r="J104" s="163">
        <f t="shared" ref="J104:J113" si="11">H104/$H$113</f>
        <v>0.19908332977985652</v>
      </c>
    </row>
    <row r="105" spans="1:10" x14ac:dyDescent="0.3">
      <c r="A105" s="122" t="s">
        <v>177</v>
      </c>
      <c r="B105" s="123">
        <v>86.8185</v>
      </c>
      <c r="C105" s="123">
        <v>0</v>
      </c>
      <c r="D105" s="123">
        <v>9.9359999999999999</v>
      </c>
      <c r="E105" s="163"/>
      <c r="F105" s="123">
        <v>553.21378000000004</v>
      </c>
      <c r="G105" s="123">
        <v>0</v>
      </c>
      <c r="H105" s="123">
        <v>59.97963</v>
      </c>
      <c r="I105" s="163"/>
      <c r="J105" s="163">
        <f t="shared" si="11"/>
        <v>4.7833078401443109E-2</v>
      </c>
    </row>
    <row r="106" spans="1:10" x14ac:dyDescent="0.3">
      <c r="A106" s="122" t="s">
        <v>163</v>
      </c>
      <c r="B106" s="123">
        <v>153.02476000000001</v>
      </c>
      <c r="C106" s="123">
        <v>6.3540000000000001</v>
      </c>
      <c r="D106" s="123">
        <v>1.0169999999999999</v>
      </c>
      <c r="E106" s="163">
        <f>D106/C106-1</f>
        <v>-0.83994334277620397</v>
      </c>
      <c r="F106" s="123">
        <v>534.53628000000003</v>
      </c>
      <c r="G106" s="123">
        <v>18.079999999999998</v>
      </c>
      <c r="H106" s="123">
        <v>5.8671999999999995</v>
      </c>
      <c r="I106" s="163">
        <f>H106/G106-1</f>
        <v>-0.67548672566371681</v>
      </c>
      <c r="J106" s="163">
        <f t="shared" si="11"/>
        <v>4.6790258225492048E-3</v>
      </c>
    </row>
    <row r="107" spans="1:10" x14ac:dyDescent="0.3">
      <c r="A107" s="122" t="s">
        <v>166</v>
      </c>
      <c r="B107" s="123">
        <v>86.953500000000005</v>
      </c>
      <c r="C107" s="123">
        <v>15.84</v>
      </c>
      <c r="D107" s="123">
        <v>12.96</v>
      </c>
      <c r="E107" s="163">
        <f t="shared" si="9"/>
        <v>-0.18181818181818177</v>
      </c>
      <c r="F107" s="123">
        <v>494.77546000000001</v>
      </c>
      <c r="G107" s="123">
        <v>84.610649999999993</v>
      </c>
      <c r="H107" s="123">
        <v>72.876750000000001</v>
      </c>
      <c r="I107" s="163">
        <f t="shared" si="10"/>
        <v>-0.1386811234755907</v>
      </c>
      <c r="J107" s="163">
        <f t="shared" si="11"/>
        <v>5.8118386131964621E-2</v>
      </c>
    </row>
    <row r="108" spans="1:10" x14ac:dyDescent="0.3">
      <c r="A108" s="122" t="s">
        <v>165</v>
      </c>
      <c r="B108" s="123">
        <v>77.152500000000003</v>
      </c>
      <c r="C108" s="123">
        <v>15.3</v>
      </c>
      <c r="D108" s="123">
        <v>18.36</v>
      </c>
      <c r="E108" s="163">
        <f t="shared" si="9"/>
        <v>0.19999999999999996</v>
      </c>
      <c r="F108" s="123">
        <v>413.66473999999999</v>
      </c>
      <c r="G108" s="123">
        <v>96.445580000000007</v>
      </c>
      <c r="H108" s="123">
        <v>80.461789999999993</v>
      </c>
      <c r="I108" s="163">
        <f t="shared" si="10"/>
        <v>-0.16572859015415753</v>
      </c>
      <c r="J108" s="163">
        <f>H108/$H$113</f>
        <v>6.416736997861526E-2</v>
      </c>
    </row>
    <row r="109" spans="1:10" x14ac:dyDescent="0.3">
      <c r="A109" s="122" t="s">
        <v>331</v>
      </c>
      <c r="B109" s="123">
        <v>67.122</v>
      </c>
      <c r="C109" s="123">
        <v>3.78</v>
      </c>
      <c r="D109" s="123">
        <v>11.88</v>
      </c>
      <c r="E109" s="163">
        <f t="shared" si="9"/>
        <v>2.1428571428571432</v>
      </c>
      <c r="F109" s="123">
        <v>248.52199999999999</v>
      </c>
      <c r="G109" s="123">
        <v>14.49</v>
      </c>
      <c r="H109" s="123">
        <v>42.13</v>
      </c>
      <c r="I109" s="163">
        <f t="shared" si="10"/>
        <v>1.9075224292615598</v>
      </c>
      <c r="J109" s="163">
        <f t="shared" si="11"/>
        <v>3.3598199806380902E-2</v>
      </c>
    </row>
    <row r="110" spans="1:10" x14ac:dyDescent="0.3">
      <c r="A110" s="122" t="s">
        <v>326</v>
      </c>
      <c r="B110" s="123">
        <v>75.239999999999995</v>
      </c>
      <c r="C110" s="123">
        <v>0</v>
      </c>
      <c r="D110" s="123">
        <v>0</v>
      </c>
      <c r="E110" s="163"/>
      <c r="F110" s="123">
        <v>243.03279999999998</v>
      </c>
      <c r="G110" s="123">
        <v>0</v>
      </c>
      <c r="H110" s="123">
        <v>0</v>
      </c>
      <c r="I110" s="163"/>
      <c r="J110" s="163">
        <f t="shared" si="11"/>
        <v>0</v>
      </c>
    </row>
    <row r="111" spans="1:10" x14ac:dyDescent="0.3">
      <c r="A111" s="118" t="s">
        <v>168</v>
      </c>
      <c r="B111" s="124">
        <v>3002.5252599999999</v>
      </c>
      <c r="C111" s="124">
        <v>153.89099999999999</v>
      </c>
      <c r="D111" s="124">
        <v>284.26949999999999</v>
      </c>
      <c r="E111" s="165">
        <f>D111/C111-1</f>
        <v>0.84721328732674439</v>
      </c>
      <c r="F111" s="124">
        <v>12091.0576</v>
      </c>
      <c r="G111" s="124">
        <v>713.50367000000006</v>
      </c>
      <c r="H111" s="124">
        <v>1075.5153500000001</v>
      </c>
      <c r="I111" s="165">
        <f>H111/G111-1</f>
        <v>0.50737185416299257</v>
      </c>
      <c r="J111" s="165">
        <f>H111/$H$113</f>
        <v>0.85771136064869913</v>
      </c>
    </row>
    <row r="112" spans="1:10" x14ac:dyDescent="0.3">
      <c r="A112" s="120" t="s">
        <v>169</v>
      </c>
      <c r="B112" s="125">
        <v>581.93100000000004</v>
      </c>
      <c r="C112" s="125">
        <v>31.734000000000002</v>
      </c>
      <c r="D112" s="125">
        <v>47.151000000000003</v>
      </c>
      <c r="E112" s="163">
        <f>D112/C112-1</f>
        <v>0.48581962563811687</v>
      </c>
      <c r="F112" s="125">
        <v>2391.3488600000005</v>
      </c>
      <c r="G112" s="125">
        <v>135.73356000000001</v>
      </c>
      <c r="H112" s="125">
        <v>178.42088000000001</v>
      </c>
      <c r="I112" s="163">
        <f>H112/G112-1</f>
        <v>0.31449348267296595</v>
      </c>
      <c r="J112" s="163">
        <f t="shared" si="11"/>
        <v>0.14228863935130098</v>
      </c>
    </row>
    <row r="113" spans="1:10" x14ac:dyDescent="0.3">
      <c r="A113" s="121" t="s">
        <v>170</v>
      </c>
      <c r="B113" s="126">
        <v>3584.4562599999999</v>
      </c>
      <c r="C113" s="126">
        <v>185.625</v>
      </c>
      <c r="D113" s="126">
        <v>331.4205</v>
      </c>
      <c r="E113" s="165">
        <f>D113/C113-1</f>
        <v>0.78543030303030315</v>
      </c>
      <c r="F113" s="126">
        <v>14482.40646</v>
      </c>
      <c r="G113" s="126">
        <v>849.23722999999995</v>
      </c>
      <c r="H113" s="126">
        <v>1253.93623</v>
      </c>
      <c r="I113" s="165">
        <f>H113/G113-1</f>
        <v>0.47654411005980046</v>
      </c>
      <c r="J113" s="165">
        <f t="shared" si="11"/>
        <v>1</v>
      </c>
    </row>
    <row r="114" spans="1:10" x14ac:dyDescent="0.3">
      <c r="A114" s="339" t="s">
        <v>171</v>
      </c>
      <c r="B114" s="339"/>
      <c r="C114" s="339"/>
      <c r="D114" s="339"/>
      <c r="E114" s="339"/>
      <c r="F114" s="339"/>
      <c r="G114" s="339"/>
      <c r="H114" s="339"/>
      <c r="I114" s="339"/>
      <c r="J114" s="339"/>
    </row>
    <row r="115" spans="1:10" x14ac:dyDescent="0.3">
      <c r="A115" s="339" t="s">
        <v>172</v>
      </c>
      <c r="B115" s="339"/>
      <c r="C115" s="339"/>
      <c r="D115" s="339"/>
      <c r="E115" s="339"/>
      <c r="F115" s="339"/>
      <c r="G115" s="339"/>
      <c r="H115" s="339"/>
      <c r="I115" s="339"/>
      <c r="J115" s="339"/>
    </row>
  </sheetData>
  <mergeCells count="40">
    <mergeCell ref="F3:F4"/>
    <mergeCell ref="C3:E3"/>
    <mergeCell ref="G3:J3"/>
    <mergeCell ref="A114:J114"/>
    <mergeCell ref="A50:J50"/>
    <mergeCell ref="A51:J51"/>
    <mergeCell ref="B67:B68"/>
    <mergeCell ref="F67:F68"/>
    <mergeCell ref="B99:B100"/>
    <mergeCell ref="F99:F100"/>
    <mergeCell ref="A18:J18"/>
    <mergeCell ref="A19:J19"/>
    <mergeCell ref="A33:J33"/>
    <mergeCell ref="A34:A36"/>
    <mergeCell ref="B34:E34"/>
    <mergeCell ref="F34:J34"/>
    <mergeCell ref="B35:B36"/>
    <mergeCell ref="F35:F36"/>
    <mergeCell ref="C35:E35"/>
    <mergeCell ref="A115:J115"/>
    <mergeCell ref="A1:J1"/>
    <mergeCell ref="A2:A4"/>
    <mergeCell ref="B2:E2"/>
    <mergeCell ref="F2:J2"/>
    <mergeCell ref="A82:J82"/>
    <mergeCell ref="A83:J83"/>
    <mergeCell ref="A97:J97"/>
    <mergeCell ref="A98:A100"/>
    <mergeCell ref="B98:E98"/>
    <mergeCell ref="F98:J98"/>
    <mergeCell ref="A65:J65"/>
    <mergeCell ref="A66:A68"/>
    <mergeCell ref="B66:E66"/>
    <mergeCell ref="F66:J66"/>
    <mergeCell ref="B3:B4"/>
    <mergeCell ref="C67:E67"/>
    <mergeCell ref="G67:J67"/>
    <mergeCell ref="C99:E99"/>
    <mergeCell ref="G99:J99"/>
    <mergeCell ref="G35:J35"/>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http://schemas.microsoft.com/office/2006/metadata/properties"/>
    <ds:schemaRef ds:uri="http://purl.org/dc/elements/1.1/"/>
    <ds:schemaRef ds:uri="http://purl.org/dc/terms/"/>
    <ds:schemaRef ds:uri="a2fa22f6-2e3f-4899-82d0-e885652e675f"/>
    <ds:schemaRef ds:uri="54f587f2-d138-4ad9-a5b0-ff0a55a5348f"/>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Evol. prod. vino DO por cepa</vt:lpstr>
      <vt:lpstr>Prod vino graf</vt:lpstr>
      <vt:lpstr>Sup plantada vides</vt:lpstr>
      <vt:lpstr>Sup plantada vides (2)</vt:lpstr>
      <vt:lpstr>Precios comparativos</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Alicia Canales Meza</cp:lastModifiedBy>
  <cp:revision/>
  <cp:lastPrinted>2022-02-25T05:38:47Z</cp:lastPrinted>
  <dcterms:created xsi:type="dcterms:W3CDTF">2020-01-07T17:53:19Z</dcterms:created>
  <dcterms:modified xsi:type="dcterms:W3CDTF">2022-02-25T13:01:25Z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