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autoCompressPictures="0" defaultThemeVersion="166925"/>
  <mc:AlternateContent xmlns:mc="http://schemas.openxmlformats.org/markup-compatibility/2006">
    <mc:Choice Requires="x15">
      <x15ac:absPath xmlns:x15ac="http://schemas.microsoft.com/office/spreadsheetml/2010/11/ac" url="C:\Users\AFI\Desktop\Dxs Mensuales\2022\01.22\"/>
    </mc:Choice>
  </mc:AlternateContent>
  <xr:revisionPtr revIDLastSave="0" documentId="13_ncr:1_{7A6F2581-82E6-42A0-B5DB-7BACA1322BC8}" xr6:coauthVersionLast="47" xr6:coauthVersionMax="47" xr10:uidLastSave="{00000000-0000-0000-0000-000000000000}"/>
  <bookViews>
    <workbookView xWindow="-108" yWindow="-108" windowWidth="23256" windowHeight="12576"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Existencias" sheetId="19" r:id="rId15"/>
    <sheet name="Pisco x mercado" sheetId="20" r:id="rId16"/>
    <sheet name="Prod vino " sheetId="21" r:id="rId17"/>
    <sheet name="Evol. prod. vino DO por cepa" sheetId="27" r:id="rId18"/>
    <sheet name="Prod vino graf" sheetId="22" r:id="rId19"/>
    <sheet name="Sup plantada vides" sheetId="23" r:id="rId20"/>
    <sheet name="Sup plantada vides (2)" sheetId="24" r:id="rId21"/>
    <sheet name="Precios comparativos" sheetId="25" r:id="rId22"/>
  </sheets>
  <definedNames>
    <definedName name="_xlnm.Print_Area" localSheetId="5">'Evol export'!$A$1:$G$110</definedName>
    <definedName name="_xlnm.Print_Area" localSheetId="14">Existencias!$A$1:$M$51</definedName>
    <definedName name="_xlnm.Print_Area" localSheetId="11">'Gráfico vino entre 2 y 10 lts'!$A$1:$G$47</definedName>
    <definedName name="_xlnm.Print_Area" localSheetId="12">'Gráficos vino espumoso'!$A$1:$G$47</definedName>
    <definedName name="_xlnm.Print_Area" localSheetId="10">'Gráficos vino granel'!$A$1:$G$47</definedName>
    <definedName name="_xlnm.Print_Area" localSheetId="9">'Graficos vinos DO'!$A$1:$H$51</definedName>
    <definedName name="_xlnm.Print_Area" localSheetId="21">'Precios comparativos'!$A$1:$G$44</definedName>
    <definedName name="_xlnm.Print_Area" localSheetId="18">'Prod vino graf'!$A$1:$G$45</definedName>
    <definedName name="Print_Area" localSheetId="5">'Evol export'!$A$1:$G$141</definedName>
    <definedName name="Print_Area" localSheetId="14">Existencias!$A$1:$M$68</definedName>
    <definedName name="Print_Area" localSheetId="4">Exportaciones!$A$1:$I$36</definedName>
    <definedName name="Print_Area" localSheetId="11">'Gráfico vino entre 2 y 10 lts'!$A$1:$G$47</definedName>
    <definedName name="Print_Area" localSheetId="12">'Gráficos vino espumoso'!$A$1:$G$47</definedName>
    <definedName name="Print_Area" localSheetId="10">'Gráficos vino granel'!$A$1:$G$47</definedName>
    <definedName name="Print_Area" localSheetId="9">'Graficos vinos DO'!$A$1:$I$52</definedName>
    <definedName name="Print_Area" localSheetId="21">'Precios comparativos'!$A$1:$G$42</definedName>
    <definedName name="Print_Area" localSheetId="18">'Prod vino graf'!$A$1:$G$45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7" l="1"/>
  <c r="J5" i="7"/>
  <c r="J4" i="7"/>
  <c r="M5" i="14"/>
  <c r="P16" i="24" l="1"/>
  <c r="O16" i="24"/>
  <c r="J8" i="20"/>
  <c r="J5" i="20"/>
  <c r="E10" i="20"/>
  <c r="L15" i="14" l="1"/>
  <c r="M3" i="14" l="1"/>
  <c r="M9" i="14"/>
  <c r="L9" i="14"/>
  <c r="L4" i="14" s="1"/>
  <c r="L5" i="14"/>
  <c r="AB28" i="13"/>
  <c r="AC23" i="12"/>
  <c r="AC28" i="11"/>
  <c r="AK26" i="10"/>
  <c r="AJ26" i="10"/>
  <c r="J108" i="9" l="1"/>
  <c r="J102" i="9"/>
  <c r="I102" i="9"/>
  <c r="E102" i="9"/>
  <c r="E72" i="9"/>
  <c r="J76" i="9"/>
  <c r="J70" i="9"/>
  <c r="I70" i="9"/>
  <c r="J5" i="9" l="1"/>
  <c r="E5" i="9"/>
  <c r="E7" i="9"/>
  <c r="I5" i="9"/>
  <c r="I47" i="9" l="1"/>
  <c r="J6" i="9" l="1"/>
  <c r="E13" i="9"/>
  <c r="J8" i="9"/>
  <c r="J7" i="9"/>
  <c r="J9" i="9"/>
  <c r="J10" i="9"/>
  <c r="J11" i="9"/>
  <c r="J12" i="9"/>
  <c r="J13" i="9"/>
  <c r="J14" i="9"/>
  <c r="J15" i="9"/>
  <c r="J16" i="9"/>
  <c r="J17" i="9"/>
  <c r="I17" i="9"/>
  <c r="E17" i="9"/>
  <c r="I16" i="9"/>
  <c r="E16" i="9"/>
  <c r="I15" i="9"/>
  <c r="E15" i="9"/>
  <c r="I14" i="9"/>
  <c r="E14" i="9"/>
  <c r="I13" i="9"/>
  <c r="I12" i="9"/>
  <c r="E12" i="9"/>
  <c r="I11" i="9"/>
  <c r="E11" i="9"/>
  <c r="I10" i="9"/>
  <c r="E10" i="9"/>
  <c r="I9" i="9"/>
  <c r="E9" i="9"/>
  <c r="I8" i="9"/>
  <c r="E8" i="9"/>
  <c r="I7" i="9"/>
  <c r="I6" i="9"/>
  <c r="E6" i="9"/>
  <c r="AL12" i="6" l="1"/>
  <c r="D36" i="7" l="1"/>
  <c r="J8" i="7" l="1"/>
  <c r="J7" i="7"/>
  <c r="G7" i="7"/>
  <c r="G9" i="7"/>
  <c r="G8" i="7"/>
  <c r="G6" i="7"/>
  <c r="G4" i="7"/>
  <c r="D6" i="7"/>
  <c r="D9" i="7"/>
  <c r="D8" i="7"/>
  <c r="D7" i="7"/>
  <c r="D5" i="7"/>
  <c r="D4" i="7"/>
  <c r="AK6" i="6" l="1"/>
  <c r="AL27" i="6"/>
  <c r="AL32" i="6"/>
  <c r="AL22" i="6"/>
  <c r="AL17" i="6"/>
  <c r="AL6" i="6"/>
  <c r="AL5" i="6"/>
  <c r="AK5" i="6"/>
  <c r="AL7" i="6" l="1"/>
  <c r="E5" i="20" l="1"/>
  <c r="AA28" i="13"/>
  <c r="AB23" i="12"/>
  <c r="AB28" i="11"/>
  <c r="E74" i="9" l="1"/>
  <c r="H16" i="24"/>
  <c r="B16" i="24"/>
  <c r="O15" i="24"/>
  <c r="N15" i="24"/>
  <c r="M15" i="24"/>
  <c r="L15" i="24"/>
  <c r="K15" i="24"/>
  <c r="J15" i="24"/>
  <c r="I15" i="24"/>
  <c r="H15" i="24"/>
  <c r="G15" i="24"/>
  <c r="F15" i="24"/>
  <c r="E15" i="24"/>
  <c r="D15" i="24"/>
  <c r="C15" i="24"/>
  <c r="B15" i="24"/>
  <c r="M34" i="23"/>
  <c r="L34" i="23"/>
  <c r="N28" i="23"/>
  <c r="N24" i="23"/>
  <c r="N22" i="23"/>
  <c r="N21" i="23"/>
  <c r="N20" i="23"/>
  <c r="N33" i="23"/>
  <c r="N32" i="23"/>
  <c r="N31" i="23"/>
  <c r="N30" i="23"/>
  <c r="N29" i="23"/>
  <c r="N27" i="23"/>
  <c r="N26" i="23"/>
  <c r="N25" i="23"/>
  <c r="N23" i="23"/>
  <c r="K25" i="23"/>
  <c r="K23" i="23"/>
  <c r="M7" i="23"/>
  <c r="N7" i="23"/>
  <c r="O7" i="23"/>
  <c r="E8" i="20"/>
  <c r="Z28" i="13"/>
  <c r="AA23" i="12"/>
  <c r="AA28" i="11"/>
  <c r="AI26" i="10"/>
  <c r="AH26" i="10"/>
  <c r="N34" i="23" l="1"/>
  <c r="J101" i="9"/>
  <c r="Y28" i="13" l="1"/>
  <c r="Z23" i="12"/>
  <c r="Z28" i="11"/>
  <c r="J111" i="9" l="1"/>
  <c r="I111" i="9"/>
  <c r="E111" i="9"/>
  <c r="I76" i="9"/>
  <c r="J77" i="9"/>
  <c r="I14" i="20" l="1"/>
  <c r="E14" i="20"/>
  <c r="X28" i="13"/>
  <c r="Y23" i="12"/>
  <c r="X23" i="12"/>
  <c r="AC21" i="12"/>
  <c r="Y28" i="11"/>
  <c r="AG26" i="10"/>
  <c r="AF26" i="10"/>
  <c r="I101" i="9" l="1"/>
  <c r="E101" i="9"/>
  <c r="E69" i="9"/>
  <c r="L3" i="14" l="1"/>
  <c r="I5" i="20" l="1"/>
  <c r="E6" i="20"/>
  <c r="W28" i="13"/>
  <c r="V28" i="13"/>
  <c r="W23" i="12"/>
  <c r="X28" i="11"/>
  <c r="W28" i="11"/>
  <c r="Z26" i="10"/>
  <c r="J103" i="9"/>
  <c r="E103" i="9"/>
  <c r="I80" i="9"/>
  <c r="I69" i="9"/>
  <c r="E78" i="9"/>
  <c r="F17" i="21" l="1"/>
  <c r="P14" i="22"/>
  <c r="D15" i="21"/>
  <c r="D6" i="21"/>
  <c r="K5" i="21"/>
  <c r="K6" i="21"/>
  <c r="K7" i="21"/>
  <c r="K8" i="21"/>
  <c r="K9" i="21"/>
  <c r="K10" i="21"/>
  <c r="K11" i="21"/>
  <c r="K12" i="21"/>
  <c r="K13" i="21"/>
  <c r="K14" i="21"/>
  <c r="K15" i="21"/>
  <c r="K16" i="21"/>
  <c r="K4" i="21"/>
  <c r="H17" i="21"/>
  <c r="E17" i="21"/>
  <c r="B17" i="21"/>
  <c r="I11" i="20"/>
  <c r="I12" i="20"/>
  <c r="I13" i="20"/>
  <c r="E11" i="20"/>
  <c r="E12" i="20"/>
  <c r="E13" i="20"/>
  <c r="E15" i="20"/>
  <c r="R28" i="13"/>
  <c r="S28" i="13"/>
  <c r="T28" i="13"/>
  <c r="U28" i="13"/>
  <c r="R22" i="13"/>
  <c r="S22" i="13"/>
  <c r="T22" i="13"/>
  <c r="U22" i="13"/>
  <c r="V22" i="13"/>
  <c r="W22" i="13"/>
  <c r="X22" i="13"/>
  <c r="Y22" i="13"/>
  <c r="Z22" i="13"/>
  <c r="AA22" i="13"/>
  <c r="AB22" i="13"/>
  <c r="R23" i="13"/>
  <c r="S23" i="13"/>
  <c r="T23" i="13"/>
  <c r="U23" i="13"/>
  <c r="V23" i="13"/>
  <c r="W23" i="13"/>
  <c r="X23" i="13"/>
  <c r="Y23" i="13"/>
  <c r="Z23" i="13"/>
  <c r="AA23" i="13"/>
  <c r="AB23" i="13"/>
  <c r="R24" i="13"/>
  <c r="S24" i="13"/>
  <c r="T24" i="13"/>
  <c r="U24" i="13"/>
  <c r="V24" i="13"/>
  <c r="W24" i="13"/>
  <c r="X24" i="13"/>
  <c r="Y24" i="13"/>
  <c r="Z24" i="13"/>
  <c r="AA24" i="13"/>
  <c r="AB24" i="13"/>
  <c r="R25" i="13"/>
  <c r="S25" i="13"/>
  <c r="T25" i="13"/>
  <c r="U25" i="13"/>
  <c r="V25" i="13"/>
  <c r="W25" i="13"/>
  <c r="X25" i="13"/>
  <c r="Y25" i="13"/>
  <c r="Z25" i="13"/>
  <c r="AA25" i="13"/>
  <c r="AB25" i="13"/>
  <c r="R26" i="13"/>
  <c r="S26" i="13"/>
  <c r="T26" i="13"/>
  <c r="U26" i="13"/>
  <c r="V26" i="13"/>
  <c r="W26" i="13"/>
  <c r="X26" i="13"/>
  <c r="Y26" i="13"/>
  <c r="Z26" i="13"/>
  <c r="AA26" i="13"/>
  <c r="AB26" i="13"/>
  <c r="R27" i="13"/>
  <c r="S27" i="13"/>
  <c r="T27" i="13"/>
  <c r="U27" i="13"/>
  <c r="V27" i="13"/>
  <c r="W27" i="13"/>
  <c r="X27" i="13"/>
  <c r="Y27" i="13"/>
  <c r="Z27" i="13"/>
  <c r="AA27" i="13"/>
  <c r="AB27" i="13"/>
  <c r="Q22" i="13"/>
  <c r="Q23" i="13"/>
  <c r="Q24" i="13"/>
  <c r="Q25" i="13"/>
  <c r="Q26" i="13"/>
  <c r="Q27" i="13"/>
  <c r="S23" i="12"/>
  <c r="T23" i="12"/>
  <c r="U23" i="12"/>
  <c r="V23" i="12"/>
  <c r="S21" i="12"/>
  <c r="T21" i="12"/>
  <c r="U21" i="12"/>
  <c r="V21" i="12"/>
  <c r="W21" i="12"/>
  <c r="X21" i="12"/>
  <c r="Y21" i="12"/>
  <c r="Z21" i="12"/>
  <c r="AA21" i="12"/>
  <c r="AB21" i="12"/>
  <c r="S22" i="12"/>
  <c r="T22" i="12"/>
  <c r="U22" i="12"/>
  <c r="V22" i="12"/>
  <c r="W22" i="12"/>
  <c r="X22" i="12"/>
  <c r="Y22" i="12"/>
  <c r="Z22" i="12"/>
  <c r="AA22" i="12"/>
  <c r="AB22" i="12"/>
  <c r="AC22" i="12"/>
  <c r="S20" i="12"/>
  <c r="T20" i="12"/>
  <c r="U20" i="12"/>
  <c r="V20" i="12"/>
  <c r="W20" i="12"/>
  <c r="X20" i="12"/>
  <c r="Y20" i="12"/>
  <c r="Z20" i="12"/>
  <c r="AA20" i="12"/>
  <c r="AB20" i="12"/>
  <c r="AC20" i="12"/>
  <c r="S19" i="12"/>
  <c r="T19" i="12"/>
  <c r="U19" i="12"/>
  <c r="V19" i="12"/>
  <c r="W19" i="12"/>
  <c r="X19" i="12"/>
  <c r="Y19" i="12"/>
  <c r="Z19" i="12"/>
  <c r="AA19" i="12"/>
  <c r="AB19" i="12"/>
  <c r="AC19" i="12"/>
  <c r="R19" i="12"/>
  <c r="R20" i="12"/>
  <c r="R21" i="12"/>
  <c r="R22" i="12"/>
  <c r="S28" i="11"/>
  <c r="T28" i="11"/>
  <c r="U28" i="11"/>
  <c r="V28" i="11"/>
  <c r="S23" i="11"/>
  <c r="T23" i="11"/>
  <c r="U23" i="11"/>
  <c r="V23" i="11"/>
  <c r="W23" i="11"/>
  <c r="X23" i="11"/>
  <c r="Y23" i="11"/>
  <c r="Z23" i="11"/>
  <c r="AA23" i="11"/>
  <c r="AB23" i="11"/>
  <c r="AC23" i="11"/>
  <c r="S24" i="11"/>
  <c r="T24" i="11"/>
  <c r="U24" i="11"/>
  <c r="V24" i="11"/>
  <c r="W24" i="11"/>
  <c r="X24" i="11"/>
  <c r="Y24" i="11"/>
  <c r="Z24" i="11"/>
  <c r="AA24" i="11"/>
  <c r="AB24" i="11"/>
  <c r="AC24" i="11"/>
  <c r="S25" i="11"/>
  <c r="T25" i="11"/>
  <c r="U25" i="11"/>
  <c r="V25" i="11"/>
  <c r="W25" i="11"/>
  <c r="X25" i="11"/>
  <c r="Y25" i="11"/>
  <c r="Z25" i="11"/>
  <c r="AA25" i="11"/>
  <c r="AB25" i="11"/>
  <c r="AC25" i="11"/>
  <c r="S26" i="11"/>
  <c r="T26" i="11"/>
  <c r="U26" i="11"/>
  <c r="V26" i="11"/>
  <c r="W26" i="11"/>
  <c r="X26" i="11"/>
  <c r="Y26" i="11"/>
  <c r="Z26" i="11"/>
  <c r="AA26" i="11"/>
  <c r="AB26" i="11"/>
  <c r="AC26" i="11"/>
  <c r="S27" i="11"/>
  <c r="T27" i="11"/>
  <c r="U27" i="11"/>
  <c r="V27" i="11"/>
  <c r="W27" i="11"/>
  <c r="X27" i="11"/>
  <c r="Y27" i="11"/>
  <c r="Z27" i="11"/>
  <c r="AA27" i="11"/>
  <c r="AB27" i="11"/>
  <c r="AC27" i="11"/>
  <c r="T22" i="11"/>
  <c r="U22" i="11"/>
  <c r="V22" i="11"/>
  <c r="W22" i="11"/>
  <c r="X22" i="11"/>
  <c r="Y22" i="11"/>
  <c r="Z22" i="11"/>
  <c r="AA22" i="11"/>
  <c r="AB22" i="11"/>
  <c r="AC22" i="11"/>
  <c r="S22" i="11"/>
  <c r="R23" i="11"/>
  <c r="R24" i="11"/>
  <c r="R25" i="11"/>
  <c r="R26" i="11"/>
  <c r="R27" i="11"/>
  <c r="R28" i="11"/>
  <c r="R22" i="11"/>
  <c r="AA21" i="10"/>
  <c r="AB21" i="10"/>
  <c r="AC21" i="10"/>
  <c r="AD21" i="10"/>
  <c r="AE21" i="10"/>
  <c r="AF21" i="10"/>
  <c r="AG21" i="10"/>
  <c r="AH21" i="10"/>
  <c r="AI21" i="10"/>
  <c r="AJ21" i="10"/>
  <c r="AK21" i="10"/>
  <c r="AA22" i="10"/>
  <c r="AB22" i="10"/>
  <c r="AC22" i="10"/>
  <c r="AD22" i="10"/>
  <c r="AE22" i="10"/>
  <c r="AF22" i="10"/>
  <c r="AG22" i="10"/>
  <c r="AH22" i="10"/>
  <c r="AI22" i="10"/>
  <c r="AJ22" i="10"/>
  <c r="AK22" i="10"/>
  <c r="AA23" i="10"/>
  <c r="AB23" i="10"/>
  <c r="AC23" i="10"/>
  <c r="AD23" i="10"/>
  <c r="AE23" i="10"/>
  <c r="AF23" i="10"/>
  <c r="AG23" i="10"/>
  <c r="AH23" i="10"/>
  <c r="AI23" i="10"/>
  <c r="AJ23" i="10"/>
  <c r="AK23" i="10"/>
  <c r="AA24" i="10"/>
  <c r="AB24" i="10"/>
  <c r="AC24" i="10"/>
  <c r="AD24" i="10"/>
  <c r="AE24" i="10"/>
  <c r="AF24" i="10"/>
  <c r="AG24" i="10"/>
  <c r="AH24" i="10"/>
  <c r="AI24" i="10"/>
  <c r="AJ24" i="10"/>
  <c r="AK24" i="10"/>
  <c r="AA25" i="10"/>
  <c r="AB25" i="10"/>
  <c r="AC25" i="10"/>
  <c r="AD25" i="10"/>
  <c r="AE25" i="10"/>
  <c r="AF25" i="10"/>
  <c r="AG25" i="10"/>
  <c r="AH25" i="10"/>
  <c r="AI25" i="10"/>
  <c r="AJ25" i="10"/>
  <c r="AK25" i="10"/>
  <c r="AB20" i="10"/>
  <c r="AC20" i="10"/>
  <c r="AD20" i="10"/>
  <c r="AE20" i="10"/>
  <c r="AF20" i="10"/>
  <c r="AG20" i="10"/>
  <c r="AH20" i="10"/>
  <c r="AI20" i="10"/>
  <c r="AJ20" i="10"/>
  <c r="AK20" i="10"/>
  <c r="AA20" i="10"/>
  <c r="Z21" i="10"/>
  <c r="Z22" i="10"/>
  <c r="Z23" i="10"/>
  <c r="Z24" i="10"/>
  <c r="Z25" i="10"/>
  <c r="Z20" i="10"/>
  <c r="AE26" i="10"/>
  <c r="K17" i="21" l="1"/>
  <c r="I10" i="20"/>
  <c r="I15" i="20"/>
  <c r="AD26" i="10"/>
  <c r="D7" i="23" l="1"/>
  <c r="AC26" i="10"/>
  <c r="N16" i="24"/>
  <c r="L16" i="24"/>
  <c r="I6" i="20" l="1"/>
  <c r="I7" i="20"/>
  <c r="I8" i="20"/>
  <c r="I9" i="20"/>
  <c r="E7" i="20"/>
  <c r="E9" i="20"/>
  <c r="AB26" i="10" l="1"/>
  <c r="J50" i="19" l="1"/>
  <c r="V25" i="19"/>
  <c r="D17" i="19"/>
  <c r="E17" i="19"/>
  <c r="F17" i="19"/>
  <c r="G17" i="19"/>
  <c r="H17" i="19"/>
  <c r="I17" i="19"/>
  <c r="J17" i="19"/>
  <c r="K17" i="19"/>
  <c r="K9" i="14"/>
  <c r="K15" i="14" s="1"/>
  <c r="J9" i="14"/>
  <c r="J15" i="14" s="1"/>
  <c r="I9" i="14"/>
  <c r="I15" i="14" s="1"/>
  <c r="H9" i="14"/>
  <c r="H4" i="14" s="1"/>
  <c r="G9" i="14"/>
  <c r="G4" i="14" s="1"/>
  <c r="F9" i="14"/>
  <c r="F4" i="14" s="1"/>
  <c r="J4" i="14"/>
  <c r="I4" i="14"/>
  <c r="E4" i="14"/>
  <c r="D4" i="14"/>
  <c r="C4" i="14"/>
  <c r="B4" i="14"/>
  <c r="AA26" i="10"/>
  <c r="K4" i="14" l="1"/>
  <c r="G49" i="19"/>
  <c r="G50" i="19" s="1"/>
  <c r="L17" i="19"/>
  <c r="L6" i="19"/>
  <c r="L7" i="19"/>
  <c r="L8" i="19"/>
  <c r="L9" i="19"/>
  <c r="L10" i="19"/>
  <c r="L11" i="19"/>
  <c r="L12" i="19"/>
  <c r="L13" i="19"/>
  <c r="L14" i="19"/>
  <c r="L15" i="19"/>
  <c r="L16" i="19"/>
  <c r="L5" i="19"/>
  <c r="K6" i="19"/>
  <c r="K7" i="19"/>
  <c r="K8" i="19"/>
  <c r="K9" i="19"/>
  <c r="K10" i="19"/>
  <c r="K11" i="19"/>
  <c r="K12" i="19"/>
  <c r="K13" i="19"/>
  <c r="K14" i="19"/>
  <c r="K15" i="19"/>
  <c r="K16" i="19"/>
  <c r="K5" i="19"/>
  <c r="C17" i="19"/>
  <c r="B17" i="19"/>
  <c r="Q28" i="13" l="1"/>
  <c r="R23" i="12"/>
  <c r="M16" i="24"/>
  <c r="K16" i="24"/>
  <c r="J16" i="24"/>
  <c r="I16" i="24"/>
  <c r="G16" i="24"/>
  <c r="F16" i="24"/>
  <c r="E16" i="24"/>
  <c r="D16" i="24"/>
  <c r="C16" i="24"/>
  <c r="K21" i="23"/>
  <c r="K22" i="23"/>
  <c r="K24" i="23"/>
  <c r="K26" i="23"/>
  <c r="K27" i="23"/>
  <c r="K28" i="23"/>
  <c r="K29" i="23"/>
  <c r="K30" i="23"/>
  <c r="K31" i="23"/>
  <c r="K32" i="23"/>
  <c r="K33" i="23"/>
  <c r="K20" i="23"/>
  <c r="G34" i="23"/>
  <c r="F34" i="23"/>
  <c r="H33" i="23"/>
  <c r="H32" i="23"/>
  <c r="H31" i="23"/>
  <c r="H30" i="23"/>
  <c r="H29" i="23"/>
  <c r="H28" i="23"/>
  <c r="H27" i="23"/>
  <c r="H26" i="23"/>
  <c r="H25" i="23"/>
  <c r="H24" i="23"/>
  <c r="H23" i="23"/>
  <c r="H22" i="23"/>
  <c r="H21" i="23"/>
  <c r="H20" i="23"/>
  <c r="E34" i="23"/>
  <c r="D34" i="23"/>
  <c r="C34" i="23"/>
  <c r="L7" i="23"/>
  <c r="K7" i="23"/>
  <c r="J7" i="23"/>
  <c r="I7" i="23"/>
  <c r="H7" i="23"/>
  <c r="G7" i="23"/>
  <c r="F7" i="23"/>
  <c r="E7" i="23"/>
  <c r="C7" i="23"/>
  <c r="B7" i="23"/>
  <c r="J37" i="7"/>
  <c r="J38" i="7"/>
  <c r="J39" i="7"/>
  <c r="J40" i="7"/>
  <c r="J41" i="7"/>
  <c r="J36" i="7"/>
  <c r="D37" i="7"/>
  <c r="D38" i="7"/>
  <c r="D39" i="7"/>
  <c r="D40" i="7"/>
  <c r="D41" i="7"/>
  <c r="G37" i="7"/>
  <c r="G38" i="7"/>
  <c r="G39" i="7"/>
  <c r="G40" i="7"/>
  <c r="G41" i="7"/>
  <c r="G36" i="7"/>
  <c r="R2" i="6"/>
  <c r="AK32" i="6"/>
  <c r="AK27" i="6"/>
  <c r="AK22" i="6"/>
  <c r="AK17" i="6"/>
  <c r="AK12" i="6"/>
  <c r="J9" i="21"/>
  <c r="J10" i="21"/>
  <c r="J11" i="21"/>
  <c r="J8" i="21"/>
  <c r="G6" i="21"/>
  <c r="G7" i="21"/>
  <c r="G8" i="21"/>
  <c r="G9" i="21"/>
  <c r="G10" i="21"/>
  <c r="G11" i="21"/>
  <c r="G12" i="21"/>
  <c r="G13" i="21"/>
  <c r="G16" i="21"/>
  <c r="G4" i="21"/>
  <c r="D7" i="21"/>
  <c r="D8" i="21"/>
  <c r="D9" i="21"/>
  <c r="D10" i="21"/>
  <c r="D11" i="21"/>
  <c r="D12" i="21"/>
  <c r="D13" i="21"/>
  <c r="D14" i="21"/>
  <c r="L5" i="21"/>
  <c r="L6" i="21"/>
  <c r="M6" i="21" s="1"/>
  <c r="L7" i="21"/>
  <c r="M7" i="21" s="1"/>
  <c r="L8" i="21"/>
  <c r="M8" i="21" s="1"/>
  <c r="L9" i="21"/>
  <c r="M9" i="21" s="1"/>
  <c r="L10" i="21"/>
  <c r="M10" i="21" s="1"/>
  <c r="L11" i="21"/>
  <c r="M11" i="21" s="1"/>
  <c r="L12" i="21"/>
  <c r="M12" i="21" s="1"/>
  <c r="L13" i="21"/>
  <c r="M13" i="21" s="1"/>
  <c r="L14" i="21"/>
  <c r="M14" i="21" s="1"/>
  <c r="L15" i="21"/>
  <c r="L16" i="21"/>
  <c r="M16" i="21" s="1"/>
  <c r="L4" i="21"/>
  <c r="M4" i="21" s="1"/>
  <c r="I17" i="21"/>
  <c r="J17" i="21" s="1"/>
  <c r="G17" i="21"/>
  <c r="C17" i="21"/>
  <c r="D17" i="21" s="1"/>
  <c r="J6" i="20"/>
  <c r="J7" i="20"/>
  <c r="J9" i="20"/>
  <c r="J10" i="20"/>
  <c r="J11" i="20"/>
  <c r="J12" i="20"/>
  <c r="J13" i="20"/>
  <c r="J14" i="20"/>
  <c r="J15" i="20"/>
  <c r="J16" i="20"/>
  <c r="J17" i="20"/>
  <c r="I16" i="20"/>
  <c r="I17" i="20"/>
  <c r="E16" i="20"/>
  <c r="E17" i="20"/>
  <c r="J38" i="9"/>
  <c r="J39" i="9"/>
  <c r="J40" i="9"/>
  <c r="J41" i="9"/>
  <c r="J42" i="9"/>
  <c r="J43" i="9"/>
  <c r="J44" i="9"/>
  <c r="J45" i="9"/>
  <c r="J46" i="9"/>
  <c r="J47" i="9"/>
  <c r="J48" i="9"/>
  <c r="J49" i="9"/>
  <c r="J37" i="9"/>
  <c r="I38" i="9"/>
  <c r="I39" i="9"/>
  <c r="I40" i="9"/>
  <c r="I41" i="9"/>
  <c r="I42" i="9"/>
  <c r="I43" i="9"/>
  <c r="I44" i="9"/>
  <c r="I45" i="9"/>
  <c r="I46" i="9"/>
  <c r="I48" i="9"/>
  <c r="I49" i="9"/>
  <c r="I37" i="9"/>
  <c r="E38" i="9"/>
  <c r="E39" i="9"/>
  <c r="E40" i="9"/>
  <c r="E41" i="9"/>
  <c r="E42" i="9"/>
  <c r="E43" i="9"/>
  <c r="E44" i="9"/>
  <c r="E45" i="9"/>
  <c r="E46" i="9"/>
  <c r="E47" i="9"/>
  <c r="E48" i="9"/>
  <c r="E49" i="9"/>
  <c r="E37" i="9"/>
  <c r="L48" i="19"/>
  <c r="I106" i="9"/>
  <c r="I34" i="23"/>
  <c r="J34" i="23"/>
  <c r="K50" i="19"/>
  <c r="L41" i="19"/>
  <c r="L42" i="19"/>
  <c r="L43" i="19"/>
  <c r="L44" i="19"/>
  <c r="L45" i="19"/>
  <c r="L46" i="19"/>
  <c r="L47" i="19"/>
  <c r="L40" i="19"/>
  <c r="M6" i="19"/>
  <c r="M7" i="19"/>
  <c r="M8" i="19"/>
  <c r="M9" i="19"/>
  <c r="M10" i="19"/>
  <c r="M11" i="19"/>
  <c r="M12" i="19"/>
  <c r="M13" i="19"/>
  <c r="M14" i="19"/>
  <c r="M15" i="19"/>
  <c r="M16" i="19"/>
  <c r="M5"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49" i="19"/>
  <c r="L50" i="19"/>
  <c r="V24" i="19"/>
  <c r="E70" i="9"/>
  <c r="E71" i="9"/>
  <c r="E73" i="9"/>
  <c r="E75" i="9"/>
  <c r="E76" i="9"/>
  <c r="E77" i="9"/>
  <c r="R14" i="22"/>
  <c r="Q3" i="22"/>
  <c r="Q4" i="22"/>
  <c r="Q5" i="22"/>
  <c r="Q6" i="22"/>
  <c r="Q7" i="22"/>
  <c r="Q8" i="22"/>
  <c r="Q9" i="22"/>
  <c r="Q10" i="22"/>
  <c r="Q11" i="22"/>
  <c r="Q12" i="22"/>
  <c r="Q2" i="22"/>
  <c r="J104" i="9"/>
  <c r="J105" i="9"/>
  <c r="J106" i="9"/>
  <c r="J107" i="9"/>
  <c r="J109" i="9"/>
  <c r="J110" i="9"/>
  <c r="J112" i="9"/>
  <c r="J113" i="9"/>
  <c r="J71" i="9"/>
  <c r="J72" i="9"/>
  <c r="J73" i="9"/>
  <c r="J74" i="9"/>
  <c r="J75" i="9"/>
  <c r="J78" i="9"/>
  <c r="J79" i="9"/>
  <c r="J80" i="9"/>
  <c r="J81" i="9"/>
  <c r="J69" i="9"/>
  <c r="I113" i="9"/>
  <c r="E113" i="9"/>
  <c r="I112" i="9"/>
  <c r="E112" i="9"/>
  <c r="I110" i="9"/>
  <c r="E110" i="9"/>
  <c r="I109" i="9"/>
  <c r="E109" i="9"/>
  <c r="I108" i="9"/>
  <c r="E108" i="9"/>
  <c r="I107" i="9"/>
  <c r="E107" i="9"/>
  <c r="E106" i="9"/>
  <c r="I105" i="9"/>
  <c r="E105" i="9"/>
  <c r="I104" i="9"/>
  <c r="E104" i="9"/>
  <c r="I103" i="9"/>
  <c r="I81" i="9"/>
  <c r="E81" i="9"/>
  <c r="E80" i="9"/>
  <c r="I79" i="9"/>
  <c r="E79" i="9"/>
  <c r="I78" i="9"/>
  <c r="I77" i="9"/>
  <c r="I75" i="9"/>
  <c r="I74" i="9"/>
  <c r="I73" i="9"/>
  <c r="I72" i="9"/>
  <c r="I71" i="9"/>
  <c r="J6" i="7"/>
  <c r="J9" i="7"/>
  <c r="AJ32" i="6"/>
  <c r="AJ27" i="6"/>
  <c r="AJ22" i="6"/>
  <c r="AJ17" i="6"/>
  <c r="AJ12" i="6"/>
  <c r="AJ6" i="6"/>
  <c r="AJ7" i="6" s="1"/>
  <c r="AJ5" i="6"/>
  <c r="AI32" i="6"/>
  <c r="AH32" i="6"/>
  <c r="AH27" i="6"/>
  <c r="AG27" i="6"/>
  <c r="AE27" i="6"/>
  <c r="AD27" i="6"/>
  <c r="AC27" i="6"/>
  <c r="AB27" i="6"/>
  <c r="AA27" i="6"/>
  <c r="Z27" i="6"/>
  <c r="Y27" i="6"/>
  <c r="X27" i="6"/>
  <c r="W27" i="6"/>
  <c r="V27" i="6"/>
  <c r="U27" i="6"/>
  <c r="T27" i="6"/>
  <c r="S27" i="6"/>
  <c r="R27" i="6"/>
  <c r="Q27" i="6"/>
  <c r="AI26" i="6"/>
  <c r="AI27" i="6" s="1"/>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H2" i="6" s="1"/>
  <c r="AG6" i="6"/>
  <c r="AG2" i="6"/>
  <c r="AI5" i="6"/>
  <c r="AI7" i="6" s="1"/>
  <c r="AH5" i="6"/>
  <c r="AG5" i="6"/>
  <c r="AF2" i="6"/>
  <c r="AE2" i="6"/>
  <c r="AD2" i="6"/>
  <c r="AC2" i="6"/>
  <c r="AB2" i="6"/>
  <c r="AA2" i="6"/>
  <c r="Z2" i="6"/>
  <c r="Y2" i="6"/>
  <c r="X2" i="6"/>
  <c r="W2" i="6"/>
  <c r="V2" i="6"/>
  <c r="U2" i="6"/>
  <c r="T2" i="6"/>
  <c r="S2" i="6"/>
  <c r="AH7" i="6"/>
  <c r="AI2" i="6"/>
  <c r="AG7" i="6"/>
  <c r="K41" i="19"/>
  <c r="K42" i="19"/>
  <c r="K43" i="19"/>
  <c r="K44" i="19"/>
  <c r="K45" i="19"/>
  <c r="K46" i="19"/>
  <c r="K47" i="19"/>
  <c r="K48" i="19"/>
  <c r="K49" i="19"/>
  <c r="K40" i="19"/>
  <c r="AK2" i="6" l="1"/>
  <c r="AK7" i="6"/>
  <c r="AL2" i="6"/>
  <c r="AJ2" i="6"/>
  <c r="H34" i="23"/>
  <c r="K34" i="23"/>
  <c r="L17" i="21"/>
  <c r="M17" i="21" s="1"/>
  <c r="M17" i="19"/>
</calcChain>
</file>

<file path=xl/sharedStrings.xml><?xml version="1.0" encoding="utf-8"?>
<sst xmlns="http://schemas.openxmlformats.org/spreadsheetml/2006/main" count="725" uniqueCount="351">
  <si>
    <t>Boletín del Vino</t>
  </si>
  <si>
    <t>Boletín del vino:  producción, precios y comercio exterior</t>
  </si>
  <si>
    <t>Publicación de la Oficina de Estudios y Políticas Agrarias (Odepa)</t>
  </si>
  <si>
    <t>del Ministerio de Agricultura, Gobierno de Chile</t>
  </si>
  <si>
    <t xml:space="preserve"> </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</si>
  <si>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</si>
  <si>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</si>
  <si>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</si>
  <si>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</si>
  <si>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</si>
  <si>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</si>
  <si>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</si>
  <si>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</si>
  <si>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</si>
  <si>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</si>
  <si>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</si>
  <si>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2020 - 2021</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</si>
  <si>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</si>
  <si>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</si>
  <si>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</si>
  <si>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</si>
  <si>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</si>
  <si>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</si>
  <si>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</si>
  <si>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</si>
  <si>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Existencias de vino por regiones</t>
  </si>
  <si>
    <t>Existencias de vinos con DO por variedades</t>
  </si>
  <si>
    <t>Exportación de pisco y similares por país de destino</t>
  </si>
  <si>
    <t>Producción de vinos años 2020 y 2021, por región y categoría</t>
  </si>
  <si>
    <t>Evolución de la superficie plantada con vides</t>
  </si>
  <si>
    <t>Plantaciones de vides para vinificación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</si>
  <si>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</si>
  <si>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</si>
  <si>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</si>
  <si>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</si>
  <si>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</si>
  <si>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</si>
  <si>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</si>
  <si>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</si>
  <si>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</si>
  <si>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</si>
  <si>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</si>
  <si>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</si>
  <si>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</si>
  <si>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</si>
  <si>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</si>
  <si>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</si>
  <si>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</si>
  <si>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</si>
  <si>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</si>
  <si>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</si>
  <si>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</si>
  <si>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</si>
  <si>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</si>
  <si>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Evolución de las existencias de vinos</t>
  </si>
  <si>
    <t>Evolución de la producción de vinos por categorías</t>
  </si>
  <si>
    <t>Evolución de la superficie de vides por cepaje</t>
  </si>
  <si>
    <t>Comparación de precios de vinos en Chile y Argentina</t>
  </si>
  <si>
    <t>VOLUMEN - Millones de litros</t>
  </si>
  <si>
    <t>Año 2020</t>
  </si>
  <si>
    <t>Meses</t>
  </si>
  <si>
    <t>% Variación</t>
  </si>
  <si>
    <t>Vino con denominación de origen</t>
  </si>
  <si>
    <t>Vino a granel</t>
  </si>
  <si>
    <t>Mosto a granel (a)</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</si>
  <si>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</si>
  <si>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</si>
  <si>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</si>
  <si>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</si>
  <si>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</si>
  <si>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</si>
  <si>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</si>
  <si>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</si>
  <si>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</si>
  <si>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</si>
  <si>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</si>
  <si>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</si>
  <si>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</si>
  <si>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</si>
  <si>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</si>
  <si>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</si>
  <si>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</si>
  <si>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</si>
  <si>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</si>
  <si>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</si>
  <si>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</si>
  <si>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</si>
  <si>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</si>
  <si>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</si>
  <si>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</si>
  <si>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</si>
  <si>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</si>
  <si>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</si>
  <si>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</si>
  <si>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</si>
  <si>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</si>
  <si>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</si>
  <si>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</si>
  <si>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</si>
  <si>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</si>
  <si>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</si>
  <si>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</si>
  <si>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</si>
  <si>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 xml:space="preserve">Mill. USD </t>
  </si>
  <si>
    <t>Mill. cajas</t>
  </si>
  <si>
    <t>Part (%)</t>
  </si>
  <si>
    <t>Val 2019</t>
  </si>
  <si>
    <t>Vol 2019</t>
  </si>
  <si>
    <t>Val 2020</t>
  </si>
  <si>
    <t>Vol 2020</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</si>
  <si>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</si>
  <si>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</si>
  <si>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</si>
  <si>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</si>
  <si>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</si>
  <si>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</si>
  <si>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</si>
  <si>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</si>
  <si>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</si>
  <si>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</si>
  <si>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</si>
  <si>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</si>
  <si>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</si>
  <si>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</si>
  <si>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</si>
  <si>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Productos</t>
  </si>
  <si>
    <t>Var % 
21/20</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</si>
  <si>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</si>
  <si>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</si>
  <si>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</si>
  <si>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</si>
  <si>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</si>
  <si>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</si>
  <si>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</si>
  <si>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</si>
  <si>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</si>
  <si>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</si>
  <si>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</si>
  <si>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</si>
  <si>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</si>
  <si>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</si>
  <si>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</si>
  <si>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</si>
  <si>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</si>
  <si>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</si>
  <si>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</si>
  <si>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</si>
  <si>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</si>
  <si>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</si>
  <si>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</si>
  <si>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</si>
  <si>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</si>
  <si>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</si>
  <si>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</si>
  <si>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</si>
  <si>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</si>
  <si>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</si>
  <si>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</si>
  <si>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</si>
  <si>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</si>
  <si>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</si>
  <si>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21/20</t>
  </si>
  <si>
    <t>% Part.2021</t>
  </si>
  <si>
    <t>China</t>
  </si>
  <si>
    <t>Brasil</t>
  </si>
  <si>
    <t>Reino Unido</t>
  </si>
  <si>
    <t>Japón</t>
  </si>
  <si>
    <t>Estados Unidos</t>
  </si>
  <si>
    <t>Corea del Sur</t>
  </si>
  <si>
    <t>Holanda</t>
  </si>
  <si>
    <t>Canadá</t>
  </si>
  <si>
    <t>México</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</si>
  <si>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</si>
  <si>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</si>
  <si>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</si>
  <si>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</si>
  <si>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</si>
  <si>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</si>
  <si>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</si>
  <si>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Alemania</t>
  </si>
  <si>
    <t>Dinamarca</t>
  </si>
  <si>
    <t>Francia</t>
  </si>
  <si>
    <t>Suecia</t>
  </si>
  <si>
    <t>Cuadro 7. Exportaciones  de los demás vinos en envases entre 2 y 10 lts por país de destino</t>
  </si>
  <si>
    <t>Noruega</t>
  </si>
  <si>
    <t>Finlandia</t>
  </si>
  <si>
    <t>Estonia</t>
  </si>
  <si>
    <t>Cuadro 8. Exportaciones de vino espumoso por país de destino</t>
  </si>
  <si>
    <t>Colombia</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</si>
  <si>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</si>
  <si>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</si>
  <si>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</si>
  <si>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</si>
  <si>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</si>
  <si>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</si>
  <si>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</si>
  <si>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</si>
  <si>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</si>
  <si>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</si>
  <si>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</si>
  <si>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</si>
  <si>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</si>
  <si>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</si>
  <si>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</si>
  <si>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</si>
  <si>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</si>
  <si>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vol</t>
  </si>
  <si>
    <t>Item</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</si>
  <si>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</si>
  <si>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</si>
  <si>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</si>
  <si>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</si>
  <si>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</si>
  <si>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</si>
  <si>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</si>
  <si>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</si>
  <si>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</si>
  <si>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</si>
  <si>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</si>
  <si>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</si>
  <si>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</si>
  <si>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</si>
  <si>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</si>
  <si>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</si>
  <si>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Cuadro 10.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</si>
  <si>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</si>
  <si>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</si>
  <si>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</si>
  <si>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</si>
  <si>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</si>
  <si>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</si>
  <si>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</si>
  <si>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</si>
  <si>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</si>
  <si>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</si>
  <si>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</si>
  <si>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</si>
  <si>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</si>
  <si>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</si>
  <si>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</si>
  <si>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</si>
  <si>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</si>
  <si>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</si>
  <si>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</si>
  <si>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</si>
  <si>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</si>
  <si>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</si>
  <si>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</si>
  <si>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</si>
  <si>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Si se considera el vino de cepas para producción de pisco</t>
  </si>
  <si>
    <t xml:space="preserve">Cuadro 11. Existencias de vinos con DO por variedades </t>
  </si>
  <si>
    <t>Variedades</t>
  </si>
  <si>
    <t>Litros</t>
  </si>
  <si>
    <t>Part
%</t>
  </si>
  <si>
    <t>Var
%</t>
  </si>
  <si>
    <t>Otras</t>
  </si>
  <si>
    <t>Cuadro 12. Exportaciones de pisco y similares por país de destino (código 22082010)</t>
  </si>
  <si>
    <t>Volumen (litros)</t>
  </si>
  <si>
    <t>Valor (USD FOB)</t>
  </si>
  <si>
    <t>España</t>
  </si>
  <si>
    <t>Australia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</si>
  <si>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</si>
  <si>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</si>
  <si>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Cuadro 13. Producción de vinos en los años 2020 y 2021, por regiones y categorías (miles de litros)</t>
  </si>
  <si>
    <t>Regiones</t>
  </si>
  <si>
    <t>Vinos con D.O.</t>
  </si>
  <si>
    <t>Variación</t>
  </si>
  <si>
    <t>Vinos sin D.O. (*)</t>
  </si>
  <si>
    <t xml:space="preserve">Vinos de mesa </t>
  </si>
  <si>
    <t>Los Ríos</t>
  </si>
  <si>
    <r>
      <t xml:space="preserve">Fuente: Informe final Producción de Vinos 2021. </t>
    </r>
    <r>
      <rPr>
        <sz val="9"/>
        <color indexed="8"/>
        <rFont val="Calibri"/>
        <family val="2"/>
      </rPr>
      <t>Servicio Agrícola y Ganadero.</t>
    </r>
    <r>
      <rPr>
        <i/>
        <sz val="9"/>
        <color indexed="8"/>
        <rFont val="Calibri"/>
        <family val="2"/>
      </rPr>
      <t xml:space="preserve">    (*) Incluye los vinos viníferos corrientes.</t>
    </r>
  </si>
  <si>
    <t>Variedad</t>
  </si>
  <si>
    <t>Malbec</t>
  </si>
  <si>
    <t>País - Mission</t>
  </si>
  <si>
    <t xml:space="preserve">Otras </t>
  </si>
  <si>
    <t>Prod DO 2020</t>
  </si>
  <si>
    <t>Prod do 2021</t>
  </si>
  <si>
    <t>HL</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</si>
  <si>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</si>
  <si>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</si>
  <si>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</si>
  <si>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</si>
  <si>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</si>
  <si>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</si>
  <si>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</si>
  <si>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</si>
  <si>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</si>
  <si>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</si>
  <si>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(c ) Las cifras de plantaciones de uva de mesa corresponden a estimaciones efectuadas por Odepa</t>
  </si>
  <si>
    <t>Catastro 2017</t>
  </si>
  <si>
    <t>Catastro 2018</t>
  </si>
  <si>
    <t>Catastro 2019</t>
  </si>
  <si>
    <t>Blancas</t>
  </si>
  <si>
    <t>Tintas</t>
  </si>
  <si>
    <t>Arica</t>
  </si>
  <si>
    <t>Tarapaca</t>
  </si>
  <si>
    <t>del Maule</t>
  </si>
  <si>
    <t>del Bío Bío</t>
  </si>
  <si>
    <t>La Araucanía</t>
  </si>
  <si>
    <t>Total nacional</t>
  </si>
  <si>
    <r>
      <rPr>
        <i/>
        <sz val="9"/>
        <rFont val="Calibri"/>
        <family val="2"/>
      </rPr>
      <t>Fuente</t>
    </r>
    <r>
      <rPr>
        <sz val="9"/>
        <rFont val="Calibri"/>
        <family val="2"/>
      </rPr>
      <t>: Catastros Vitícolas del SAG.</t>
    </r>
  </si>
  <si>
    <t>Cepaje</t>
  </si>
  <si>
    <t>Años</t>
  </si>
  <si>
    <t>C.  Sauv.</t>
  </si>
  <si>
    <t>S. Blanc</t>
  </si>
  <si>
    <t>Carmenère</t>
  </si>
  <si>
    <t>M. Alejandría</t>
  </si>
  <si>
    <t>C. Franc</t>
  </si>
  <si>
    <t>Totales</t>
  </si>
  <si>
    <r>
      <rPr>
        <i/>
        <sz val="9"/>
        <rFont val="Calibri"/>
        <family val="2"/>
      </rPr>
      <t>Fuente</t>
    </r>
    <r>
      <rPr>
        <sz val="9"/>
        <rFont val="Calibri"/>
        <family val="2"/>
      </rPr>
      <t>: Catastro Vitícola,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</si>
  <si>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</si>
  <si>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</si>
  <si>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</si>
  <si>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</si>
  <si>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</si>
  <si>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</si>
  <si>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</si>
  <si>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</si>
  <si>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</si>
  <si>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Andrea Flaño Ipinza</t>
  </si>
  <si>
    <t>Directora y Representante Legal</t>
  </si>
  <si>
    <t>Moscatel de Alejandría</t>
  </si>
  <si>
    <t>Cuadro 14. Evolución de la producción de vinos con DO por variedad (miles de litros)</t>
  </si>
  <si>
    <r>
      <rPr>
        <i/>
        <sz val="9"/>
        <rFont val="Calibri"/>
        <family val="2"/>
      </rPr>
      <t>Fuente</t>
    </r>
    <r>
      <rPr>
        <sz val="9"/>
        <rFont val="Calibri"/>
        <family val="2"/>
      </rPr>
      <t>: elaborado por Odepa con información del SAG</t>
    </r>
  </si>
  <si>
    <t>Cepa</t>
  </si>
  <si>
    <t>Evolución de la producción de vinos con DO por cepa</t>
  </si>
  <si>
    <t>O’Higgins</t>
  </si>
  <si>
    <t>Cuadro 9. Estadísticas del mercado del vino en Chile (millones de litros)</t>
  </si>
  <si>
    <t>Producción de vinos con DO por variedad año 2021</t>
  </si>
  <si>
    <t>Cuadro 16. Plantaciones de vides para vinificación por cepajes blancos y tintos por regiones (ha)</t>
  </si>
  <si>
    <t>Cuadro 17. Evolución de la superficie plantada con los principales cepajes para exportación (ha)</t>
  </si>
  <si>
    <t>María José Irarrázaval Jory</t>
  </si>
  <si>
    <t>Los demás vinos envasados menores a 2 lts.</t>
  </si>
  <si>
    <t>Irlanda</t>
  </si>
  <si>
    <t>Nigeria</t>
  </si>
  <si>
    <t>Rusia</t>
  </si>
  <si>
    <t>Cuadro 15. Evolución de la superficie plantada con vides, período 2008 a 2020 (ha)</t>
  </si>
  <si>
    <t>Catastro 2020</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</si>
  <si>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</si>
  <si>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Costa Rica</t>
  </si>
  <si>
    <t>Enero 2022</t>
  </si>
  <si>
    <t>Avance a diciembre 2021</t>
  </si>
  <si>
    <t>Año 2019</t>
  </si>
  <si>
    <t>Año 2021</t>
  </si>
  <si>
    <t>Cuadro 1. Exportaciones de vinos y mostos  2019 - 2020 - 2021</t>
  </si>
  <si>
    <t>Val 2021</t>
  </si>
  <si>
    <t>Vol 2021</t>
  </si>
  <si>
    <t>Cuadro 2. Exportaciones de vino con denominación de origen por rangos de precios 
2019 - 2021</t>
  </si>
  <si>
    <t>Cuadro 3. Exportaciones de vino granel por rangos de precios 
2019 - 2021</t>
  </si>
  <si>
    <t>Año</t>
  </si>
  <si>
    <t>Hong Kong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</si>
</sst>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0.0"/>
    <numFmt numFmtId="168" formatCode="0.0%"/>
    <numFmt numFmtId="169" formatCode="0.0"/>
    <numFmt numFmtId="170" formatCode="_-* #,##0.00\ _p_t_a_-;\-* #,##0.00\ _p_t_a_-;_-* &quot;-&quot;??\ _p_t_a_-;_-@_-"/>
    <numFmt numFmtId="171" formatCode="_-* #,##0_-;\-* #,##0_-;_-* &quot;-&quot;??_-;_-@_-"/>
    <numFmt numFmtId="172" formatCode="0.000%"/>
    <numFmt numFmtId="173" formatCode="_ * #,##0.0_ ;_ * \-#,##0.0_ ;_ * &quot;-&quot;_ ;_ @_ "/>
    <numFmt numFmtId="174" formatCode="_ * #,##0.0_ ;_ * \-#,##0.0_ ;_ * &quot;-&quot;?_ ;_ @_ "/>
    <numFmt numFmtId="175" formatCode="#,##0.00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0"/>
      <color theme="0"/>
      <name val="Calibri"/>
      <family val="2"/>
      <scheme val="minor"/>
    </font>
    <font>
      <i/>
      <sz val="11"/>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
      <b/>
      <sz val="1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6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thin">
        <color rgb="FF999999"/>
      </left>
      <right/>
      <top/>
      <bottom/>
      <diagonal/>
    </border>
    <border>
      <left/>
      <right style="thin">
        <color rgb="FF999999"/>
      </right>
      <top/>
      <bottom/>
      <diagonal/>
    </border>
    <border>
      <left/>
      <right style="thin">
        <color auto="1"/>
      </right>
      <top style="thin">
        <color auto="1"/>
      </top>
      <bottom style="medium">
        <color auto="1"/>
      </bottom>
      <diagonal/>
    </border>
    <border>
      <left style="medium">
        <color auto="1"/>
      </left>
      <right style="thin">
        <color auto="1"/>
      </right>
      <top/>
      <bottom/>
      <diagonal/>
    </border>
    <border>
      <left style="thin">
        <color auto="1"/>
      </left>
      <right style="medium">
        <color indexed="64"/>
      </right>
      <top/>
      <bottom/>
      <diagonal/>
    </border>
    <border>
      <left/>
      <right style="thin">
        <color auto="1"/>
      </right>
      <top style="medium">
        <color auto="1"/>
      </top>
      <bottom style="thin">
        <color auto="1"/>
      </bottom>
      <diagonal/>
    </border>
    <border>
      <left/>
      <right style="medium">
        <color auto="1"/>
      </right>
      <top/>
      <bottom/>
      <diagonal/>
    </border>
  </borders>
  <cellStyleXfs count="405">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31" fillId="0" borderId="0" applyNumberFormat="0" applyFill="0" applyBorder="0" applyAlignment="0" applyProtection="0"/>
    <xf numFmtId="0" fontId="1" fillId="12" borderId="21" applyNumberFormat="0" applyFont="0" applyAlignment="0" applyProtection="0"/>
    <xf numFmtId="0" fontId="32" fillId="0" borderId="0" applyNumberFormat="0" applyFill="0" applyBorder="0" applyAlignment="0" applyProtection="0"/>
    <xf numFmtId="0" fontId="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7"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10" borderId="17" applyNumberFormat="0" applyAlignment="0" applyProtection="0"/>
    <xf numFmtId="0" fontId="30" fillId="11" borderId="20" applyNumberFormat="0" applyAlignment="0" applyProtection="0"/>
    <xf numFmtId="0" fontId="29" fillId="0" borderId="19" applyNumberFormat="0" applyFill="0" applyAlignment="0" applyProtection="0"/>
    <xf numFmtId="0" fontId="22" fillId="0" borderId="0" applyNumberFormat="0" applyFill="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6" fillId="9" borderId="17" applyNumberFormat="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0" fillId="0" borderId="0" applyNumberFormat="0" applyFill="0" applyBorder="0" applyAlignment="0" applyProtection="0">
      <alignment vertical="top"/>
      <protection locked="0"/>
    </xf>
    <xf numFmtId="0" fontId="46" fillId="0" borderId="0" applyNumberFormat="0" applyFill="0" applyBorder="0" applyAlignment="0" applyProtection="0"/>
    <xf numFmtId="0" fontId="48" fillId="7" borderId="0" applyNumberFormat="0" applyBorder="0" applyAlignment="0" applyProtection="0"/>
    <xf numFmtId="0" fontId="24" fillId="7"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0" fontId="49" fillId="8" borderId="0" applyNumberFormat="0" applyBorder="0" applyAlignment="0" applyProtection="0"/>
    <xf numFmtId="0" fontId="50" fillId="8" borderId="0" applyNumberFormat="0" applyBorder="0" applyAlignment="0" applyProtection="0"/>
    <xf numFmtId="0" fontId="25"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8" fillId="0" borderId="0" applyBorder="0" applyProtection="0">
      <alignment horizontal="left" vertical="top"/>
      <protection locked="0"/>
    </xf>
    <xf numFmtId="0" fontId="27" fillId="10" borderId="18"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19" fillId="0" borderId="0" applyNumberFormat="0" applyFill="0" applyBorder="0" applyAlignment="0" applyProtection="0"/>
    <xf numFmtId="0" fontId="51" fillId="0" borderId="22" applyNumberFormat="0" applyFill="0" applyAlignment="0" applyProtection="0"/>
    <xf numFmtId="0" fontId="2" fillId="0" borderId="22" applyNumberFormat="0" applyFill="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cellStyleXfs>
  <cellXfs count="412">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0" fontId="1" fillId="0" borderId="1" xfId="0" applyFont="1" applyBorder="1"/>
    <xf numFmtId="0" fontId="17" fillId="0" borderId="0" xfId="0" applyFont="1"/>
    <xf numFmtId="9" fontId="18" fillId="0" borderId="0" xfId="1" applyFont="1"/>
    <xf numFmtId="3" fontId="9" fillId="3" borderId="9" xfId="0" applyNumberFormat="1" applyFont="1" applyFill="1" applyBorder="1"/>
    <xf numFmtId="3" fontId="9" fillId="3" borderId="10" xfId="0" applyNumberFormat="1" applyFont="1" applyFill="1" applyBorder="1"/>
    <xf numFmtId="0" fontId="8" fillId="3" borderId="10" xfId="0" applyFont="1" applyFill="1" applyBorder="1"/>
    <xf numFmtId="0" fontId="8" fillId="4" borderId="11" xfId="0" applyFont="1" applyFill="1" applyBorder="1"/>
    <xf numFmtId="0" fontId="8" fillId="4" borderId="0" xfId="0" applyFont="1" applyFill="1"/>
    <xf numFmtId="3" fontId="8" fillId="5" borderId="11" xfId="0" applyNumberFormat="1" applyFont="1" applyFill="1" applyBorder="1"/>
    <xf numFmtId="3" fontId="8" fillId="5" borderId="0" xfId="0" applyNumberFormat="1" applyFont="1" applyFill="1"/>
    <xf numFmtId="3" fontId="8" fillId="5" borderId="12" xfId="0" applyNumberFormat="1" applyFont="1" applyFill="1" applyBorder="1"/>
    <xf numFmtId="3" fontId="8" fillId="5" borderId="13" xfId="0" applyNumberFormat="1" applyFont="1" applyFill="1" applyBorder="1"/>
    <xf numFmtId="2" fontId="8" fillId="5" borderId="13" xfId="0" applyNumberFormat="1" applyFont="1" applyFill="1" applyBorder="1"/>
    <xf numFmtId="169" fontId="0" fillId="0" borderId="0" xfId="0" applyNumberFormat="1"/>
    <xf numFmtId="0" fontId="0" fillId="0" borderId="0" xfId="0" applyNumberFormat="1"/>
    <xf numFmtId="3" fontId="0" fillId="0" borderId="0" xfId="0" applyNumberFormat="1"/>
    <xf numFmtId="0" fontId="0" fillId="0" borderId="0" xfId="0"/>
    <xf numFmtId="169" fontId="12" fillId="0" borderId="0" xfId="47" applyNumberFormat="1" applyFont="1"/>
    <xf numFmtId="0" fontId="0" fillId="0" borderId="0" xfId="0" applyFont="1"/>
    <xf numFmtId="0" fontId="12" fillId="0" borderId="0" xfId="48" applyFont="1"/>
    <xf numFmtId="169" fontId="12" fillId="0" borderId="0" xfId="48" applyNumberFormat="1" applyFont="1"/>
    <xf numFmtId="0" fontId="12" fillId="0" borderId="0" xfId="0" applyFont="1"/>
    <xf numFmtId="169" fontId="12" fillId="0" borderId="0" xfId="0" applyNumberFormat="1" applyFont="1"/>
    <xf numFmtId="169" fontId="8" fillId="0" borderId="0" xfId="0" applyNumberFormat="1" applyFont="1"/>
    <xf numFmtId="2" fontId="12" fillId="0" borderId="0" xfId="0" applyNumberFormat="1" applyFont="1"/>
    <xf numFmtId="3" fontId="12" fillId="0" borderId="0" xfId="0" applyNumberFormat="1" applyFont="1"/>
    <xf numFmtId="3" fontId="8" fillId="0" borderId="0" xfId="0" applyNumberFormat="1" applyFont="1"/>
    <xf numFmtId="167" fontId="12" fillId="0" borderId="0" xfId="0" applyNumberFormat="1" applyFont="1"/>
    <xf numFmtId="169" fontId="37" fillId="0" borderId="0" xfId="50" applyNumberFormat="1"/>
    <xf numFmtId="0" fontId="35" fillId="0" borderId="0" xfId="50" applyFont="1"/>
    <xf numFmtId="169" fontId="35" fillId="0" borderId="0" xfId="50" applyNumberFormat="1" applyFont="1"/>
    <xf numFmtId="2" fontId="35" fillId="0" borderId="0" xfId="50" applyNumberFormat="1" applyFont="1"/>
    <xf numFmtId="0" fontId="35" fillId="0" borderId="0" xfId="50" applyFont="1" applyAlignment="1">
      <alignment horizontal="right"/>
    </xf>
    <xf numFmtId="41" fontId="57" fillId="0" borderId="0" xfId="5" applyFont="1"/>
    <xf numFmtId="41" fontId="52" fillId="0" borderId="0" xfId="5" applyFont="1"/>
    <xf numFmtId="2" fontId="57" fillId="0" borderId="0" xfId="50" applyNumberFormat="1" applyFont="1"/>
    <xf numFmtId="3" fontId="57" fillId="0" borderId="0" xfId="50" applyNumberFormat="1" applyFont="1"/>
    <xf numFmtId="169" fontId="57" fillId="0" borderId="0" xfId="50" applyNumberFormat="1" applyFont="1"/>
    <xf numFmtId="165" fontId="57" fillId="0" borderId="0" xfId="112" applyFont="1"/>
    <xf numFmtId="165" fontId="52" fillId="0" borderId="0" xfId="112" applyFont="1"/>
    <xf numFmtId="0" fontId="57" fillId="0" borderId="0" xfId="50" applyFont="1" applyAlignment="1">
      <alignment horizontal="right"/>
    </xf>
    <xf numFmtId="0" fontId="57" fillId="0" borderId="0" xfId="50" applyFont="1"/>
    <xf numFmtId="0" fontId="52" fillId="0" borderId="0" xfId="50" applyFont="1"/>
    <xf numFmtId="0" fontId="34" fillId="0" borderId="0" xfId="50" applyFont="1" applyBorder="1" applyAlignment="1">
      <alignment horizontal="left" vertical="center" wrapText="1"/>
    </xf>
    <xf numFmtId="0" fontId="8" fillId="0" borderId="25" xfId="50" applyFont="1" applyBorder="1" applyAlignment="1">
      <alignment horizontal="center" wrapText="1"/>
    </xf>
    <xf numFmtId="165" fontId="8" fillId="0" borderId="0" xfId="112" applyFont="1"/>
    <xf numFmtId="3" fontId="8" fillId="0" borderId="0" xfId="50" applyNumberFormat="1" applyFont="1"/>
    <xf numFmtId="171" fontId="8" fillId="0" borderId="0" xfId="50" applyNumberFormat="1" applyFont="1"/>
    <xf numFmtId="9" fontId="37" fillId="0" borderId="0" xfId="1" applyFont="1"/>
    <xf numFmtId="168" fontId="0" fillId="0" borderId="0" xfId="338" applyNumberFormat="1" applyFont="1"/>
    <xf numFmtId="3" fontId="0" fillId="0" borderId="0" xfId="50" applyNumberFormat="1" applyFont="1"/>
    <xf numFmtId="0" fontId="0" fillId="0" borderId="0" xfId="50" applyFont="1"/>
    <xf numFmtId="0" fontId="37" fillId="0" borderId="0" xfId="50"/>
    <xf numFmtId="0" fontId="53" fillId="37" borderId="26" xfId="50" applyFont="1" applyFill="1" applyBorder="1" applyAlignment="1">
      <alignment horizontal="center" vertical="top" wrapText="1"/>
    </xf>
    <xf numFmtId="0" fontId="53" fillId="37" borderId="27" xfId="50" applyFont="1" applyFill="1" applyBorder="1" applyAlignment="1">
      <alignment horizontal="center" vertical="top" wrapText="1"/>
    </xf>
    <xf numFmtId="0" fontId="53" fillId="0" borderId="28" xfId="50" applyFont="1" applyBorder="1" applyAlignment="1">
      <alignment horizontal="center" vertical="top" wrapText="1"/>
    </xf>
    <xf numFmtId="3" fontId="53" fillId="0" borderId="29" xfId="50" applyNumberFormat="1" applyFont="1" applyBorder="1" applyAlignment="1">
      <alignment horizontal="center" vertical="top" wrapText="1"/>
    </xf>
    <xf numFmtId="3" fontId="53" fillId="0" borderId="29" xfId="50" applyNumberFormat="1" applyFont="1" applyBorder="1" applyAlignment="1">
      <alignment horizontal="center" wrapText="1"/>
    </xf>
    <xf numFmtId="168" fontId="37" fillId="0" borderId="0" xfId="50" applyNumberFormat="1"/>
    <xf numFmtId="0" fontId="53" fillId="0" borderId="30" xfId="50" applyFont="1" applyBorder="1" applyAlignment="1">
      <alignment horizontal="center" vertical="top" wrapText="1"/>
    </xf>
    <xf numFmtId="3" fontId="53" fillId="0" borderId="31" xfId="50" applyNumberFormat="1" applyFont="1" applyBorder="1" applyAlignment="1">
      <alignment horizontal="center" wrapText="1"/>
    </xf>
    <xf numFmtId="3" fontId="53" fillId="0" borderId="31" xfId="50" applyNumberFormat="1" applyFont="1" applyBorder="1" applyAlignment="1">
      <alignment horizontal="center" vertical="top" wrapText="1"/>
    </xf>
    <xf numFmtId="168" fontId="37" fillId="0" borderId="0" xfId="338" applyNumberFormat="1"/>
    <xf numFmtId="0" fontId="53" fillId="0" borderId="30" xfId="50" applyFont="1" applyFill="1" applyBorder="1" applyAlignment="1">
      <alignment horizontal="center" vertical="top" wrapText="1"/>
    </xf>
    <xf numFmtId="3" fontId="53" fillId="0" borderId="31" xfId="50" applyNumberFormat="1" applyFont="1" applyFill="1" applyBorder="1" applyAlignment="1">
      <alignment horizontal="center" wrapText="1"/>
    </xf>
    <xf numFmtId="3" fontId="53" fillId="0" borderId="31" xfId="50" applyNumberFormat="1" applyFont="1" applyFill="1" applyBorder="1" applyAlignment="1">
      <alignment horizontal="center" vertical="top" wrapText="1"/>
    </xf>
    <xf numFmtId="0" fontId="1" fillId="0" borderId="0" xfId="50" applyFont="1"/>
    <xf numFmtId="0" fontId="8" fillId="0" borderId="0" xfId="50" applyFont="1"/>
    <xf numFmtId="0" fontId="54" fillId="0" borderId="0" xfId="50" applyFont="1"/>
    <xf numFmtId="0" fontId="33" fillId="0" borderId="0" xfId="50" applyFont="1"/>
    <xf numFmtId="9" fontId="33" fillId="0" borderId="0" xfId="3" applyFont="1"/>
    <xf numFmtId="2" fontId="1" fillId="0" borderId="0" xfId="50" applyNumberFormat="1" applyFont="1"/>
    <xf numFmtId="167" fontId="1" fillId="0" borderId="0" xfId="50" applyNumberFormat="1" applyFont="1"/>
    <xf numFmtId="17" fontId="1" fillId="0" borderId="0" xfId="50" applyNumberFormat="1" applyFont="1"/>
    <xf numFmtId="167" fontId="1" fillId="0" borderId="0" xfId="50" applyNumberFormat="1" applyFont="1" applyAlignment="1">
      <alignment horizontal="right" vertical="center" wrapText="1"/>
    </xf>
    <xf numFmtId="0" fontId="35" fillId="0" borderId="0" xfId="50" applyFont="1" applyFill="1"/>
    <xf numFmtId="2" fontId="0" fillId="0" borderId="0" xfId="0" applyNumberFormat="1"/>
    <xf numFmtId="0" fontId="57" fillId="0" borderId="0" xfId="50" applyFont="1" applyFill="1"/>
    <xf numFmtId="0" fontId="8" fillId="0" borderId="0" xfId="50" applyFont="1" applyFill="1" applyBorder="1" applyAlignment="1"/>
    <xf numFmtId="4" fontId="0" fillId="0" borderId="0" xfId="0" applyNumberFormat="1"/>
    <xf numFmtId="0" fontId="1" fillId="0" borderId="0" xfId="50" applyFont="1" applyFill="1"/>
    <xf numFmtId="167"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41" fontId="8" fillId="0" borderId="0" xfId="50" applyNumberFormat="1" applyFont="1"/>
    <xf numFmtId="168" fontId="0" fillId="0" borderId="0" xfId="1" applyNumberFormat="1" applyFont="1"/>
    <xf numFmtId="0" fontId="60" fillId="0" borderId="0" xfId="0" applyFont="1" applyAlignment="1">
      <alignment horizontal="justify" vertical="center" wrapText="1"/>
    </xf>
    <xf numFmtId="167" fontId="0" fillId="0" borderId="0" xfId="0" applyNumberFormat="1"/>
    <xf numFmtId="0" fontId="2" fillId="0" borderId="40" xfId="0" applyFont="1" applyBorder="1"/>
    <xf numFmtId="0" fontId="11" fillId="0" borderId="40" xfId="2" applyFont="1" applyFill="1" applyBorder="1" applyAlignment="1">
      <alignment horizontal="left"/>
    </xf>
    <xf numFmtId="0" fontId="8" fillId="0" borderId="37" xfId="50" applyFont="1" applyBorder="1" applyAlignment="1">
      <alignment horizontal="center"/>
    </xf>
    <xf numFmtId="0" fontId="8" fillId="0" borderId="39" xfId="50" applyFont="1" applyBorder="1"/>
    <xf numFmtId="0" fontId="8" fillId="0" borderId="39" xfId="50" applyFont="1" applyBorder="1" applyAlignment="1">
      <alignment horizontal="left" vertical="center"/>
    </xf>
    <xf numFmtId="0" fontId="1" fillId="0" borderId="37" xfId="2" applyBorder="1"/>
    <xf numFmtId="172" fontId="0" fillId="0" borderId="0" xfId="1" applyNumberFormat="1" applyFont="1"/>
    <xf numFmtId="0" fontId="8" fillId="0" borderId="40" xfId="0" applyFont="1" applyBorder="1"/>
    <xf numFmtId="0" fontId="8" fillId="0" borderId="40" xfId="1" applyNumberFormat="1" applyFont="1" applyBorder="1"/>
    <xf numFmtId="0" fontId="8" fillId="0" borderId="39" xfId="0" applyFont="1" applyBorder="1"/>
    <xf numFmtId="9" fontId="8" fillId="0" borderId="41" xfId="1" applyFont="1" applyBorder="1"/>
    <xf numFmtId="3" fontId="53" fillId="41" borderId="31" xfId="50" applyNumberFormat="1" applyFont="1" applyFill="1" applyBorder="1" applyAlignment="1">
      <alignment horizontal="center" wrapText="1"/>
    </xf>
    <xf numFmtId="41" fontId="0" fillId="0" borderId="0" xfId="5" applyFont="1"/>
    <xf numFmtId="3" fontId="0" fillId="0" borderId="0" xfId="50" applyNumberFormat="1" applyFont="1" applyFill="1"/>
    <xf numFmtId="0" fontId="0" fillId="0" borderId="43" xfId="0" applyBorder="1"/>
    <xf numFmtId="0" fontId="0" fillId="0" borderId="43" xfId="0" applyBorder="1" applyAlignment="1">
      <alignment horizontal="center"/>
    </xf>
    <xf numFmtId="0" fontId="8" fillId="0" borderId="43" xfId="0" applyFont="1" applyBorder="1"/>
    <xf numFmtId="0" fontId="8" fillId="0" borderId="43" xfId="0" applyFont="1" applyBorder="1" applyAlignment="1">
      <alignment horizontal="center" vertical="center"/>
    </xf>
    <xf numFmtId="0" fontId="8" fillId="0" borderId="43" xfId="0" applyFont="1" applyBorder="1" applyAlignment="1">
      <alignment horizontal="center" vertical="center" wrapText="1"/>
    </xf>
    <xf numFmtId="41" fontId="8" fillId="0" borderId="43" xfId="5" applyFont="1" applyBorder="1"/>
    <xf numFmtId="169" fontId="8" fillId="0" borderId="43" xfId="1" applyNumberFormat="1" applyFont="1" applyBorder="1"/>
    <xf numFmtId="0" fontId="0" fillId="0" borderId="43" xfId="0" applyNumberFormat="1" applyBorder="1"/>
    <xf numFmtId="3" fontId="1" fillId="0" borderId="43" xfId="0" applyNumberFormat="1" applyFont="1" applyBorder="1"/>
    <xf numFmtId="0" fontId="2" fillId="0" borderId="43" xfId="0" applyFont="1" applyBorder="1" applyAlignment="1">
      <alignment horizontal="left" vertical="center"/>
    </xf>
    <xf numFmtId="3" fontId="2" fillId="0" borderId="43" xfId="0" applyNumberFormat="1" applyFont="1" applyBorder="1"/>
    <xf numFmtId="0" fontId="1" fillId="0" borderId="43" xfId="0" applyFont="1" applyBorder="1" applyAlignment="1">
      <alignment horizontal="center" vertical="center"/>
    </xf>
    <xf numFmtId="0" fontId="2" fillId="0" borderId="43" xfId="0" applyFont="1" applyBorder="1"/>
    <xf numFmtId="3" fontId="1" fillId="0" borderId="43" xfId="0" applyNumberFormat="1" applyFont="1" applyBorder="1" applyAlignment="1">
      <alignment horizontal="left"/>
    </xf>
    <xf numFmtId="3" fontId="1" fillId="0" borderId="43" xfId="0" applyNumberFormat="1" applyFont="1" applyBorder="1" applyAlignment="1">
      <alignment horizontal="right"/>
    </xf>
    <xf numFmtId="3" fontId="2" fillId="0" borderId="43" xfId="0" applyNumberFormat="1" applyFont="1" applyBorder="1" applyAlignment="1">
      <alignment horizontal="right" vertical="center"/>
    </xf>
    <xf numFmtId="3" fontId="1" fillId="0" borderId="43" xfId="0" applyNumberFormat="1" applyFont="1" applyBorder="1" applyAlignment="1">
      <alignment horizontal="right" vertical="center"/>
    </xf>
    <xf numFmtId="3" fontId="2" fillId="0" borderId="43" xfId="0" applyNumberFormat="1" applyFont="1" applyBorder="1" applyAlignment="1">
      <alignment horizontal="right"/>
    </xf>
    <xf numFmtId="0" fontId="55" fillId="0" borderId="43" xfId="50" applyFont="1" applyFill="1" applyBorder="1"/>
    <xf numFmtId="0" fontId="36" fillId="0" borderId="43" xfId="50" applyFont="1" applyFill="1" applyBorder="1"/>
    <xf numFmtId="0" fontId="36" fillId="0" borderId="43" xfId="50" applyFont="1" applyFill="1" applyBorder="1" applyAlignment="1">
      <alignment vertical="center"/>
    </xf>
    <xf numFmtId="0" fontId="44" fillId="0" borderId="43" xfId="50" applyFont="1" applyFill="1" applyBorder="1"/>
    <xf numFmtId="0" fontId="36" fillId="40" borderId="43" xfId="50" applyFont="1" applyFill="1" applyBorder="1"/>
    <xf numFmtId="168" fontId="36" fillId="40" borderId="43" xfId="338" applyNumberFormat="1" applyFont="1" applyFill="1" applyBorder="1" applyAlignment="1">
      <alignment horizontal="center"/>
    </xf>
    <xf numFmtId="9" fontId="36" fillId="40" borderId="43" xfId="338" applyNumberFormat="1" applyFont="1" applyFill="1" applyBorder="1" applyAlignment="1">
      <alignment horizontal="center"/>
    </xf>
    <xf numFmtId="9" fontId="36" fillId="40" borderId="43" xfId="1" applyFont="1" applyFill="1" applyBorder="1" applyAlignment="1">
      <alignment horizontal="center"/>
    </xf>
    <xf numFmtId="0" fontId="8" fillId="0" borderId="43" xfId="50" applyFont="1" applyBorder="1" applyAlignment="1">
      <alignment horizontal="left" vertical="center"/>
    </xf>
    <xf numFmtId="41" fontId="8" fillId="0" borderId="43" xfId="5" applyFont="1" applyBorder="1" applyAlignment="1"/>
    <xf numFmtId="0" fontId="8" fillId="0" borderId="43" xfId="50" applyFont="1" applyBorder="1"/>
    <xf numFmtId="3" fontId="8" fillId="0" borderId="43" xfId="50" applyNumberFormat="1" applyFont="1" applyBorder="1"/>
    <xf numFmtId="9" fontId="8" fillId="0" borderId="43" xfId="50" applyNumberFormat="1" applyFont="1" applyBorder="1"/>
    <xf numFmtId="3" fontId="1" fillId="0" borderId="43" xfId="2" applyNumberFormat="1" applyBorder="1"/>
    <xf numFmtId="0" fontId="1" fillId="0" borderId="43" xfId="2" applyBorder="1"/>
    <xf numFmtId="0" fontId="0" fillId="0" borderId="43" xfId="2" applyFont="1" applyBorder="1"/>
    <xf numFmtId="3" fontId="2" fillId="0" borderId="43" xfId="50" applyNumberFormat="1" applyFont="1" applyBorder="1"/>
    <xf numFmtId="3" fontId="2" fillId="0" borderId="43" xfId="2" applyNumberFormat="1" applyFont="1" applyBorder="1"/>
    <xf numFmtId="3" fontId="1" fillId="0" borderId="43" xfId="50" applyNumberFormat="1" applyFont="1" applyBorder="1"/>
    <xf numFmtId="3" fontId="11" fillId="0" borderId="43" xfId="281" applyNumberFormat="1" applyFont="1" applyBorder="1"/>
    <xf numFmtId="0" fontId="1" fillId="0" borderId="43" xfId="50" applyFont="1" applyBorder="1" applyAlignment="1">
      <alignment horizontal="center" vertical="center"/>
    </xf>
    <xf numFmtId="0" fontId="0" fillId="0" borderId="43" xfId="50" applyFont="1" applyBorder="1" applyAlignment="1">
      <alignment horizontal="center" vertical="center"/>
    </xf>
    <xf numFmtId="0" fontId="2" fillId="0" borderId="43" xfId="50" applyFont="1" applyBorder="1" applyAlignment="1">
      <alignment horizontal="center" vertical="center"/>
    </xf>
    <xf numFmtId="0" fontId="9" fillId="0" borderId="43" xfId="50" applyFont="1" applyBorder="1" applyAlignment="1">
      <alignment horizontal="center" vertical="center"/>
    </xf>
    <xf numFmtId="3" fontId="8" fillId="39" borderId="43" xfId="50" applyNumberFormat="1" applyFont="1" applyFill="1" applyBorder="1"/>
    <xf numFmtId="3" fontId="8" fillId="0" borderId="43" xfId="50" applyNumberFormat="1" applyFont="1" applyFill="1" applyBorder="1"/>
    <xf numFmtId="0" fontId="13" fillId="0" borderId="43" xfId="50" applyFont="1" applyBorder="1" applyAlignment="1">
      <alignment horizontal="center" vertical="center"/>
    </xf>
    <xf numFmtId="167" fontId="12" fillId="0" borderId="43" xfId="50" applyNumberFormat="1" applyFont="1" applyBorder="1" applyAlignment="1">
      <alignment horizontal="right" vertical="center"/>
    </xf>
    <xf numFmtId="3" fontId="13" fillId="0" borderId="43" xfId="50" applyNumberFormat="1" applyFont="1" applyBorder="1" applyAlignment="1">
      <alignment horizontal="right" vertical="center"/>
    </xf>
    <xf numFmtId="3" fontId="36" fillId="0" borderId="43" xfId="50" applyNumberFormat="1" applyFont="1" applyFill="1" applyBorder="1"/>
    <xf numFmtId="3" fontId="1" fillId="0" borderId="43" xfId="50" applyNumberFormat="1" applyFont="1" applyFill="1" applyBorder="1"/>
    <xf numFmtId="0" fontId="36" fillId="0" borderId="43" xfId="50" applyFont="1" applyBorder="1" applyAlignment="1">
      <alignment horizontal="center" vertical="center"/>
    </xf>
    <xf numFmtId="3" fontId="36" fillId="0" borderId="43" xfId="50" applyNumberFormat="1" applyFont="1" applyBorder="1" applyAlignment="1">
      <alignment vertical="center"/>
    </xf>
    <xf numFmtId="0" fontId="9" fillId="0" borderId="43" xfId="0" applyFont="1" applyBorder="1"/>
    <xf numFmtId="41" fontId="9" fillId="0" borderId="43" xfId="5" applyFont="1" applyBorder="1"/>
    <xf numFmtId="169" fontId="9" fillId="0" borderId="43" xfId="1" applyNumberFormat="1" applyFont="1" applyBorder="1"/>
    <xf numFmtId="9" fontId="1" fillId="0" borderId="43" xfId="4" applyNumberFormat="1" applyFont="1" applyBorder="1" applyAlignment="1">
      <alignment horizontal="right" vertical="center" wrapText="1"/>
    </xf>
    <xf numFmtId="9" fontId="1" fillId="0" borderId="43" xfId="4" applyNumberFormat="1" applyFont="1" applyBorder="1" applyAlignment="1">
      <alignment horizontal="right" wrapText="1"/>
    </xf>
    <xf numFmtId="9" fontId="2" fillId="0" borderId="43" xfId="4" applyNumberFormat="1" applyFont="1" applyBorder="1" applyAlignment="1">
      <alignment horizontal="right" vertical="center" wrapText="1"/>
    </xf>
    <xf numFmtId="41" fontId="0" fillId="0" borderId="0" xfId="115" applyFont="1"/>
    <xf numFmtId="173" fontId="0" fillId="0" borderId="0" xfId="0" applyNumberFormat="1"/>
    <xf numFmtId="41" fontId="0" fillId="0" borderId="0" xfId="115" applyFont="1" applyFill="1"/>
    <xf numFmtId="9" fontId="1" fillId="0" borderId="43" xfId="1" applyBorder="1" applyAlignment="1">
      <alignment horizontal="right" vertical="center"/>
    </xf>
    <xf numFmtId="9" fontId="2" fillId="0" borderId="43" xfId="1" applyFont="1" applyBorder="1" applyAlignment="1">
      <alignment horizontal="right" vertical="center"/>
    </xf>
    <xf numFmtId="168" fontId="1" fillId="0" borderId="43" xfId="1" applyNumberFormat="1" applyBorder="1" applyAlignment="1">
      <alignment horizontal="right" vertical="center"/>
    </xf>
    <xf numFmtId="9" fontId="1" fillId="0" borderId="43" xfId="1" applyNumberFormat="1" applyBorder="1" applyAlignment="1">
      <alignment horizontal="right" vertical="center"/>
    </xf>
    <xf numFmtId="168" fontId="2" fillId="0" borderId="43" xfId="1" applyNumberFormat="1" applyFont="1" applyBorder="1" applyAlignment="1">
      <alignment horizontal="right" vertical="center"/>
    </xf>
    <xf numFmtId="41" fontId="0" fillId="0" borderId="0" xfId="5" applyNumberFormat="1" applyFont="1"/>
    <xf numFmtId="0" fontId="0" fillId="0" borderId="0" xfId="0" applyAlignment="1">
      <alignment horizontal="center"/>
    </xf>
    <xf numFmtId="0" fontId="36" fillId="0" borderId="43" xfId="50" applyFont="1" applyBorder="1" applyAlignment="1">
      <alignment horizontal="center" vertical="center" wrapText="1"/>
    </xf>
    <xf numFmtId="0" fontId="8" fillId="0" borderId="43" xfId="50" applyFont="1" applyBorder="1" applyAlignment="1">
      <alignment horizontal="center"/>
    </xf>
    <xf numFmtId="0" fontId="0" fillId="0" borderId="0" xfId="0" applyAlignment="1">
      <alignment horizontal="center"/>
    </xf>
    <xf numFmtId="3" fontId="11" fillId="0" borderId="43" xfId="50" applyNumberFormat="1" applyFont="1" applyFill="1" applyBorder="1"/>
    <xf numFmtId="3" fontId="2" fillId="0" borderId="43" xfId="50" applyNumberFormat="1" applyFont="1" applyFill="1" applyBorder="1"/>
    <xf numFmtId="0" fontId="11" fillId="0" borderId="43" xfId="50" applyFont="1" applyBorder="1" applyAlignment="1">
      <alignment horizontal="center"/>
    </xf>
    <xf numFmtId="0" fontId="2" fillId="0" borderId="43" xfId="50" applyFont="1" applyBorder="1" applyAlignment="1">
      <alignment horizontal="center"/>
    </xf>
    <xf numFmtId="0" fontId="36" fillId="0" borderId="46" xfId="50" applyFont="1" applyBorder="1" applyAlignment="1">
      <alignment horizontal="center" vertical="center" wrapText="1"/>
    </xf>
    <xf numFmtId="0" fontId="36" fillId="0" borderId="43" xfId="50" applyFont="1" applyBorder="1" applyAlignment="1">
      <alignment vertical="center" wrapText="1"/>
    </xf>
    <xf numFmtId="3" fontId="36" fillId="38" borderId="43" xfId="50" applyNumberFormat="1" applyFont="1" applyFill="1" applyBorder="1" applyAlignment="1">
      <alignment horizontal="right"/>
    </xf>
    <xf numFmtId="3" fontId="36" fillId="0" borderId="43" xfId="50" applyNumberFormat="1" applyFont="1" applyFill="1" applyBorder="1" applyAlignment="1">
      <alignment horizontal="right"/>
    </xf>
    <xf numFmtId="0" fontId="1" fillId="0" borderId="43" xfId="50" applyFont="1" applyBorder="1" applyAlignment="1">
      <alignment horizontal="right" vertical="center"/>
    </xf>
    <xf numFmtId="0" fontId="1" fillId="0" borderId="43" xfId="50" applyFont="1" applyBorder="1" applyAlignment="1">
      <alignment horizontal="right" vertical="center" wrapText="1"/>
    </xf>
    <xf numFmtId="3" fontId="1" fillId="0" borderId="43" xfId="50" applyNumberFormat="1" applyFont="1" applyBorder="1" applyAlignment="1">
      <alignment horizontal="right" vertical="center"/>
    </xf>
    <xf numFmtId="168" fontId="1" fillId="0" borderId="43" xfId="338" applyNumberFormat="1" applyFont="1" applyBorder="1" applyAlignment="1">
      <alignment horizontal="right" vertical="center"/>
    </xf>
    <xf numFmtId="3" fontId="2" fillId="0" borderId="43" xfId="50" applyNumberFormat="1" applyFont="1" applyBorder="1" applyAlignment="1">
      <alignment horizontal="right" vertical="center"/>
    </xf>
    <xf numFmtId="9" fontId="1" fillId="0" borderId="43" xfId="1" applyFont="1" applyBorder="1" applyAlignment="1">
      <alignment horizontal="right" vertical="center"/>
    </xf>
    <xf numFmtId="168" fontId="1" fillId="0" borderId="43" xfId="338" quotePrefix="1" applyNumberFormat="1" applyFont="1" applyBorder="1" applyAlignment="1">
      <alignment horizontal="right" vertical="center"/>
    </xf>
    <xf numFmtId="167" fontId="1" fillId="0" borderId="43" xfId="50" applyNumberFormat="1" applyFont="1" applyBorder="1" applyAlignment="1">
      <alignment horizontal="right" vertical="center"/>
    </xf>
    <xf numFmtId="168" fontId="1" fillId="0" borderId="43" xfId="1" applyNumberFormat="1" applyFont="1" applyBorder="1" applyAlignment="1">
      <alignment horizontal="right" vertical="center"/>
    </xf>
    <xf numFmtId="3" fontId="2" fillId="0" borderId="43" xfId="50" applyNumberFormat="1" applyFont="1" applyFill="1" applyBorder="1" applyAlignment="1">
      <alignment horizontal="right" vertical="center"/>
    </xf>
    <xf numFmtId="41" fontId="1" fillId="0" borderId="0" xfId="5" applyFont="1"/>
    <xf numFmtId="41" fontId="37" fillId="0" borderId="0" xfId="5" applyFont="1"/>
    <xf numFmtId="41" fontId="1" fillId="0" borderId="0" xfId="5" applyFont="1" applyFill="1"/>
    <xf numFmtId="167" fontId="12" fillId="0" borderId="5" xfId="0" applyNumberFormat="1" applyFont="1" applyBorder="1" applyAlignment="1">
      <alignment horizontal="right" vertical="center"/>
    </xf>
    <xf numFmtId="167" fontId="12" fillId="0" borderId="6" xfId="0" applyNumberFormat="1" applyFont="1" applyBorder="1" applyAlignment="1">
      <alignment horizontal="right" vertical="center"/>
    </xf>
    <xf numFmtId="167" fontId="12" fillId="0" borderId="33" xfId="0" applyNumberFormat="1" applyFont="1" applyBorder="1" applyAlignment="1">
      <alignment horizontal="right" vertical="center"/>
    </xf>
    <xf numFmtId="167" fontId="12" fillId="0" borderId="43" xfId="0" applyNumberFormat="1" applyFont="1" applyBorder="1" applyAlignment="1">
      <alignment horizontal="right" vertical="center"/>
    </xf>
    <xf numFmtId="168" fontId="13" fillId="0" borderId="34" xfId="1" applyNumberFormat="1" applyFont="1" applyBorder="1" applyAlignment="1">
      <alignment horizontal="right" vertical="center"/>
    </xf>
    <xf numFmtId="168" fontId="13" fillId="0" borderId="34" xfId="3" applyNumberFormat="1" applyFont="1" applyBorder="1" applyAlignment="1">
      <alignment horizontal="right" vertical="center"/>
    </xf>
    <xf numFmtId="167" fontId="13" fillId="2" borderId="33" xfId="0" applyNumberFormat="1" applyFont="1" applyFill="1" applyBorder="1" applyAlignment="1">
      <alignment horizontal="right" vertical="center"/>
    </xf>
    <xf numFmtId="167" fontId="13" fillId="2" borderId="43" xfId="0" applyNumberFormat="1" applyFont="1" applyFill="1" applyBorder="1" applyAlignment="1">
      <alignment horizontal="right" vertical="center"/>
    </xf>
    <xf numFmtId="168" fontId="13" fillId="2" borderId="34" xfId="3" applyNumberFormat="1" applyFont="1" applyFill="1" applyBorder="1" applyAlignment="1">
      <alignment horizontal="right" vertical="center"/>
    </xf>
    <xf numFmtId="167" fontId="13" fillId="2" borderId="35" xfId="0" applyNumberFormat="1" applyFont="1" applyFill="1" applyBorder="1" applyAlignment="1">
      <alignment horizontal="right" vertical="center"/>
    </xf>
    <xf numFmtId="167" fontId="13" fillId="2" borderId="36" xfId="0" applyNumberFormat="1" applyFont="1" applyFill="1" applyBorder="1" applyAlignment="1">
      <alignment horizontal="right" vertical="center"/>
    </xf>
    <xf numFmtId="168" fontId="13" fillId="2" borderId="42" xfId="3" applyNumberFormat="1" applyFont="1" applyFill="1" applyBorder="1" applyAlignment="1">
      <alignment horizontal="right" vertical="center"/>
    </xf>
    <xf numFmtId="4" fontId="12" fillId="0" borderId="33" xfId="0" applyNumberFormat="1" applyFont="1" applyBorder="1" applyAlignment="1">
      <alignment horizontal="right" vertical="center"/>
    </xf>
    <xf numFmtId="4" fontId="12" fillId="0" borderId="43" xfId="0" applyNumberFormat="1" applyFont="1" applyBorder="1" applyAlignment="1">
      <alignment horizontal="right" vertical="center"/>
    </xf>
    <xf numFmtId="167" fontId="13" fillId="2" borderId="36" xfId="3" applyNumberFormat="1" applyFont="1" applyFill="1" applyBorder="1" applyAlignment="1">
      <alignment horizontal="right" vertical="center"/>
    </xf>
    <xf numFmtId="4" fontId="12" fillId="0" borderId="5" xfId="0" applyNumberFormat="1" applyFont="1" applyBorder="1" applyAlignment="1">
      <alignment horizontal="right" vertical="center"/>
    </xf>
    <xf numFmtId="4" fontId="12" fillId="0" borderId="6" xfId="0" applyNumberFormat="1" applyFont="1" applyBorder="1" applyAlignment="1">
      <alignment horizontal="right" vertical="center"/>
    </xf>
    <xf numFmtId="168" fontId="13" fillId="0" borderId="7" xfId="3" applyNumberFormat="1" applyFont="1" applyBorder="1" applyAlignment="1">
      <alignment horizontal="right" vertical="center"/>
    </xf>
    <xf numFmtId="4" fontId="13" fillId="2" borderId="43" xfId="0" applyNumberFormat="1" applyFont="1" applyFill="1" applyBorder="1" applyAlignment="1">
      <alignment horizontal="right" vertical="center"/>
    </xf>
    <xf numFmtId="4" fontId="13" fillId="2" borderId="35" xfId="0" applyNumberFormat="1" applyFont="1" applyFill="1" applyBorder="1" applyAlignment="1">
      <alignment horizontal="right" vertical="center"/>
    </xf>
    <xf numFmtId="4" fontId="13" fillId="2" borderId="36" xfId="0" applyNumberFormat="1" applyFont="1" applyFill="1" applyBorder="1" applyAlignment="1">
      <alignment horizontal="right" vertical="center"/>
    </xf>
    <xf numFmtId="4" fontId="12" fillId="2" borderId="36" xfId="0" applyNumberFormat="1" applyFont="1" applyFill="1" applyBorder="1" applyAlignment="1">
      <alignment horizontal="right" vertical="center"/>
    </xf>
    <xf numFmtId="173" fontId="8" fillId="0" borderId="43" xfId="5" applyNumberFormat="1" applyFont="1" applyBorder="1"/>
    <xf numFmtId="9" fontId="1" fillId="0" borderId="43" xfId="1" applyNumberFormat="1" applyFont="1" applyBorder="1" applyAlignment="1">
      <alignment horizontal="right" vertical="center" wrapText="1"/>
    </xf>
    <xf numFmtId="9" fontId="2" fillId="0" borderId="43" xfId="1" applyNumberFormat="1" applyFont="1" applyBorder="1" applyAlignment="1">
      <alignment horizontal="right" vertical="center" wrapText="1"/>
    </xf>
    <xf numFmtId="14" fontId="0" fillId="0" borderId="0" xfId="0" applyNumberFormat="1"/>
    <xf numFmtId="0" fontId="2" fillId="0" borderId="43" xfId="50" applyFont="1" applyBorder="1" applyAlignment="1">
      <alignment horizontal="center"/>
    </xf>
    <xf numFmtId="0" fontId="9" fillId="0" borderId="43" xfId="50" applyFont="1" applyBorder="1" applyAlignment="1">
      <alignment horizontal="center" vertical="center"/>
    </xf>
    <xf numFmtId="173" fontId="0" fillId="0" borderId="0" xfId="5" applyNumberFormat="1" applyFont="1"/>
    <xf numFmtId="9" fontId="0" fillId="0" borderId="0" xfId="1" applyFont="1"/>
    <xf numFmtId="174" fontId="0" fillId="0" borderId="0" xfId="0" applyNumberFormat="1"/>
    <xf numFmtId="0" fontId="8" fillId="0" borderId="38" xfId="0" applyFont="1" applyBorder="1" applyAlignment="1">
      <alignment horizontal="center" vertical="center"/>
    </xf>
    <xf numFmtId="0" fontId="1" fillId="0" borderId="43" xfId="0" applyFont="1" applyBorder="1" applyAlignment="1">
      <alignment horizontal="center" vertical="center"/>
    </xf>
    <xf numFmtId="0" fontId="0" fillId="0" borderId="0" xfId="0" applyAlignment="1">
      <alignment horizontal="center"/>
    </xf>
    <xf numFmtId="1" fontId="0" fillId="0" borderId="0" xfId="0" applyNumberFormat="1"/>
    <xf numFmtId="0" fontId="0" fillId="0" borderId="43" xfId="0" applyFill="1" applyBorder="1" applyAlignment="1">
      <alignment horizontal="center"/>
    </xf>
    <xf numFmtId="0" fontId="0" fillId="0" borderId="0" xfId="0" applyFill="1" applyBorder="1" applyAlignment="1">
      <alignment horizontal="center"/>
    </xf>
    <xf numFmtId="0" fontId="8" fillId="0" borderId="38" xfId="0" applyFont="1" applyBorder="1" applyAlignment="1"/>
    <xf numFmtId="169" fontId="0" fillId="0" borderId="0" xfId="0" applyNumberFormat="1" applyFill="1"/>
    <xf numFmtId="167" fontId="8" fillId="0" borderId="0" xfId="0" applyNumberFormat="1" applyFont="1" applyFill="1"/>
    <xf numFmtId="0" fontId="0" fillId="0" borderId="43" xfId="0" applyBorder="1" applyAlignment="1">
      <alignment horizontal="right"/>
    </xf>
    <xf numFmtId="169" fontId="0" fillId="0" borderId="43" xfId="0" applyNumberFormat="1" applyBorder="1" applyAlignment="1">
      <alignment horizontal="right"/>
    </xf>
    <xf numFmtId="169" fontId="0" fillId="0" borderId="43" xfId="0" applyNumberFormat="1" applyFill="1" applyBorder="1" applyAlignment="1">
      <alignment horizontal="right"/>
    </xf>
    <xf numFmtId="175" fontId="8" fillId="0" borderId="0" xfId="0" applyNumberFormat="1" applyFont="1" applyFill="1"/>
    <xf numFmtId="0" fontId="1" fillId="0" borderId="43" xfId="0" applyFont="1" applyBorder="1"/>
    <xf numFmtId="17" fontId="61" fillId="0" borderId="63" xfId="0" applyNumberFormat="1" applyFont="1" applyBorder="1" applyAlignment="1">
      <alignment horizontal="center" vertical="center" wrapText="1"/>
    </xf>
    <xf numFmtId="167" fontId="13" fillId="2" borderId="46" xfId="0" applyNumberFormat="1" applyFont="1" applyFill="1" applyBorder="1" applyAlignment="1">
      <alignment horizontal="right" vertical="center"/>
    </xf>
    <xf numFmtId="41" fontId="0" fillId="0" borderId="61" xfId="0" applyNumberFormat="1" applyBorder="1"/>
    <xf numFmtId="4" fontId="12" fillId="0" borderId="46" xfId="0" applyNumberFormat="1" applyFont="1" applyBorder="1" applyAlignment="1">
      <alignment horizontal="right" vertical="center"/>
    </xf>
    <xf numFmtId="169" fontId="13" fillId="2" borderId="62" xfId="0" applyNumberFormat="1" applyFont="1" applyFill="1" applyBorder="1" applyAlignment="1">
      <alignment horizontal="right" vertical="center"/>
    </xf>
    <xf numFmtId="167" fontId="12" fillId="0" borderId="46" xfId="0" applyNumberFormat="1" applyFont="1" applyBorder="1" applyAlignment="1">
      <alignment horizontal="right" vertical="center"/>
    </xf>
    <xf numFmtId="167" fontId="13" fillId="2" borderId="62" xfId="0" applyNumberFormat="1" applyFont="1" applyFill="1" applyBorder="1" applyAlignment="1">
      <alignment horizontal="right" vertical="center"/>
    </xf>
    <xf numFmtId="167" fontId="12" fillId="0" borderId="65" xfId="0" applyNumberFormat="1" applyFont="1" applyBorder="1" applyAlignment="1">
      <alignment horizontal="right" vertical="center"/>
    </xf>
    <xf numFmtId="167" fontId="36" fillId="38" borderId="43" xfId="50" applyNumberFormat="1" applyFont="1" applyFill="1" applyBorder="1" applyAlignment="1">
      <alignment horizontal="right"/>
    </xf>
    <xf numFmtId="168" fontId="1" fillId="0" borderId="43" xfId="1" applyNumberFormat="1" applyFont="1" applyBorder="1" applyAlignment="1">
      <alignment horizontal="right"/>
    </xf>
    <xf numFmtId="3" fontId="0" fillId="0" borderId="43" xfId="0" applyNumberFormat="1" applyBorder="1"/>
    <xf numFmtId="17" fontId="61" fillId="0" borderId="64" xfId="0" applyNumberFormat="1" applyFont="1" applyBorder="1" applyAlignment="1">
      <alignment horizontal="center" vertical="center" wrapText="1"/>
    </xf>
    <xf numFmtId="168" fontId="2" fillId="0" borderId="43" xfId="1" applyNumberFormat="1" applyFont="1" applyBorder="1" applyAlignment="1">
      <alignment horizontal="right"/>
    </xf>
    <xf numFmtId="4" fontId="13" fillId="2" borderId="33" xfId="0" applyNumberFormat="1" applyFont="1" applyFill="1" applyBorder="1" applyAlignment="1">
      <alignment horizontal="right" vertical="center"/>
    </xf>
    <xf numFmtId="0" fontId="0" fillId="0" borderId="48" xfId="0" applyBorder="1"/>
    <xf numFmtId="41" fontId="0" fillId="0" borderId="60" xfId="0" applyNumberFormat="1" applyBorder="1"/>
    <xf numFmtId="17" fontId="61" fillId="0" borderId="25" xfId="0" applyNumberFormat="1" applyFont="1" applyBorder="1" applyAlignment="1">
      <alignment horizontal="center" vertical="center" wrapText="1"/>
    </xf>
    <xf numFmtId="169" fontId="13" fillId="2" borderId="46" xfId="0" applyNumberFormat="1" applyFont="1" applyFill="1" applyBorder="1" applyAlignment="1">
      <alignment horizontal="right" vertical="center"/>
    </xf>
    <xf numFmtId="169" fontId="12" fillId="0" borderId="46" xfId="0" applyNumberFormat="1" applyFont="1" applyBorder="1" applyAlignment="1">
      <alignment horizontal="right" vertical="center"/>
    </xf>
    <xf numFmtId="2" fontId="13" fillId="2" borderId="46" xfId="0" applyNumberFormat="1" applyFont="1" applyFill="1" applyBorder="1" applyAlignment="1">
      <alignment horizontal="right" vertical="center"/>
    </xf>
    <xf numFmtId="2" fontId="12" fillId="0" borderId="46" xfId="0" applyNumberFormat="1" applyFont="1" applyBorder="1" applyAlignment="1">
      <alignment horizontal="right" vertical="center"/>
    </xf>
    <xf numFmtId="169" fontId="12" fillId="0" borderId="65" xfId="0" applyNumberFormat="1" applyFont="1" applyBorder="1" applyAlignment="1">
      <alignment horizontal="right" vertical="center"/>
    </xf>
    <xf numFmtId="168" fontId="13" fillId="0" borderId="7" xfId="1" applyNumberFormat="1" applyFont="1" applyBorder="1" applyAlignment="1">
      <alignment horizontal="right" vertical="center"/>
    </xf>
    <xf numFmtId="17" fontId="61" fillId="0" borderId="25" xfId="0" applyNumberFormat="1" applyFont="1" applyBorder="1" applyAlignment="1">
      <alignment horizontal="center" vertical="center"/>
    </xf>
    <xf numFmtId="2" fontId="12" fillId="2" borderId="62" xfId="0" applyNumberFormat="1" applyFont="1" applyFill="1" applyBorder="1" applyAlignment="1">
      <alignment horizontal="right" vertical="center"/>
    </xf>
    <xf numFmtId="2" fontId="12" fillId="0" borderId="65" xfId="0" applyNumberFormat="1" applyFont="1" applyBorder="1" applyAlignment="1">
      <alignment horizontal="right" vertical="center"/>
    </xf>
    <xf numFmtId="0" fontId="0" fillId="0" borderId="0" xfId="0"/>
    <xf numFmtId="3" fontId="0" fillId="0" borderId="0" xfId="0" applyNumberFormat="1"/>
    <xf numFmtId="169" fontId="12" fillId="0" borderId="0" xfId="0" applyNumberFormat="1" applyFont="1"/>
    <xf numFmtId="2" fontId="12" fillId="0" borderId="0" xfId="0" applyNumberFormat="1" applyFont="1"/>
    <xf numFmtId="2" fontId="35" fillId="0" borderId="0" xfId="50" applyNumberFormat="1" applyFont="1"/>
    <xf numFmtId="17" fontId="1" fillId="0" borderId="0" xfId="50" applyNumberFormat="1" applyFont="1"/>
    <xf numFmtId="2" fontId="0" fillId="0" borderId="0" xfId="0" applyNumberFormat="1"/>
    <xf numFmtId="3" fontId="1" fillId="0" borderId="43" xfId="50" applyNumberFormat="1" applyFont="1" applyBorder="1"/>
    <xf numFmtId="0" fontId="0" fillId="0" borderId="43" xfId="0" applyBorder="1"/>
    <xf numFmtId="9" fontId="36" fillId="40" borderId="43" xfId="1" applyFont="1" applyFill="1" applyBorder="1" applyAlignment="1">
      <alignment horizontal="center"/>
    </xf>
    <xf numFmtId="0" fontId="1" fillId="0" borderId="58" xfId="0" applyFont="1" applyBorder="1" applyAlignment="1">
      <alignment vertical="center"/>
    </xf>
    <xf numFmtId="0" fontId="1" fillId="0" borderId="32" xfId="0" applyFont="1" applyBorder="1" applyAlignment="1">
      <alignment vertical="center"/>
    </xf>
    <xf numFmtId="0" fontId="2" fillId="2" borderId="32" xfId="0" applyFont="1" applyFill="1" applyBorder="1" applyAlignment="1">
      <alignment vertical="center"/>
    </xf>
    <xf numFmtId="0" fontId="13" fillId="2" borderId="32" xfId="0" applyFont="1" applyFill="1" applyBorder="1" applyAlignment="1">
      <alignment vertical="center"/>
    </xf>
    <xf numFmtId="0" fontId="2" fillId="2" borderId="8" xfId="0" applyFont="1" applyFill="1" applyBorder="1" applyAlignment="1">
      <alignment vertical="center"/>
    </xf>
    <xf numFmtId="0" fontId="13" fillId="2" borderId="59" xfId="0" applyFont="1" applyFill="1" applyBorder="1" applyAlignment="1">
      <alignment vertical="center"/>
    </xf>
    <xf numFmtId="169" fontId="0" fillId="0" borderId="43" xfId="0" applyNumberFormat="1" applyBorder="1" applyAlignment="1"/>
    <xf numFmtId="9" fontId="0" fillId="0" borderId="43" xfId="1" applyFont="1" applyBorder="1" applyAlignment="1"/>
    <xf numFmtId="169" fontId="0" fillId="0" borderId="43" xfId="0" applyNumberFormat="1" applyFill="1" applyBorder="1" applyAlignment="1"/>
    <xf numFmtId="9" fontId="0" fillId="0" borderId="43" xfId="1" applyFont="1" applyBorder="1" applyAlignment="1">
      <alignment horizontal="right"/>
    </xf>
    <xf numFmtId="3" fontId="13" fillId="0" borderId="55" xfId="0" applyNumberFormat="1" applyFont="1" applyBorder="1" applyAlignment="1">
      <alignment horizontal="center" vertical="center"/>
    </xf>
    <xf numFmtId="3" fontId="13" fillId="0" borderId="0" xfId="0" applyNumberFormat="1" applyFont="1" applyBorder="1" applyAlignment="1">
      <alignment horizontal="center" vertical="center"/>
    </xf>
    <xf numFmtId="3" fontId="13" fillId="0" borderId="66" xfId="0" applyNumberFormat="1" applyFont="1" applyBorder="1" applyAlignment="1">
      <alignment horizontal="center"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wrapText="1"/>
    </xf>
    <xf numFmtId="0" fontId="15" fillId="0" borderId="0" xfId="0" applyFont="1" applyBorder="1" applyAlignment="1">
      <alignment horizontal="left" wrapText="1"/>
    </xf>
    <xf numFmtId="3" fontId="13" fillId="0" borderId="49" xfId="0" applyNumberFormat="1" applyFont="1" applyBorder="1" applyAlignment="1">
      <alignment horizontal="center" vertical="center"/>
    </xf>
    <xf numFmtId="3" fontId="13" fillId="0" borderId="50" xfId="0" applyNumberFormat="1" applyFont="1" applyBorder="1" applyAlignment="1">
      <alignment horizontal="center" vertical="center"/>
    </xf>
    <xf numFmtId="3" fontId="13" fillId="0" borderId="51" xfId="0" applyNumberFormat="1" applyFont="1" applyBorder="1" applyAlignment="1">
      <alignment horizontal="center" vertical="center"/>
    </xf>
    <xf numFmtId="3" fontId="11" fillId="0" borderId="52" xfId="0" applyNumberFormat="1" applyFont="1" applyBorder="1" applyAlignment="1">
      <alignment horizontal="center" vertical="center"/>
    </xf>
    <xf numFmtId="3" fontId="11" fillId="0" borderId="53" xfId="0" applyNumberFormat="1" applyFont="1" applyBorder="1" applyAlignment="1">
      <alignment horizontal="center" vertical="center"/>
    </xf>
    <xf numFmtId="3" fontId="11" fillId="0" borderId="54"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 fillId="0" borderId="4"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2" fillId="0" borderId="43" xfId="0" applyFont="1" applyBorder="1" applyAlignment="1">
      <alignment horizontal="center" wrapText="1"/>
    </xf>
    <xf numFmtId="0" fontId="2" fillId="0" borderId="43" xfId="0" applyFont="1" applyBorder="1" applyAlignment="1">
      <alignment horizontal="center"/>
    </xf>
    <xf numFmtId="0" fontId="0" fillId="0" borderId="43" xfId="0" applyBorder="1" applyAlignment="1">
      <alignment horizontal="left"/>
    </xf>
    <xf numFmtId="0" fontId="34" fillId="0" borderId="43" xfId="0" applyFont="1" applyBorder="1" applyAlignment="1">
      <alignment horizontal="left"/>
    </xf>
    <xf numFmtId="0" fontId="9" fillId="0" borderId="43"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43" xfId="0" applyFont="1" applyBorder="1" applyAlignment="1">
      <alignment horizontal="center"/>
    </xf>
    <xf numFmtId="0" fontId="11" fillId="0" borderId="43" xfId="0" applyFont="1" applyBorder="1" applyAlignment="1">
      <alignment horizontal="center" vertical="center"/>
    </xf>
    <xf numFmtId="0" fontId="1" fillId="0" borderId="43" xfId="0" applyFont="1" applyBorder="1" applyAlignment="1">
      <alignment horizontal="center" vertical="center"/>
    </xf>
    <xf numFmtId="0" fontId="1" fillId="0" borderId="43" xfId="0" applyFont="1" applyBorder="1" applyAlignment="1">
      <alignment horizontal="center" vertical="top"/>
    </xf>
    <xf numFmtId="0" fontId="11" fillId="0" borderId="43" xfId="0" applyFont="1" applyFill="1" applyBorder="1" applyAlignment="1">
      <alignment horizontal="center" vertical="center"/>
    </xf>
    <xf numFmtId="0" fontId="1" fillId="0" borderId="57" xfId="0" applyFont="1" applyBorder="1" applyAlignment="1">
      <alignment horizontal="center" vertical="center"/>
    </xf>
    <xf numFmtId="0" fontId="1" fillId="0" borderId="48" xfId="0" applyFont="1" applyBorder="1" applyAlignment="1">
      <alignment horizontal="center" vertical="center"/>
    </xf>
    <xf numFmtId="0" fontId="0" fillId="0" borderId="43" xfId="0" applyBorder="1" applyAlignment="1">
      <alignment horizontal="center" vertical="center"/>
    </xf>
    <xf numFmtId="0" fontId="11" fillId="0" borderId="9" xfId="50" applyFont="1" applyBorder="1" applyAlignment="1">
      <alignment horizontal="center" vertical="center"/>
    </xf>
    <xf numFmtId="0" fontId="11" fillId="0" borderId="10" xfId="50" applyFont="1" applyBorder="1" applyAlignment="1">
      <alignment horizontal="center" vertical="center"/>
    </xf>
    <xf numFmtId="0" fontId="11" fillId="0" borderId="23" xfId="50" applyFont="1" applyBorder="1" applyAlignment="1">
      <alignment horizontal="center" vertical="center"/>
    </xf>
    <xf numFmtId="0" fontId="16" fillId="0" borderId="12" xfId="50" applyFont="1" applyBorder="1" applyAlignment="1">
      <alignment horizontal="left"/>
    </xf>
    <xf numFmtId="0" fontId="16" fillId="0" borderId="13" xfId="50" applyFont="1" applyBorder="1" applyAlignment="1">
      <alignment horizontal="left"/>
    </xf>
    <xf numFmtId="0" fontId="16" fillId="0" borderId="24" xfId="50" applyFont="1" applyBorder="1" applyAlignment="1">
      <alignment horizontal="left"/>
    </xf>
    <xf numFmtId="0" fontId="15" fillId="0" borderId="9" xfId="50" applyFont="1" applyBorder="1" applyAlignment="1">
      <alignment horizontal="left"/>
    </xf>
    <xf numFmtId="0" fontId="15" fillId="0" borderId="10" xfId="50" applyFont="1" applyBorder="1" applyAlignment="1">
      <alignment horizontal="left"/>
    </xf>
    <xf numFmtId="0" fontId="15" fillId="0" borderId="23" xfId="50" applyFont="1" applyBorder="1" applyAlignment="1">
      <alignment horizontal="left"/>
    </xf>
    <xf numFmtId="0" fontId="15" fillId="0" borderId="11" xfId="50" applyFont="1" applyBorder="1" applyAlignment="1">
      <alignment horizontal="left" wrapText="1"/>
    </xf>
    <xf numFmtId="0" fontId="15" fillId="0" borderId="0" xfId="50" applyFont="1" applyBorder="1" applyAlignment="1">
      <alignment horizontal="left" wrapText="1"/>
    </xf>
    <xf numFmtId="0" fontId="15" fillId="0" borderId="47" xfId="50" applyFont="1" applyBorder="1" applyAlignment="1">
      <alignment horizontal="left" wrapText="1"/>
    </xf>
    <xf numFmtId="0" fontId="8" fillId="0" borderId="44" xfId="50" applyFont="1" applyBorder="1" applyAlignment="1">
      <alignment horizontal="center"/>
    </xf>
    <xf numFmtId="0" fontId="8" fillId="0" borderId="45" xfId="50" applyFont="1" applyBorder="1" applyAlignment="1">
      <alignment horizontal="center"/>
    </xf>
    <xf numFmtId="0" fontId="8" fillId="0" borderId="46" xfId="50" applyFont="1" applyBorder="1" applyAlignment="1">
      <alignment horizontal="center"/>
    </xf>
    <xf numFmtId="0" fontId="9" fillId="0" borderId="44" xfId="50" applyFont="1" applyBorder="1" applyAlignment="1">
      <alignment horizontal="center"/>
    </xf>
    <xf numFmtId="0" fontId="9" fillId="0" borderId="45" xfId="50" applyFont="1" applyBorder="1" applyAlignment="1">
      <alignment horizontal="center"/>
    </xf>
    <xf numFmtId="0" fontId="9" fillId="0" borderId="46" xfId="50" applyFont="1" applyBorder="1" applyAlignment="1">
      <alignment horizontal="center"/>
    </xf>
    <xf numFmtId="0" fontId="39" fillId="0" borderId="43" xfId="50" applyFont="1" applyBorder="1" applyAlignment="1">
      <alignment horizontal="left"/>
    </xf>
    <xf numFmtId="0" fontId="8" fillId="0" borderId="43" xfId="50" applyFont="1" applyBorder="1" applyAlignment="1">
      <alignment horizontal="left"/>
    </xf>
    <xf numFmtId="0" fontId="8" fillId="0" borderId="38" xfId="50" applyFont="1" applyBorder="1" applyAlignment="1">
      <alignment horizontal="center" vertical="center"/>
    </xf>
    <xf numFmtId="0" fontId="8" fillId="0" borderId="25" xfId="50" applyFont="1" applyBorder="1" applyAlignment="1">
      <alignment horizontal="center" vertical="center"/>
    </xf>
    <xf numFmtId="0" fontId="8" fillId="0" borderId="37" xfId="50" applyFont="1" applyBorder="1" applyAlignment="1">
      <alignment horizontal="center" vertical="center"/>
    </xf>
    <xf numFmtId="0" fontId="8" fillId="0" borderId="9" xfId="50" applyFont="1" applyBorder="1" applyAlignment="1">
      <alignment horizontal="center" vertical="center"/>
    </xf>
    <xf numFmtId="0" fontId="8" fillId="0" borderId="10" xfId="50" applyFont="1" applyBorder="1" applyAlignment="1">
      <alignment horizontal="center" vertical="center"/>
    </xf>
    <xf numFmtId="0" fontId="8" fillId="0" borderId="23" xfId="50" applyFont="1" applyBorder="1" applyAlignment="1">
      <alignment horizontal="center" vertical="center"/>
    </xf>
    <xf numFmtId="0" fontId="8" fillId="0" borderId="12" xfId="50" applyFont="1" applyBorder="1" applyAlignment="1">
      <alignment horizontal="center" vertical="center"/>
    </xf>
    <xf numFmtId="0" fontId="8" fillId="0" borderId="13" xfId="50" applyFont="1" applyBorder="1" applyAlignment="1">
      <alignment horizontal="center" vertical="center"/>
    </xf>
    <xf numFmtId="0" fontId="8" fillId="0" borderId="24" xfId="50" applyFont="1" applyBorder="1" applyAlignment="1">
      <alignment horizontal="center" vertical="center"/>
    </xf>
    <xf numFmtId="0" fontId="39" fillId="0" borderId="39" xfId="50" applyFont="1" applyBorder="1" applyAlignment="1">
      <alignment horizontal="left"/>
    </xf>
    <xf numFmtId="0" fontId="39" fillId="0" borderId="40" xfId="50" applyFont="1" applyBorder="1" applyAlignment="1">
      <alignment horizontal="left"/>
    </xf>
    <xf numFmtId="0" fontId="39" fillId="0" borderId="41" xfId="50" applyFont="1" applyBorder="1" applyAlignment="1">
      <alignment horizontal="left"/>
    </xf>
    <xf numFmtId="0" fontId="9" fillId="0" borderId="39" xfId="50" applyFont="1" applyBorder="1" applyAlignment="1">
      <alignment horizontal="center"/>
    </xf>
    <xf numFmtId="0" fontId="9" fillId="0" borderId="40" xfId="50" applyFont="1" applyBorder="1" applyAlignment="1">
      <alignment horizontal="center"/>
    </xf>
    <xf numFmtId="0" fontId="9" fillId="0" borderId="41" xfId="50" applyFont="1" applyBorder="1" applyAlignment="1">
      <alignment horizontal="center"/>
    </xf>
    <xf numFmtId="0" fontId="8" fillId="0" borderId="43" xfId="50" applyFont="1" applyFill="1" applyBorder="1" applyAlignment="1">
      <alignment horizontal="left"/>
    </xf>
    <xf numFmtId="0" fontId="8" fillId="0" borderId="39" xfId="50" applyFont="1" applyBorder="1" applyAlignment="1">
      <alignment horizontal="center"/>
    </xf>
    <xf numFmtId="0" fontId="8" fillId="0" borderId="41" xfId="50" applyFont="1" applyBorder="1" applyAlignment="1">
      <alignment horizontal="center"/>
    </xf>
    <xf numFmtId="0" fontId="8" fillId="0" borderId="40" xfId="50" applyFont="1" applyBorder="1" applyAlignment="1">
      <alignment horizontal="center"/>
    </xf>
    <xf numFmtId="0" fontId="0" fillId="0" borderId="57" xfId="0" applyBorder="1" applyAlignment="1">
      <alignment horizontal="center" vertical="center"/>
    </xf>
    <xf numFmtId="0" fontId="0" fillId="0" borderId="48" xfId="0" applyBorder="1" applyAlignment="1">
      <alignment horizontal="center" vertical="center"/>
    </xf>
    <xf numFmtId="0" fontId="15" fillId="0" borderId="43" xfId="281" applyFont="1" applyBorder="1" applyAlignment="1">
      <alignment horizontal="left"/>
    </xf>
    <xf numFmtId="0" fontId="34" fillId="0" borderId="43" xfId="50" applyFont="1" applyBorder="1" applyAlignment="1">
      <alignment horizontal="justify" vertical="top" wrapText="1"/>
    </xf>
    <xf numFmtId="0" fontId="0" fillId="0" borderId="44" xfId="0" applyFont="1" applyBorder="1" applyAlignment="1">
      <alignment horizontal="center" vertical="top"/>
    </xf>
    <xf numFmtId="0" fontId="0" fillId="0" borderId="45" xfId="0" applyFont="1" applyBorder="1" applyAlignment="1">
      <alignment horizontal="center" vertical="top"/>
    </xf>
    <xf numFmtId="0" fontId="0" fillId="0" borderId="46" xfId="0" applyFont="1" applyBorder="1" applyAlignment="1">
      <alignment horizontal="center" vertical="top"/>
    </xf>
    <xf numFmtId="0" fontId="11" fillId="0" borderId="43" xfId="50" applyFont="1" applyBorder="1" applyAlignment="1">
      <alignment horizontal="center" vertical="center"/>
    </xf>
    <xf numFmtId="0" fontId="1" fillId="0" borderId="25" xfId="0" applyFont="1" applyBorder="1" applyAlignment="1">
      <alignment horizontal="center" vertical="center"/>
    </xf>
    <xf numFmtId="0" fontId="56" fillId="0" borderId="39" xfId="50" applyFont="1" applyBorder="1" applyAlignment="1">
      <alignment horizontal="left" vertical="center"/>
    </xf>
    <xf numFmtId="0" fontId="56" fillId="0" borderId="40" xfId="50" applyFont="1" applyBorder="1" applyAlignment="1">
      <alignment horizontal="left" vertical="center"/>
    </xf>
    <xf numFmtId="0" fontId="56" fillId="0" borderId="41" xfId="50" applyFont="1" applyBorder="1" applyAlignment="1">
      <alignment horizontal="left" vertical="center"/>
    </xf>
    <xf numFmtId="0" fontId="1" fillId="0" borderId="43" xfId="50" applyFont="1" applyBorder="1" applyAlignment="1">
      <alignment horizontal="center" vertical="center"/>
    </xf>
    <xf numFmtId="0" fontId="1" fillId="0" borderId="43" xfId="50" applyFont="1" applyBorder="1" applyAlignment="1">
      <alignment horizontal="center" vertical="center" wrapText="1"/>
    </xf>
    <xf numFmtId="0" fontId="2" fillId="0" borderId="43" xfId="50" applyFont="1" applyBorder="1" applyAlignment="1">
      <alignment horizontal="center" vertical="center"/>
    </xf>
    <xf numFmtId="0" fontId="2" fillId="0" borderId="43" xfId="50" applyFont="1" applyBorder="1" applyAlignment="1">
      <alignment horizontal="center"/>
    </xf>
    <xf numFmtId="0" fontId="11" fillId="0" borderId="43" xfId="50" applyFont="1" applyBorder="1" applyAlignment="1">
      <alignment horizontal="center" vertical="center" wrapText="1"/>
    </xf>
    <xf numFmtId="0" fontId="16" fillId="0" borderId="43" xfId="50" applyFont="1" applyBorder="1" applyAlignment="1">
      <alignment horizontal="left" vertical="center"/>
    </xf>
    <xf numFmtId="0" fontId="34" fillId="0" borderId="43" xfId="50" applyFont="1" applyBorder="1" applyAlignment="1">
      <alignment horizontal="left" vertical="center" wrapText="1"/>
    </xf>
    <xf numFmtId="0" fontId="15" fillId="0" borderId="43" xfId="50" applyFont="1" applyBorder="1" applyAlignment="1">
      <alignment horizontal="left" vertical="center"/>
    </xf>
    <xf numFmtId="0" fontId="12" fillId="0" borderId="39" xfId="50" applyFont="1" applyBorder="1" applyAlignment="1">
      <alignment horizontal="left" vertical="center"/>
    </xf>
    <xf numFmtId="0" fontId="12" fillId="0" borderId="41" xfId="50" applyFont="1" applyBorder="1" applyAlignment="1">
      <alignment horizontal="left" vertical="center"/>
    </xf>
    <xf numFmtId="0" fontId="12" fillId="0" borderId="43" xfId="50" applyFont="1" applyBorder="1" applyAlignment="1">
      <alignment horizontal="left" vertical="center"/>
    </xf>
    <xf numFmtId="0" fontId="9" fillId="0" borderId="43" xfId="50" applyFont="1" applyBorder="1" applyAlignment="1">
      <alignment horizontal="center" wrapText="1"/>
    </xf>
    <xf numFmtId="0" fontId="13" fillId="0" borderId="43" xfId="50" applyFont="1" applyBorder="1" applyAlignment="1">
      <alignment horizontal="center" vertical="center"/>
    </xf>
    <xf numFmtId="0" fontId="13" fillId="0" borderId="39" xfId="50" applyFont="1" applyBorder="1" applyAlignment="1">
      <alignment horizontal="center" vertical="center" wrapText="1"/>
    </xf>
    <xf numFmtId="0" fontId="13" fillId="0" borderId="40" xfId="50" applyFont="1" applyBorder="1" applyAlignment="1">
      <alignment horizontal="center" vertical="center" wrapText="1"/>
    </xf>
    <xf numFmtId="0" fontId="13" fillId="0" borderId="41" xfId="50" applyFont="1" applyBorder="1" applyAlignment="1">
      <alignment horizontal="center" vertical="center" wrapText="1"/>
    </xf>
    <xf numFmtId="0" fontId="13" fillId="0" borderId="43" xfId="50" applyFont="1" applyBorder="1" applyAlignment="1">
      <alignment horizontal="center" vertical="center" wrapText="1"/>
    </xf>
    <xf numFmtId="0" fontId="13" fillId="0" borderId="43" xfId="50" applyFont="1" applyBorder="1" applyAlignment="1">
      <alignment horizontal="left" vertical="center"/>
    </xf>
    <xf numFmtId="0" fontId="9" fillId="0" borderId="43" xfId="50" applyFont="1" applyBorder="1" applyAlignment="1">
      <alignment horizontal="center" vertical="center"/>
    </xf>
    <xf numFmtId="0" fontId="8" fillId="0" borderId="43" xfId="50" applyFont="1" applyBorder="1" applyAlignment="1">
      <alignment horizontal="center"/>
    </xf>
    <xf numFmtId="0" fontId="11" fillId="0" borderId="43" xfId="50" applyFont="1" applyBorder="1" applyAlignment="1">
      <alignment horizontal="left" vertical="center"/>
    </xf>
    <xf numFmtId="0" fontId="0" fillId="0" borderId="0" xfId="0" applyAlignment="1">
      <alignment horizontal="center"/>
    </xf>
    <xf numFmtId="0" fontId="33" fillId="0" borderId="0" xfId="50" applyFont="1" applyAlignment="1">
      <alignment horizontal="center" wrapText="1"/>
    </xf>
  </cellXfs>
  <cellStyles count="405">
    <cellStyle name="20% - Énfasis1" xfId="24" builtinId="30" customBuiltin="1"/>
    <cellStyle name="20% - Énfasis1 2" xfId="51" xr:uid="{00000000-0005-0000-0000-000001000000}"/>
    <cellStyle name="20% - Énfasis1 3" xfId="52" xr:uid="{00000000-0005-0000-0000-000002000000}"/>
    <cellStyle name="20% - Énfasis2" xfId="28" builtinId="34" customBuiltin="1"/>
    <cellStyle name="20% - Énfasis2 2" xfId="53" xr:uid="{00000000-0005-0000-0000-000004000000}"/>
    <cellStyle name="20% - Énfasis2 3" xfId="54" xr:uid="{00000000-0005-0000-0000-000005000000}"/>
    <cellStyle name="20% - Énfasis3" xfId="32" builtinId="38" customBuiltin="1"/>
    <cellStyle name="20% - Énfasis3 2" xfId="55" xr:uid="{00000000-0005-0000-0000-000007000000}"/>
    <cellStyle name="20% - Énfasis3 3" xfId="56" xr:uid="{00000000-0005-0000-0000-000008000000}"/>
    <cellStyle name="20% - Énfasis4" xfId="36" builtinId="42" customBuiltin="1"/>
    <cellStyle name="20% - Énfasis4 2" xfId="57" xr:uid="{00000000-0005-0000-0000-00000A000000}"/>
    <cellStyle name="20% - Énfasis4 3" xfId="58" xr:uid="{00000000-0005-0000-0000-00000B000000}"/>
    <cellStyle name="20% - Énfasis5" xfId="40" builtinId="46" customBuiltin="1"/>
    <cellStyle name="20% - Énfasis5 2" xfId="59" xr:uid="{00000000-0005-0000-0000-00000D000000}"/>
    <cellStyle name="20% - Énfasis5 3" xfId="60" xr:uid="{00000000-0005-0000-0000-00000E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3000000}"/>
    <cellStyle name="40% - Énfasis1 3" xfId="64" xr:uid="{00000000-0005-0000-0000-000014000000}"/>
    <cellStyle name="40% - Énfasis2" xfId="29" builtinId="35" customBuiltin="1"/>
    <cellStyle name="40% - Énfasis2 2" xfId="65" xr:uid="{00000000-0005-0000-0000-000016000000}"/>
    <cellStyle name="40% - Énfasis2 3" xfId="66" xr:uid="{00000000-0005-0000-0000-000017000000}"/>
    <cellStyle name="40% - Énfasis3" xfId="33" builtinId="39" customBuiltin="1"/>
    <cellStyle name="40% - Énfasis3 2" xfId="67" xr:uid="{00000000-0005-0000-0000-000019000000}"/>
    <cellStyle name="40% - Énfasis3 3" xfId="68" xr:uid="{00000000-0005-0000-0000-00001A000000}"/>
    <cellStyle name="40% - Énfasis4" xfId="37" builtinId="43" customBuiltin="1"/>
    <cellStyle name="40% - Énfasis4 2" xfId="69" xr:uid="{00000000-0005-0000-0000-00001C000000}"/>
    <cellStyle name="40% - Énfasis4 3" xfId="70" xr:uid="{00000000-0005-0000-0000-00001D000000}"/>
    <cellStyle name="40% - Énfasis5" xfId="41" builtinId="47" customBuiltin="1"/>
    <cellStyle name="40% - Énfasis5 2" xfId="71" xr:uid="{00000000-0005-0000-0000-00001F000000}"/>
    <cellStyle name="40% - Énfasis5 3" xfId="72" xr:uid="{00000000-0005-0000-0000-000020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5000000}"/>
    <cellStyle name="60% - Énfasis1 3" xfId="76" xr:uid="{00000000-0005-0000-0000-000026000000}"/>
    <cellStyle name="60% - Énfasis2" xfId="30" builtinId="36" customBuiltin="1"/>
    <cellStyle name="60% - Énfasis2 2" xfId="77" xr:uid="{00000000-0005-0000-0000-000028000000}"/>
    <cellStyle name="60% - Énfasis2 3" xfId="78" xr:uid="{00000000-0005-0000-0000-000029000000}"/>
    <cellStyle name="60% - Énfasis3" xfId="34" builtinId="40" customBuiltin="1"/>
    <cellStyle name="60% - Énfasis3 2" xfId="79" xr:uid="{00000000-0005-0000-0000-00002B000000}"/>
    <cellStyle name="60% - Énfasis3 3" xfId="80" xr:uid="{00000000-0005-0000-0000-00002C000000}"/>
    <cellStyle name="60% - Énfasis4" xfId="38" builtinId="44" customBuiltin="1"/>
    <cellStyle name="60% - Énfasis4 2" xfId="81" xr:uid="{00000000-0005-0000-0000-00002E000000}"/>
    <cellStyle name="60% - Énfasis4 3" xfId="82" xr:uid="{00000000-0005-0000-0000-00002F000000}"/>
    <cellStyle name="60% - Énfasis5" xfId="42" builtinId="48" customBuiltin="1"/>
    <cellStyle name="60% - Énfasis5 2" xfId="83" xr:uid="{00000000-0005-0000-0000-000031000000}"/>
    <cellStyle name="60% - Énfasis5 3" xfId="84" xr:uid="{00000000-0005-0000-0000-000032000000}"/>
    <cellStyle name="60% - Énfasis6" xfId="46" builtinId="52" customBuiltin="1"/>
    <cellStyle name="60% - Énfasis6 2" xfId="85" xr:uid="{00000000-0005-0000-0000-000034000000}"/>
    <cellStyle name="60% - Énfasis6 3" xfId="86" xr:uid="{00000000-0005-0000-0000-000035000000}"/>
    <cellStyle name="Buena 2" xfId="87" xr:uid="{00000000-0005-0000-0000-000036000000}"/>
    <cellStyle name="Bueno" xfId="11" builtinId="26" customBuiltin="1"/>
    <cellStyle name="Bueno 2" xfId="88" xr:uid="{00000000-0005-0000-0000-000038000000}"/>
    <cellStyle name="Cálculo" xfId="16" builtinId="22" customBuiltin="1"/>
    <cellStyle name="Cálculo 2" xfId="89" xr:uid="{00000000-0005-0000-0000-00003A000000}"/>
    <cellStyle name="Celda de comprobación" xfId="18" builtinId="23" customBuiltin="1"/>
    <cellStyle name="Celda de comprobación 2" xfId="90" xr:uid="{00000000-0005-0000-0000-00003C000000}"/>
    <cellStyle name="Celda vinculada" xfId="17" builtinId="24" customBuiltin="1"/>
    <cellStyle name="Celda vinculada 2" xfId="91" xr:uid="{00000000-0005-0000-0000-00003E000000}"/>
    <cellStyle name="Encabezado 1" xfId="7" builtinId="16" customBuiltin="1"/>
    <cellStyle name="Encabezado 4" xfId="10" builtinId="19" customBuiltin="1"/>
    <cellStyle name="Encabezado 4 2" xfId="92" xr:uid="{00000000-0005-0000-0000-000040000000}"/>
    <cellStyle name="Énfasis1" xfId="23" builtinId="29" customBuiltin="1"/>
    <cellStyle name="Énfasis1 2" xfId="93" xr:uid="{00000000-0005-0000-0000-000042000000}"/>
    <cellStyle name="Énfasis2" xfId="27" builtinId="33" customBuiltin="1"/>
    <cellStyle name="Énfasis2 2" xfId="94" xr:uid="{00000000-0005-0000-0000-000044000000}"/>
    <cellStyle name="Énfasis3" xfId="31" builtinId="37" customBuiltin="1"/>
    <cellStyle name="Énfasis3 2" xfId="95" xr:uid="{00000000-0005-0000-0000-000046000000}"/>
    <cellStyle name="Énfasis4" xfId="35" builtinId="41" customBuiltin="1"/>
    <cellStyle name="Énfasis4 2" xfId="96" xr:uid="{00000000-0005-0000-0000-000048000000}"/>
    <cellStyle name="Énfasis5" xfId="39" builtinId="45" customBuiltin="1"/>
    <cellStyle name="Énfasis5 2" xfId="97" xr:uid="{00000000-0005-0000-0000-00004A000000}"/>
    <cellStyle name="Énfasis6" xfId="43" builtinId="49" customBuiltin="1"/>
    <cellStyle name="Énfasis6 2" xfId="98" xr:uid="{00000000-0005-0000-0000-00004C000000}"/>
    <cellStyle name="Entrada" xfId="14" builtinId="20" customBuiltin="1"/>
    <cellStyle name="Entrada 2" xfId="99" xr:uid="{00000000-0005-0000-0000-00004E000000}"/>
    <cellStyle name="Hipervínculo 2" xfId="100" xr:uid="{00000000-0005-0000-0000-00004F000000}"/>
    <cellStyle name="Hipervínculo 2 2" xfId="101" xr:uid="{00000000-0005-0000-0000-000050000000}"/>
    <cellStyle name="Hipervínculo 3" xfId="102" xr:uid="{00000000-0005-0000-0000-000051000000}"/>
    <cellStyle name="Hipervínculo 4" xfId="103" xr:uid="{00000000-0005-0000-0000-000052000000}"/>
    <cellStyle name="Incorrecto" xfId="12" builtinId="27" customBuiltin="1"/>
    <cellStyle name="Incorrecto 2" xfId="105" xr:uid="{00000000-0005-0000-0000-000054000000}"/>
    <cellStyle name="Incorrecto 3" xfId="104" xr:uid="{00000000-0005-0000-0000-000055000000}"/>
    <cellStyle name="Millares" xfId="4" builtinId="3"/>
    <cellStyle name="Millares [0]" xfId="5" builtinId="6"/>
    <cellStyle name="Millares [0] 2" xfId="49" xr:uid="{00000000-0005-0000-0000-000058000000}"/>
    <cellStyle name="Millares [0] 2 2" xfId="109" xr:uid="{00000000-0005-0000-0000-000059000000}"/>
    <cellStyle name="Millares [0] 2 2 2" xfId="110" xr:uid="{00000000-0005-0000-0000-00005A000000}"/>
    <cellStyle name="Millares [0] 2 3" xfId="111" xr:uid="{00000000-0005-0000-0000-00005B000000}"/>
    <cellStyle name="Millares [0] 2 4" xfId="108" xr:uid="{00000000-0005-0000-0000-00005C000000}"/>
    <cellStyle name="Millares [0] 2 5" xfId="376" xr:uid="{58125B69-8FB1-45EF-931F-27B3913D5F78}"/>
    <cellStyle name="Millares [0] 3" xfId="112" xr:uid="{00000000-0005-0000-0000-00005D000000}"/>
    <cellStyle name="Millares [0] 3 2" xfId="113" xr:uid="{00000000-0005-0000-0000-00005E000000}"/>
    <cellStyle name="Millares [0] 4" xfId="114" xr:uid="{00000000-0005-0000-0000-00005F000000}"/>
    <cellStyle name="Millares [0] 5" xfId="115" xr:uid="{00000000-0005-0000-0000-000060000000}"/>
    <cellStyle name="Millares [0] 5 2" xfId="377" xr:uid="{53BB5434-0E81-4FA3-8F25-7A5279C593AF}"/>
    <cellStyle name="Millares [0] 6" xfId="107" xr:uid="{00000000-0005-0000-0000-000061000000}"/>
    <cellStyle name="Millares [0] 7" xfId="374" xr:uid="{104975EF-394F-4F82-ACDA-52BBB331DFA9}"/>
    <cellStyle name="Millares 10" xfId="116" xr:uid="{00000000-0005-0000-0000-000062000000}"/>
    <cellStyle name="Millares 10 2" xfId="117" xr:uid="{00000000-0005-0000-0000-000063000000}"/>
    <cellStyle name="Millares 10 3" xfId="118" xr:uid="{00000000-0005-0000-0000-000064000000}"/>
    <cellStyle name="Millares 10 3 2" xfId="379" xr:uid="{C90F4C69-8825-4F39-A02F-5D4293DD8633}"/>
    <cellStyle name="Millares 10 4" xfId="378" xr:uid="{C19B014F-F779-48B9-8F4D-DD2C86BB4A58}"/>
    <cellStyle name="Millares 11" xfId="119" xr:uid="{00000000-0005-0000-0000-000065000000}"/>
    <cellStyle name="Millares 11 2" xfId="120" xr:uid="{00000000-0005-0000-0000-000066000000}"/>
    <cellStyle name="Millares 11 3" xfId="121" xr:uid="{00000000-0005-0000-0000-000067000000}"/>
    <cellStyle name="Millares 11 3 2" xfId="381" xr:uid="{88B89D6E-8263-41AC-B74A-B0BD0810C05B}"/>
    <cellStyle name="Millares 11 4" xfId="380" xr:uid="{15F052BE-CDF0-4ACD-85ED-9127A44E3484}"/>
    <cellStyle name="Millares 12" xfId="122" xr:uid="{00000000-0005-0000-0000-000068000000}"/>
    <cellStyle name="Millares 12 2" xfId="123" xr:uid="{00000000-0005-0000-0000-000069000000}"/>
    <cellStyle name="Millares 12 2 2" xfId="124" xr:uid="{00000000-0005-0000-0000-00006A000000}"/>
    <cellStyle name="Millares 12 3" xfId="125" xr:uid="{00000000-0005-0000-0000-00006B000000}"/>
    <cellStyle name="Millares 13" xfId="126" xr:uid="{00000000-0005-0000-0000-00006C000000}"/>
    <cellStyle name="Millares 13 2" xfId="127" xr:uid="{00000000-0005-0000-0000-00006D000000}"/>
    <cellStyle name="Millares 13 3" xfId="128" xr:uid="{00000000-0005-0000-0000-00006E000000}"/>
    <cellStyle name="Millares 13 3 2" xfId="383" xr:uid="{0F1B913A-12EF-4E00-91B5-7E92A184C4F3}"/>
    <cellStyle name="Millares 13 4" xfId="382" xr:uid="{D71F3F58-917F-4AFD-9634-63F406C2BF5D}"/>
    <cellStyle name="Millares 14" xfId="129" xr:uid="{00000000-0005-0000-0000-00006F000000}"/>
    <cellStyle name="Millares 14 2" xfId="130" xr:uid="{00000000-0005-0000-0000-000070000000}"/>
    <cellStyle name="Millares 14 3" xfId="131" xr:uid="{00000000-0005-0000-0000-000071000000}"/>
    <cellStyle name="Millares 14 3 2" xfId="385" xr:uid="{6E61372C-D67F-4E03-AFFF-6D3ADEF554A9}"/>
    <cellStyle name="Millares 14 4" xfId="384" xr:uid="{856984C3-53A3-48B8-A404-B5A4F84CDEB0}"/>
    <cellStyle name="Millares 15" xfId="132" xr:uid="{00000000-0005-0000-0000-000072000000}"/>
    <cellStyle name="Millares 15 2" xfId="133" xr:uid="{00000000-0005-0000-0000-000073000000}"/>
    <cellStyle name="Millares 15 3" xfId="134" xr:uid="{00000000-0005-0000-0000-000074000000}"/>
    <cellStyle name="Millares 15 3 2" xfId="387" xr:uid="{A81FE4AB-FFFB-4BE4-ABCF-E883F33795B9}"/>
    <cellStyle name="Millares 15 4" xfId="386" xr:uid="{975A474A-2B9C-41D5-A439-C8FBC741BB48}"/>
    <cellStyle name="Millares 16" xfId="135" xr:uid="{00000000-0005-0000-0000-000075000000}"/>
    <cellStyle name="Millares 16 2" xfId="136" xr:uid="{00000000-0005-0000-0000-000076000000}"/>
    <cellStyle name="Millares 16 3" xfId="137" xr:uid="{00000000-0005-0000-0000-000077000000}"/>
    <cellStyle name="Millares 16 3 2" xfId="389" xr:uid="{9D710906-9EF1-460D-B2FB-9888CB2A718C}"/>
    <cellStyle name="Millares 16 4" xfId="388" xr:uid="{C179BEFD-AC78-457E-A900-ED459E24E047}"/>
    <cellStyle name="Millares 17" xfId="138" xr:uid="{00000000-0005-0000-0000-000078000000}"/>
    <cellStyle name="Millares 17 2" xfId="139" xr:uid="{00000000-0005-0000-0000-000079000000}"/>
    <cellStyle name="Millares 18" xfId="140" xr:uid="{00000000-0005-0000-0000-00007A000000}"/>
    <cellStyle name="Millares 18 2" xfId="141" xr:uid="{00000000-0005-0000-0000-00007B000000}"/>
    <cellStyle name="Millares 19" xfId="142" xr:uid="{00000000-0005-0000-0000-00007C000000}"/>
    <cellStyle name="Millares 19 2" xfId="143" xr:uid="{00000000-0005-0000-0000-00007D000000}"/>
    <cellStyle name="Millares 2" xfId="144" xr:uid="{00000000-0005-0000-0000-00007E000000}"/>
    <cellStyle name="Millares 2 2" xfId="145" xr:uid="{00000000-0005-0000-0000-00007F000000}"/>
    <cellStyle name="Millares 2 2 2" xfId="146" xr:uid="{00000000-0005-0000-0000-000080000000}"/>
    <cellStyle name="Millares 20" xfId="147" xr:uid="{00000000-0005-0000-0000-000081000000}"/>
    <cellStyle name="Millares 20 2" xfId="148" xr:uid="{00000000-0005-0000-0000-000082000000}"/>
    <cellStyle name="Millares 21" xfId="149" xr:uid="{00000000-0005-0000-0000-000083000000}"/>
    <cellStyle name="Millares 21 2" xfId="150" xr:uid="{00000000-0005-0000-0000-000084000000}"/>
    <cellStyle name="Millares 22" xfId="151" xr:uid="{00000000-0005-0000-0000-000085000000}"/>
    <cellStyle name="Millares 22 2" xfId="152" xr:uid="{00000000-0005-0000-0000-000086000000}"/>
    <cellStyle name="Millares 23" xfId="153" xr:uid="{00000000-0005-0000-0000-000087000000}"/>
    <cellStyle name="Millares 23 2" xfId="154" xr:uid="{00000000-0005-0000-0000-000088000000}"/>
    <cellStyle name="Millares 24" xfId="155" xr:uid="{00000000-0005-0000-0000-000089000000}"/>
    <cellStyle name="Millares 24 2" xfId="156" xr:uid="{00000000-0005-0000-0000-00008A000000}"/>
    <cellStyle name="Millares 25" xfId="157" xr:uid="{00000000-0005-0000-0000-00008B000000}"/>
    <cellStyle name="Millares 25 2" xfId="158" xr:uid="{00000000-0005-0000-0000-00008C000000}"/>
    <cellStyle name="Millares 26" xfId="159" xr:uid="{00000000-0005-0000-0000-00008D000000}"/>
    <cellStyle name="Millares 26 2" xfId="160" xr:uid="{00000000-0005-0000-0000-00008E000000}"/>
    <cellStyle name="Millares 27" xfId="161" xr:uid="{00000000-0005-0000-0000-00008F000000}"/>
    <cellStyle name="Millares 27 2" xfId="162" xr:uid="{00000000-0005-0000-0000-000090000000}"/>
    <cellStyle name="Millares 28" xfId="163" xr:uid="{00000000-0005-0000-0000-000091000000}"/>
    <cellStyle name="Millares 28 2" xfId="164" xr:uid="{00000000-0005-0000-0000-000092000000}"/>
    <cellStyle name="Millares 29" xfId="165" xr:uid="{00000000-0005-0000-0000-000093000000}"/>
    <cellStyle name="Millares 29 2" xfId="166" xr:uid="{00000000-0005-0000-0000-000094000000}"/>
    <cellStyle name="Millares 3" xfId="167" xr:uid="{00000000-0005-0000-0000-000095000000}"/>
    <cellStyle name="Millares 3 2" xfId="168" xr:uid="{00000000-0005-0000-0000-000096000000}"/>
    <cellStyle name="Millares 3 3" xfId="169" xr:uid="{00000000-0005-0000-0000-000097000000}"/>
    <cellStyle name="Millares 3 4" xfId="170" xr:uid="{00000000-0005-0000-0000-000098000000}"/>
    <cellStyle name="Millares 3 4 2" xfId="391" xr:uid="{CBE3884B-E3E1-4195-A7EF-F08756B09008}"/>
    <cellStyle name="Millares 3 5" xfId="390" xr:uid="{E97C16DB-64B1-405E-ABDB-AF83EBDE09FB}"/>
    <cellStyle name="Millares 30" xfId="171" xr:uid="{00000000-0005-0000-0000-000099000000}"/>
    <cellStyle name="Millares 30 2" xfId="172" xr:uid="{00000000-0005-0000-0000-00009A000000}"/>
    <cellStyle name="Millares 31" xfId="173" xr:uid="{00000000-0005-0000-0000-00009B000000}"/>
    <cellStyle name="Millares 31 2" xfId="174" xr:uid="{00000000-0005-0000-0000-00009C000000}"/>
    <cellStyle name="Millares 32" xfId="175" xr:uid="{00000000-0005-0000-0000-00009D000000}"/>
    <cellStyle name="Millares 32 2" xfId="176" xr:uid="{00000000-0005-0000-0000-00009E000000}"/>
    <cellStyle name="Millares 33" xfId="177" xr:uid="{00000000-0005-0000-0000-00009F000000}"/>
    <cellStyle name="Millares 33 2" xfId="178" xr:uid="{00000000-0005-0000-0000-0000A0000000}"/>
    <cellStyle name="Millares 34" xfId="179" xr:uid="{00000000-0005-0000-0000-0000A1000000}"/>
    <cellStyle name="Millares 34 2" xfId="180" xr:uid="{00000000-0005-0000-0000-0000A2000000}"/>
    <cellStyle name="Millares 35" xfId="181" xr:uid="{00000000-0005-0000-0000-0000A3000000}"/>
    <cellStyle name="Millares 35 2" xfId="182" xr:uid="{00000000-0005-0000-0000-0000A4000000}"/>
    <cellStyle name="Millares 36" xfId="183" xr:uid="{00000000-0005-0000-0000-0000A5000000}"/>
    <cellStyle name="Millares 36 2" xfId="184" xr:uid="{00000000-0005-0000-0000-0000A6000000}"/>
    <cellStyle name="Millares 37" xfId="185" xr:uid="{00000000-0005-0000-0000-0000A7000000}"/>
    <cellStyle name="Millares 37 2" xfId="186" xr:uid="{00000000-0005-0000-0000-0000A8000000}"/>
    <cellStyle name="Millares 38" xfId="187" xr:uid="{00000000-0005-0000-0000-0000A9000000}"/>
    <cellStyle name="Millares 38 2" xfId="188" xr:uid="{00000000-0005-0000-0000-0000AA000000}"/>
    <cellStyle name="Millares 39" xfId="189" xr:uid="{00000000-0005-0000-0000-0000AB000000}"/>
    <cellStyle name="Millares 39 2" xfId="190" xr:uid="{00000000-0005-0000-0000-0000AC000000}"/>
    <cellStyle name="Millares 4" xfId="191" xr:uid="{00000000-0005-0000-0000-0000AD000000}"/>
    <cellStyle name="Millares 4 2" xfId="192" xr:uid="{00000000-0005-0000-0000-0000AE000000}"/>
    <cellStyle name="Millares 4 3" xfId="193" xr:uid="{00000000-0005-0000-0000-0000AF000000}"/>
    <cellStyle name="Millares 4 3 2" xfId="393" xr:uid="{5F1F8DC6-C4C2-49F8-A3B6-8CE59A181E26}"/>
    <cellStyle name="Millares 4 4" xfId="392" xr:uid="{E3A3F787-FA09-43AD-8865-15BAC4988AF6}"/>
    <cellStyle name="Millares 40" xfId="194" xr:uid="{00000000-0005-0000-0000-0000B0000000}"/>
    <cellStyle name="Millares 40 2" xfId="195" xr:uid="{00000000-0005-0000-0000-0000B1000000}"/>
    <cellStyle name="Millares 41" xfId="196" xr:uid="{00000000-0005-0000-0000-0000B2000000}"/>
    <cellStyle name="Millares 41 2" xfId="197" xr:uid="{00000000-0005-0000-0000-0000B3000000}"/>
    <cellStyle name="Millares 42" xfId="198" xr:uid="{00000000-0005-0000-0000-0000B4000000}"/>
    <cellStyle name="Millares 42 2" xfId="199" xr:uid="{00000000-0005-0000-0000-0000B5000000}"/>
    <cellStyle name="Millares 43" xfId="200" xr:uid="{00000000-0005-0000-0000-0000B6000000}"/>
    <cellStyle name="Millares 43 2" xfId="201" xr:uid="{00000000-0005-0000-0000-0000B7000000}"/>
    <cellStyle name="Millares 44" xfId="202" xr:uid="{00000000-0005-0000-0000-0000B8000000}"/>
    <cellStyle name="Millares 44 2" xfId="203" xr:uid="{00000000-0005-0000-0000-0000B9000000}"/>
    <cellStyle name="Millares 45" xfId="204" xr:uid="{00000000-0005-0000-0000-0000BA000000}"/>
    <cellStyle name="Millares 45 2" xfId="205" xr:uid="{00000000-0005-0000-0000-0000BB000000}"/>
    <cellStyle name="Millares 46" xfId="206" xr:uid="{00000000-0005-0000-0000-0000BC000000}"/>
    <cellStyle name="Millares 47" xfId="207" xr:uid="{00000000-0005-0000-0000-0000BD000000}"/>
    <cellStyle name="Millares 47 2" xfId="208" xr:uid="{00000000-0005-0000-0000-0000BE000000}"/>
    <cellStyle name="Millares 47 2 2" xfId="209" xr:uid="{00000000-0005-0000-0000-0000BF000000}"/>
    <cellStyle name="Millares 47 3" xfId="210" xr:uid="{00000000-0005-0000-0000-0000C0000000}"/>
    <cellStyle name="Millares 48" xfId="211" xr:uid="{00000000-0005-0000-0000-0000C1000000}"/>
    <cellStyle name="Millares 48 2" xfId="212" xr:uid="{00000000-0005-0000-0000-0000C2000000}"/>
    <cellStyle name="Millares 48 2 2" xfId="213" xr:uid="{00000000-0005-0000-0000-0000C3000000}"/>
    <cellStyle name="Millares 48 3" xfId="214" xr:uid="{00000000-0005-0000-0000-0000C4000000}"/>
    <cellStyle name="Millares 49" xfId="215" xr:uid="{00000000-0005-0000-0000-0000C5000000}"/>
    <cellStyle name="Millares 49 2" xfId="216" xr:uid="{00000000-0005-0000-0000-0000C6000000}"/>
    <cellStyle name="Millares 49 2 2" xfId="217" xr:uid="{00000000-0005-0000-0000-0000C7000000}"/>
    <cellStyle name="Millares 49 3" xfId="218" xr:uid="{00000000-0005-0000-0000-0000C8000000}"/>
    <cellStyle name="Millares 5" xfId="219" xr:uid="{00000000-0005-0000-0000-0000C9000000}"/>
    <cellStyle name="Millares 5 2" xfId="220" xr:uid="{00000000-0005-0000-0000-0000CA000000}"/>
    <cellStyle name="Millares 5 3" xfId="221" xr:uid="{00000000-0005-0000-0000-0000CB000000}"/>
    <cellStyle name="Millares 5 3 2" xfId="395" xr:uid="{94278EAA-949C-4C63-9F77-88089104DDCF}"/>
    <cellStyle name="Millares 5 4" xfId="394" xr:uid="{690BA986-FF36-41B1-B322-FADE1F56459B}"/>
    <cellStyle name="Millares 50" xfId="222" xr:uid="{00000000-0005-0000-0000-0000CC000000}"/>
    <cellStyle name="Millares 50 2" xfId="223" xr:uid="{00000000-0005-0000-0000-0000CD000000}"/>
    <cellStyle name="Millares 50 2 2" xfId="224" xr:uid="{00000000-0005-0000-0000-0000CE000000}"/>
    <cellStyle name="Millares 50 3" xfId="225" xr:uid="{00000000-0005-0000-0000-0000CF000000}"/>
    <cellStyle name="Millares 51" xfId="226" xr:uid="{00000000-0005-0000-0000-0000D0000000}"/>
    <cellStyle name="Millares 52" xfId="227" xr:uid="{00000000-0005-0000-0000-0000D1000000}"/>
    <cellStyle name="Millares 53" xfId="228" xr:uid="{00000000-0005-0000-0000-0000D2000000}"/>
    <cellStyle name="Millares 54" xfId="229" xr:uid="{00000000-0005-0000-0000-0000D3000000}"/>
    <cellStyle name="Millares 54 2" xfId="230" xr:uid="{00000000-0005-0000-0000-0000D4000000}"/>
    <cellStyle name="Millares 55" xfId="231" xr:uid="{00000000-0005-0000-0000-0000D5000000}"/>
    <cellStyle name="Millares 55 2" xfId="232" xr:uid="{00000000-0005-0000-0000-0000D6000000}"/>
    <cellStyle name="Millares 56" xfId="233" xr:uid="{00000000-0005-0000-0000-0000D7000000}"/>
    <cellStyle name="Millares 56 2" xfId="234" xr:uid="{00000000-0005-0000-0000-0000D8000000}"/>
    <cellStyle name="Millares 57" xfId="235" xr:uid="{00000000-0005-0000-0000-0000D9000000}"/>
    <cellStyle name="Millares 57 2" xfId="236" xr:uid="{00000000-0005-0000-0000-0000DA000000}"/>
    <cellStyle name="Millares 58" xfId="237" xr:uid="{00000000-0005-0000-0000-0000DB000000}"/>
    <cellStyle name="Millares 58 2" xfId="238" xr:uid="{00000000-0005-0000-0000-0000DC000000}"/>
    <cellStyle name="Millares 59" xfId="239" xr:uid="{00000000-0005-0000-0000-0000DD000000}"/>
    <cellStyle name="Millares 6" xfId="240" xr:uid="{00000000-0005-0000-0000-0000DE000000}"/>
    <cellStyle name="Millares 6 2" xfId="241" xr:uid="{00000000-0005-0000-0000-0000DF000000}"/>
    <cellStyle name="Millares 6 3" xfId="242" xr:uid="{00000000-0005-0000-0000-0000E0000000}"/>
    <cellStyle name="Millares 6 3 2" xfId="397" xr:uid="{85D7D73D-E13F-4E76-B48A-05008B9EFF2C}"/>
    <cellStyle name="Millares 6 4" xfId="396" xr:uid="{73FCEC60-3EE9-4C60-A417-AC6D3CC7460C}"/>
    <cellStyle name="Millares 60" xfId="243" xr:uid="{00000000-0005-0000-0000-0000E1000000}"/>
    <cellStyle name="Millares 61" xfId="244" xr:uid="{00000000-0005-0000-0000-0000E2000000}"/>
    <cellStyle name="Millares 62" xfId="245" xr:uid="{00000000-0005-0000-0000-0000E3000000}"/>
    <cellStyle name="Millares 63" xfId="246" xr:uid="{00000000-0005-0000-0000-0000E4000000}"/>
    <cellStyle name="Millares 64" xfId="247" xr:uid="{00000000-0005-0000-0000-0000E5000000}"/>
    <cellStyle name="Millares 65" xfId="248" xr:uid="{00000000-0005-0000-0000-0000E6000000}"/>
    <cellStyle name="Millares 66" xfId="249" xr:uid="{00000000-0005-0000-0000-0000E7000000}"/>
    <cellStyle name="Millares 67" xfId="250" xr:uid="{00000000-0005-0000-0000-0000E8000000}"/>
    <cellStyle name="Millares 68" xfId="251" xr:uid="{00000000-0005-0000-0000-0000E9000000}"/>
    <cellStyle name="Millares 69" xfId="106" xr:uid="{00000000-0005-0000-0000-0000EA000000}"/>
    <cellStyle name="Millares 7" xfId="252" xr:uid="{00000000-0005-0000-0000-0000EB000000}"/>
    <cellStyle name="Millares 7 2" xfId="253" xr:uid="{00000000-0005-0000-0000-0000EC000000}"/>
    <cellStyle name="Millares 7 3" xfId="254" xr:uid="{00000000-0005-0000-0000-0000ED000000}"/>
    <cellStyle name="Millares 7 3 2" xfId="399" xr:uid="{7F66E4A8-0CE9-4A6F-B279-1BF3E09A7CFC}"/>
    <cellStyle name="Millares 7 4" xfId="398" xr:uid="{16F47124-74C6-46C4-9069-F94CC4CC6628}"/>
    <cellStyle name="Millares 70" xfId="361" xr:uid="{00000000-0005-0000-0000-0000EE000000}"/>
    <cellStyle name="Millares 71" xfId="368" xr:uid="{00000000-0005-0000-0000-0000EF000000}"/>
    <cellStyle name="Millares 72" xfId="360" xr:uid="{00000000-0005-0000-0000-0000F0000000}"/>
    <cellStyle name="Millares 73" xfId="367" xr:uid="{00000000-0005-0000-0000-0000F1000000}"/>
    <cellStyle name="Millares 74" xfId="357" xr:uid="{00000000-0005-0000-0000-0000F2000000}"/>
    <cellStyle name="Millares 75" xfId="355" xr:uid="{00000000-0005-0000-0000-0000F3000000}"/>
    <cellStyle name="Millares 76" xfId="356" xr:uid="{00000000-0005-0000-0000-0000F4000000}"/>
    <cellStyle name="Millares 77" xfId="363" xr:uid="{00000000-0005-0000-0000-0000F5000000}"/>
    <cellStyle name="Millares 78" xfId="359" xr:uid="{00000000-0005-0000-0000-0000F6000000}"/>
    <cellStyle name="Millares 79" xfId="370" xr:uid="{00000000-0005-0000-0000-0000F7000000}"/>
    <cellStyle name="Millares 8" xfId="255" xr:uid="{00000000-0005-0000-0000-0000F8000000}"/>
    <cellStyle name="Millares 8 2" xfId="256" xr:uid="{00000000-0005-0000-0000-0000F9000000}"/>
    <cellStyle name="Millares 8 3" xfId="257" xr:uid="{00000000-0005-0000-0000-0000FA000000}"/>
    <cellStyle name="Millares 8 3 2" xfId="401" xr:uid="{C083892E-B4E9-43E1-9E90-CD7E5AAE62B3}"/>
    <cellStyle name="Millares 8 4" xfId="400" xr:uid="{56B0DD6C-B223-407F-AF25-69D8AB6D4C0A}"/>
    <cellStyle name="Millares 80" xfId="362" xr:uid="{00000000-0005-0000-0000-0000FB000000}"/>
    <cellStyle name="Millares 81" xfId="366" xr:uid="{00000000-0005-0000-0000-0000FC000000}"/>
    <cellStyle name="Millares 82" xfId="371" xr:uid="{00000000-0005-0000-0000-0000FD000000}"/>
    <cellStyle name="Millares 83" xfId="364" xr:uid="{00000000-0005-0000-0000-0000FE000000}"/>
    <cellStyle name="Millares 84" xfId="372" xr:uid="{00000000-0005-0000-0000-0000FF000000}"/>
    <cellStyle name="Millares 85" xfId="365" xr:uid="{00000000-0005-0000-0000-000000010000}"/>
    <cellStyle name="Millares 86" xfId="358" xr:uid="{00000000-0005-0000-0000-000001010000}"/>
    <cellStyle name="Millares 87" xfId="369" xr:uid="{00000000-0005-0000-0000-000002010000}"/>
    <cellStyle name="Millares 88" xfId="373" xr:uid="{CFA5BA45-A266-4F24-ACD7-53A355490D5B}"/>
    <cellStyle name="Millares 89" xfId="375" xr:uid="{D978A259-5C53-4C18-882E-54F0E6F1B87F}"/>
    <cellStyle name="Millares 9" xfId="258" xr:uid="{00000000-0005-0000-0000-000003010000}"/>
    <cellStyle name="Millares 9 2" xfId="259" xr:uid="{00000000-0005-0000-0000-000004010000}"/>
    <cellStyle name="Millares 9 3" xfId="260" xr:uid="{00000000-0005-0000-0000-000005010000}"/>
    <cellStyle name="Millares 9 3 2" xfId="403" xr:uid="{78A06723-271A-456D-A69D-21090856E09C}"/>
    <cellStyle name="Millares 9 4" xfId="402" xr:uid="{5F53B37E-DEA0-4B06-8995-2299BB9C6FF0}"/>
    <cellStyle name="Millares 90" xfId="404" xr:uid="{543CF51B-B352-435C-ABFE-74F51E90D565}"/>
    <cellStyle name="Neutral" xfId="13" builtinId="28" customBuiltin="1"/>
    <cellStyle name="Neutral 2" xfId="262" xr:uid="{00000000-0005-0000-0000-000007010000}"/>
    <cellStyle name="Neutral 3" xfId="263" xr:uid="{00000000-0005-0000-0000-000008010000}"/>
    <cellStyle name="Neutral 4" xfId="261" xr:uid="{00000000-0005-0000-0000-000009010000}"/>
    <cellStyle name="Normal" xfId="0" builtinId="0"/>
    <cellStyle name="Normal 10" xfId="2" xr:uid="{00000000-0005-0000-0000-00000B010000}"/>
    <cellStyle name="Normal 11" xfId="264" xr:uid="{00000000-0005-0000-0000-00000C010000}"/>
    <cellStyle name="Normal 11 2" xfId="265" xr:uid="{00000000-0005-0000-0000-00000D010000}"/>
    <cellStyle name="Normal 12" xfId="48" xr:uid="{00000000-0005-0000-0000-00000E010000}"/>
    <cellStyle name="Normal 12 2" xfId="266" xr:uid="{00000000-0005-0000-0000-00000F010000}"/>
    <cellStyle name="Normal 13" xfId="267" xr:uid="{00000000-0005-0000-0000-000010010000}"/>
    <cellStyle name="Normal 13 2" xfId="268" xr:uid="{00000000-0005-0000-0000-000011010000}"/>
    <cellStyle name="Normal 14" xfId="269" xr:uid="{00000000-0005-0000-0000-000012010000}"/>
    <cellStyle name="Normal 14 2" xfId="270" xr:uid="{00000000-0005-0000-0000-000013010000}"/>
    <cellStyle name="Normal 15" xfId="271" xr:uid="{00000000-0005-0000-0000-000014010000}"/>
    <cellStyle name="Normal 15 2" xfId="272" xr:uid="{00000000-0005-0000-0000-000015010000}"/>
    <cellStyle name="Normal 16" xfId="273" xr:uid="{00000000-0005-0000-0000-000016010000}"/>
    <cellStyle name="Normal 16 2" xfId="274" xr:uid="{00000000-0005-0000-0000-000017010000}"/>
    <cellStyle name="Normal 17" xfId="275" xr:uid="{00000000-0005-0000-0000-000018010000}"/>
    <cellStyle name="Normal 17 2" xfId="276" xr:uid="{00000000-0005-0000-0000-000019010000}"/>
    <cellStyle name="Normal 18" xfId="277" xr:uid="{00000000-0005-0000-0000-00001A010000}"/>
    <cellStyle name="Normal 18 2" xfId="278" xr:uid="{00000000-0005-0000-0000-00001B010000}"/>
    <cellStyle name="Normal 19" xfId="279" xr:uid="{00000000-0005-0000-0000-00001C010000}"/>
    <cellStyle name="Normal 19 2" xfId="280" xr:uid="{00000000-0005-0000-0000-00001D010000}"/>
    <cellStyle name="Normal 2" xfId="281" xr:uid="{00000000-0005-0000-0000-00001E010000}"/>
    <cellStyle name="Normal 2 2" xfId="282" xr:uid="{00000000-0005-0000-0000-00001F010000}"/>
    <cellStyle name="Normal 2 2 2" xfId="283" xr:uid="{00000000-0005-0000-0000-000020010000}"/>
    <cellStyle name="Normal 2 3" xfId="284" xr:uid="{00000000-0005-0000-0000-000021010000}"/>
    <cellStyle name="Normal 2 3 2" xfId="285" xr:uid="{00000000-0005-0000-0000-000022010000}"/>
    <cellStyle name="Normal 20" xfId="286" xr:uid="{00000000-0005-0000-0000-000023010000}"/>
    <cellStyle name="Normal 20 2" xfId="287" xr:uid="{00000000-0005-0000-0000-000024010000}"/>
    <cellStyle name="Normal 21" xfId="47" xr:uid="{00000000-0005-0000-0000-000025010000}"/>
    <cellStyle name="Normal 22" xfId="50" xr:uid="{00000000-0005-0000-0000-000026010000}"/>
    <cellStyle name="Normal 3" xfId="288" xr:uid="{00000000-0005-0000-0000-000027010000}"/>
    <cellStyle name="Normal 3 2" xfId="289" xr:uid="{00000000-0005-0000-0000-000028010000}"/>
    <cellStyle name="Normal 3 2 2" xfId="290" xr:uid="{00000000-0005-0000-0000-000029010000}"/>
    <cellStyle name="Normal 3 3" xfId="291" xr:uid="{00000000-0005-0000-0000-00002A010000}"/>
    <cellStyle name="Normal 4" xfId="292" xr:uid="{00000000-0005-0000-0000-00002B010000}"/>
    <cellStyle name="Normal 4 2" xfId="293" xr:uid="{00000000-0005-0000-0000-00002C010000}"/>
    <cellStyle name="Normal 4 2 2" xfId="294" xr:uid="{00000000-0005-0000-0000-00002D010000}"/>
    <cellStyle name="Normal 4 3" xfId="295" xr:uid="{00000000-0005-0000-0000-00002E010000}"/>
    <cellStyle name="Normal 4 4" xfId="296" xr:uid="{00000000-0005-0000-0000-00002F010000}"/>
    <cellStyle name="Normal 4 5" xfId="297" xr:uid="{00000000-0005-0000-0000-000030010000}"/>
    <cellStyle name="Normal 5" xfId="298" xr:uid="{00000000-0005-0000-0000-000031010000}"/>
    <cellStyle name="Normal 5 2" xfId="299" xr:uid="{00000000-0005-0000-0000-000032010000}"/>
    <cellStyle name="Normal 5 2 2" xfId="300" xr:uid="{00000000-0005-0000-0000-000033010000}"/>
    <cellStyle name="Normal 5 3" xfId="301" xr:uid="{00000000-0005-0000-0000-000034010000}"/>
    <cellStyle name="Normal 6" xfId="302" xr:uid="{00000000-0005-0000-0000-000035010000}"/>
    <cellStyle name="Normal 6 2" xfId="303" xr:uid="{00000000-0005-0000-0000-000036010000}"/>
    <cellStyle name="Normal 7" xfId="304" xr:uid="{00000000-0005-0000-0000-000037010000}"/>
    <cellStyle name="Normal 7 2" xfId="305" xr:uid="{00000000-0005-0000-0000-000038010000}"/>
    <cellStyle name="Normal 8" xfId="306" xr:uid="{00000000-0005-0000-0000-000039010000}"/>
    <cellStyle name="Normal 8 2" xfId="307" xr:uid="{00000000-0005-0000-0000-00003A010000}"/>
    <cellStyle name="Normal 9" xfId="308" xr:uid="{00000000-0005-0000-0000-00003B010000}"/>
    <cellStyle name="Normal 9 2" xfId="309" xr:uid="{00000000-0005-0000-0000-00003C010000}"/>
    <cellStyle name="Notas" xfId="20" builtinId="10" customBuiltin="1"/>
    <cellStyle name="Notas 10" xfId="310" xr:uid="{00000000-0005-0000-0000-00003E010000}"/>
    <cellStyle name="Notas 10 2" xfId="311" xr:uid="{00000000-0005-0000-0000-00003F010000}"/>
    <cellStyle name="Notas 11" xfId="312" xr:uid="{00000000-0005-0000-0000-000040010000}"/>
    <cellStyle name="Notas 11 2" xfId="313" xr:uid="{00000000-0005-0000-0000-000041010000}"/>
    <cellStyle name="Notas 12" xfId="314" xr:uid="{00000000-0005-0000-0000-000042010000}"/>
    <cellStyle name="Notas 12 2" xfId="315" xr:uid="{00000000-0005-0000-0000-000043010000}"/>
    <cellStyle name="Notas 13" xfId="316" xr:uid="{00000000-0005-0000-0000-000044010000}"/>
    <cellStyle name="Notas 13 2" xfId="317" xr:uid="{00000000-0005-0000-0000-000045010000}"/>
    <cellStyle name="Notas 14" xfId="318" xr:uid="{00000000-0005-0000-0000-000046010000}"/>
    <cellStyle name="Notas 14 2" xfId="319" xr:uid="{00000000-0005-0000-0000-000047010000}"/>
    <cellStyle name="Notas 15" xfId="320" xr:uid="{00000000-0005-0000-0000-000048010000}"/>
    <cellStyle name="Notas 15 2" xfId="321" xr:uid="{00000000-0005-0000-0000-000049010000}"/>
    <cellStyle name="Notas 2" xfId="322" xr:uid="{00000000-0005-0000-0000-00004A010000}"/>
    <cellStyle name="Notas 2 2" xfId="323" xr:uid="{00000000-0005-0000-0000-00004B010000}"/>
    <cellStyle name="Notas 3" xfId="324" xr:uid="{00000000-0005-0000-0000-00004C010000}"/>
    <cellStyle name="Notas 3 2" xfId="325" xr:uid="{00000000-0005-0000-0000-00004D010000}"/>
    <cellStyle name="Notas 4" xfId="326" xr:uid="{00000000-0005-0000-0000-00004E010000}"/>
    <cellStyle name="Notas 4 2" xfId="327" xr:uid="{00000000-0005-0000-0000-00004F010000}"/>
    <cellStyle name="Notas 5" xfId="328" xr:uid="{00000000-0005-0000-0000-000050010000}"/>
    <cellStyle name="Notas 5 2" xfId="329" xr:uid="{00000000-0005-0000-0000-000051010000}"/>
    <cellStyle name="Notas 6" xfId="330" xr:uid="{00000000-0005-0000-0000-000052010000}"/>
    <cellStyle name="Notas 6 2" xfId="331" xr:uid="{00000000-0005-0000-0000-000053010000}"/>
    <cellStyle name="Notas 7" xfId="332" xr:uid="{00000000-0005-0000-0000-000054010000}"/>
    <cellStyle name="Notas 7 2" xfId="333" xr:uid="{00000000-0005-0000-0000-000055010000}"/>
    <cellStyle name="Notas 8" xfId="334" xr:uid="{00000000-0005-0000-0000-000056010000}"/>
    <cellStyle name="Notas 8 2" xfId="335" xr:uid="{00000000-0005-0000-0000-000057010000}"/>
    <cellStyle name="Notas 9" xfId="336" xr:uid="{00000000-0005-0000-0000-000058010000}"/>
    <cellStyle name="Notas 9 2" xfId="337" xr:uid="{00000000-0005-0000-0000-000059010000}"/>
    <cellStyle name="Porcentaje" xfId="1" builtinId="5"/>
    <cellStyle name="Porcentaje 2" xfId="3" xr:uid="{00000000-0005-0000-0000-00005B010000}"/>
    <cellStyle name="Porcentaje 2 2" xfId="339" xr:uid="{00000000-0005-0000-0000-00005C010000}"/>
    <cellStyle name="Porcentaje 2 2 2" xfId="340" xr:uid="{00000000-0005-0000-0000-00005D010000}"/>
    <cellStyle name="Porcentaje 3" xfId="341" xr:uid="{00000000-0005-0000-0000-00005E010000}"/>
    <cellStyle name="Porcentaje 3 2" xfId="342" xr:uid="{00000000-0005-0000-0000-00005F010000}"/>
    <cellStyle name="Porcentaje 4" xfId="343" xr:uid="{00000000-0005-0000-0000-000060010000}"/>
    <cellStyle name="Porcentaje 5" xfId="338" xr:uid="{00000000-0005-0000-0000-000061010000}"/>
    <cellStyle name="Porcentual 2" xfId="344" xr:uid="{00000000-0005-0000-0000-000062010000}"/>
    <cellStyle name="Porcentual_Productos Sice" xfId="345" xr:uid="{00000000-0005-0000-0000-000063010000}"/>
    <cellStyle name="Salida" xfId="15" builtinId="21" customBuiltin="1"/>
    <cellStyle name="Salida 2" xfId="346" xr:uid="{00000000-0005-0000-0000-000065010000}"/>
    <cellStyle name="Texto de advertencia" xfId="19" builtinId="11" customBuiltin="1"/>
    <cellStyle name="Texto de advertencia 2" xfId="347" xr:uid="{00000000-0005-0000-0000-000067010000}"/>
    <cellStyle name="Texto explicativo" xfId="21" builtinId="53" customBuiltin="1"/>
    <cellStyle name="Texto explicativo 2" xfId="348" xr:uid="{00000000-0005-0000-0000-000069010000}"/>
    <cellStyle name="Título" xfId="6" builtinId="15" customBuiltin="1"/>
    <cellStyle name="Título 1 2" xfId="349" xr:uid="{00000000-0005-0000-0000-00006C010000}"/>
    <cellStyle name="Título 2" xfId="8" builtinId="17" customBuiltin="1"/>
    <cellStyle name="Título 2 2" xfId="350" xr:uid="{00000000-0005-0000-0000-00006E010000}"/>
    <cellStyle name="Título 3" xfId="9" builtinId="18" customBuiltin="1"/>
    <cellStyle name="Título 3 2" xfId="351" xr:uid="{00000000-0005-0000-0000-000070010000}"/>
    <cellStyle name="Título 4" xfId="352" xr:uid="{00000000-0005-0000-0000-000071010000}"/>
    <cellStyle name="Total" xfId="22" builtinId="25" customBuiltin="1"/>
    <cellStyle name="Total 2" xfId="354" xr:uid="{00000000-0005-0000-0000-000073010000}"/>
    <cellStyle name="Total 3" xfId="353" xr:uid="{00000000-0005-0000-0000-000074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2002 a 2021</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export'!$S$3:$AL$4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export'!$S$5:$AL$5</c:f>
              <c:numCache>
                <c:formatCode>#,##0</c:formatCode>
                <c:ptCount val="20"/>
                <c:pt idx="0">
                  <c:v>344.06530935310002</c:v>
                </c:pt>
                <c:pt idx="1">
                  <c:v>390.96013003370001</c:v>
                </c:pt>
                <c:pt idx="2">
                  <c:v>465.3393175571</c:v>
                </c:pt>
                <c:pt idx="3">
                  <c:v>413.65611972459999</c:v>
                </c:pt>
                <c:pt idx="4">
                  <c:v>470.09455889540004</c:v>
                </c:pt>
                <c:pt idx="5">
                  <c:v>599.78646680209988</c:v>
                </c:pt>
                <c:pt idx="6">
                  <c:v>581.72047084199994</c:v>
                </c:pt>
                <c:pt idx="7">
                  <c:v>687.65672542569996</c:v>
                </c:pt>
                <c:pt idx="8">
                  <c:v>725.38451726690005</c:v>
                </c:pt>
                <c:pt idx="9">
                  <c:v>660.04612720440002</c:v>
                </c:pt>
                <c:pt idx="10">
                  <c:v>743.9480811599999</c:v>
                </c:pt>
                <c:pt idx="11">
                  <c:v>873.51530059059996</c:v>
                </c:pt>
                <c:pt idx="12">
                  <c:v>796.43082167889997</c:v>
                </c:pt>
                <c:pt idx="13">
                  <c:v>875.0329999999999</c:v>
                </c:pt>
                <c:pt idx="14">
                  <c:v>906.32799999999997</c:v>
                </c:pt>
                <c:pt idx="15">
                  <c:v>939.54</c:v>
                </c:pt>
                <c:pt idx="16">
                  <c:v>844.7</c:v>
                </c:pt>
                <c:pt idx="17">
                  <c:v>867.75499999999988</c:v>
                </c:pt>
                <c:pt idx="18">
                  <c:v>849.30000000000007</c:v>
                </c:pt>
                <c:pt idx="19">
                  <c:v>865.08589868920001</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export'!$S$3:$AL$4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export'!$S$6:$AL$6</c:f>
              <c:numCache>
                <c:formatCode>#,##0</c:formatCode>
                <c:ptCount val="20"/>
                <c:pt idx="0">
                  <c:v>598.37332026999991</c:v>
                </c:pt>
                <c:pt idx="1">
                  <c:v>666.28691326000001</c:v>
                </c:pt>
                <c:pt idx="2">
                  <c:v>832.55681260000006</c:v>
                </c:pt>
                <c:pt idx="3">
                  <c:v>872.49015702000008</c:v>
                </c:pt>
                <c:pt idx="4">
                  <c:v>958.12004132999994</c:v>
                </c:pt>
                <c:pt idx="5">
                  <c:v>1246.5129926999998</c:v>
                </c:pt>
                <c:pt idx="6">
                  <c:v>1366.7572898600004</c:v>
                </c:pt>
                <c:pt idx="7">
                  <c:v>1372.2251541599999</c:v>
                </c:pt>
                <c:pt idx="8">
                  <c:v>1532.6636520499999</c:v>
                </c:pt>
                <c:pt idx="9">
                  <c:v>1680.1964922900002</c:v>
                </c:pt>
                <c:pt idx="10">
                  <c:v>1777.2309957100001</c:v>
                </c:pt>
                <c:pt idx="11">
                  <c:v>1867.0447450000001</c:v>
                </c:pt>
                <c:pt idx="12">
                  <c:v>1834.2605475400001</c:v>
                </c:pt>
                <c:pt idx="13">
                  <c:v>1843.5249999999999</c:v>
                </c:pt>
                <c:pt idx="14">
                  <c:v>1843.509</c:v>
                </c:pt>
                <c:pt idx="15">
                  <c:v>2006.3540000000003</c:v>
                </c:pt>
                <c:pt idx="16">
                  <c:v>1983.6000000000001</c:v>
                </c:pt>
                <c:pt idx="17">
                  <c:v>1921.1040000000003</c:v>
                </c:pt>
                <c:pt idx="18">
                  <c:v>1823.1999999999998</c:v>
                </c:pt>
                <c:pt idx="19">
                  <c:v>1953.5457807699991</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1546815888"/>
        <c:axId val="-1401610400"/>
      </c:barChart>
      <c:catAx>
        <c:axId val="-15468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10400"/>
        <c:crosses val="autoZero"/>
        <c:auto val="1"/>
        <c:lblAlgn val="ctr"/>
        <c:lblOffset val="100"/>
        <c:noMultiLvlLbl val="0"/>
      </c:catAx>
      <c:valAx>
        <c:axId val="-140161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681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2"/>
          <c:order val="1"/>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2"/>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41.037711785999996</c:v>
                </c:pt>
                <c:pt idx="1">
                  <c:v>28.094427338199999</c:v>
                </c:pt>
                <c:pt idx="2">
                  <c:v>32.963878584299998</c:v>
                </c:pt>
                <c:pt idx="3">
                  <c:v>35.862025062299999</c:v>
                </c:pt>
                <c:pt idx="4">
                  <c:v>38.360108749700004</c:v>
                </c:pt>
                <c:pt idx="5">
                  <c:v>37.873266823999998</c:v>
                </c:pt>
                <c:pt idx="6">
                  <c:v>42.167649539099997</c:v>
                </c:pt>
                <c:pt idx="7">
                  <c:v>46.494701373700003</c:v>
                </c:pt>
                <c:pt idx="8">
                  <c:v>29.001395629999998</c:v>
                </c:pt>
                <c:pt idx="9">
                  <c:v>46.059151196000002</c:v>
                </c:pt>
                <c:pt idx="10">
                  <c:v>43.903375814</c:v>
                </c:pt>
                <c:pt idx="11">
                  <c:v>34.816315384000006</c:v>
                </c:pt>
              </c:numCache>
            </c:numRef>
          </c:val>
          <c:smooth val="0"/>
          <c:extLst>
            <c:ext xmlns:c16="http://schemas.microsoft.com/office/drawing/2014/chart" uri="{C3380CC4-5D6E-409C-BE32-E72D297353CC}">
              <c16:uniqueId val="{00000003-D584-4281-AE33-099E96291A2A}"/>
            </c:ext>
          </c:extLst>
        </c:ser>
        <c:ser>
          <c:idx val="4"/>
          <c:order val="3"/>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42.095000903099994</c:v>
                </c:pt>
                <c:pt idx="1">
                  <c:v>25.172279372000009</c:v>
                </c:pt>
                <c:pt idx="2">
                  <c:v>33.305171635999997</c:v>
                </c:pt>
                <c:pt idx="3">
                  <c:v>36.379859439000008</c:v>
                </c:pt>
                <c:pt idx="4">
                  <c:v>43.185207500299995</c:v>
                </c:pt>
                <c:pt idx="5">
                  <c:v>35.531951164600002</c:v>
                </c:pt>
                <c:pt idx="6">
                  <c:v>41.567747095199991</c:v>
                </c:pt>
                <c:pt idx="7">
                  <c:v>40.428672739999968</c:v>
                </c:pt>
                <c:pt idx="8">
                  <c:v>35.232458317999999</c:v>
                </c:pt>
                <c:pt idx="9">
                  <c:v>38.682632199999993</c:v>
                </c:pt>
                <c:pt idx="10">
                  <c:v>35.877963109999996</c:v>
                </c:pt>
                <c:pt idx="11">
                  <c:v>36.541598913000001</c:v>
                </c:pt>
              </c:numCache>
            </c:numRef>
          </c:val>
          <c:smooth val="0"/>
          <c:extLst>
            <c:ext xmlns:c16="http://schemas.microsoft.com/office/drawing/2014/chart" uri="{C3380CC4-5D6E-409C-BE32-E72D297353CC}">
              <c16:uniqueId val="{00000004-D584-4281-AE33-099E96291A2A}"/>
            </c:ext>
          </c:extLst>
        </c:ser>
        <c:ser>
          <c:idx val="5"/>
          <c:order val="4"/>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46.286531138999983</c:v>
                </c:pt>
                <c:pt idx="1">
                  <c:v>27.059052421999997</c:v>
                </c:pt>
                <c:pt idx="2">
                  <c:v>30.9734761721</c:v>
                </c:pt>
                <c:pt idx="3">
                  <c:v>31.315166036000008</c:v>
                </c:pt>
                <c:pt idx="4">
                  <c:v>35.299459751999997</c:v>
                </c:pt>
                <c:pt idx="5">
                  <c:v>36.857106589000004</c:v>
                </c:pt>
                <c:pt idx="6">
                  <c:v>40.307092363999999</c:v>
                </c:pt>
                <c:pt idx="7">
                  <c:v>45.896043757999983</c:v>
                </c:pt>
                <c:pt idx="8">
                  <c:v>42.198566559999996</c:v>
                </c:pt>
                <c:pt idx="9">
                  <c:v>38.572012273300004</c:v>
                </c:pt>
                <c:pt idx="10">
                  <c:v>40.995729459800003</c:v>
                </c:pt>
                <c:pt idx="11">
                  <c:v>30.132281592100004</c:v>
                </c:pt>
              </c:numCache>
            </c:numRef>
          </c:val>
          <c:smooth val="0"/>
          <c:extLst>
            <c:ext xmlns:c16="http://schemas.microsoft.com/office/drawing/2014/chart" uri="{C3380CC4-5D6E-409C-BE32-E72D297353CC}">
              <c16:uniqueId val="{00000000-BF45-4FC2-9F23-E54FECD38E3B}"/>
            </c:ext>
          </c:extLst>
        </c:ser>
        <c:ser>
          <c:idx val="1"/>
          <c:order val="5"/>
          <c:tx>
            <c:strRef>
              <c:f>'Graficos vinos DO'!$Y$8</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36.198927527999992</c:v>
                </c:pt>
                <c:pt idx="1">
                  <c:v>26.500213594000002</c:v>
                </c:pt>
                <c:pt idx="2">
                  <c:v>33.510164059999994</c:v>
                </c:pt>
                <c:pt idx="3">
                  <c:v>40.647690953200005</c:v>
                </c:pt>
                <c:pt idx="4">
                  <c:v>40.901139038300002</c:v>
                </c:pt>
                <c:pt idx="5">
                  <c:v>38.234656270000002</c:v>
                </c:pt>
                <c:pt idx="6">
                  <c:v>36.47541537</c:v>
                </c:pt>
                <c:pt idx="7">
                  <c:v>37.119260230000009</c:v>
                </c:pt>
                <c:pt idx="8">
                  <c:v>35.469518379999997</c:v>
                </c:pt>
                <c:pt idx="9">
                  <c:v>38.236769739999993</c:v>
                </c:pt>
                <c:pt idx="10" formatCode="_ * #,##0.0_ ;_ * \-#,##0.0_ ;_ * &quot;-&quot;_ ;_ @_ ">
                  <c:v>42.412098959999994</c:v>
                </c:pt>
                <c:pt idx="11">
                  <c:v>42.495420379999977</c:v>
                </c:pt>
              </c:numCache>
            </c:numRef>
          </c:val>
          <c:smooth val="0"/>
          <c:extLst>
            <c:ext xmlns:c16="http://schemas.microsoft.com/office/drawing/2014/chart" uri="{C3380CC4-5D6E-409C-BE32-E72D297353CC}">
              <c16:uniqueId val="{00000001-D584-4281-AE33-099E96291A2A}"/>
            </c:ext>
          </c:extLst>
        </c:ser>
        <c:dLbls>
          <c:showLegendKey val="0"/>
          <c:showVal val="0"/>
          <c:showCatName val="0"/>
          <c:showSerName val="0"/>
          <c:showPercent val="0"/>
          <c:showBubbleSize val="0"/>
        </c:dLbls>
        <c:smooth val="0"/>
        <c:axId val="-1401477152"/>
        <c:axId val="-1401474400"/>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140147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4400"/>
        <c:crosses val="autoZero"/>
        <c:auto val="1"/>
        <c:lblAlgn val="ctr"/>
        <c:lblOffset val="100"/>
        <c:noMultiLvlLbl val="0"/>
      </c:catAx>
      <c:valAx>
        <c:axId val="-1401474400"/>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1"/>
          <c:tx>
            <c:strRef>
              <c:f>'Graficos vinos DO'!$Y$12</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2"/>
          <c:tx>
            <c:strRef>
              <c:f>'Graficos vinos DO'!$Y$13</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135.10198268000002</c:v>
                </c:pt>
                <c:pt idx="1">
                  <c:v>96.207256610000002</c:v>
                </c:pt>
                <c:pt idx="2">
                  <c:v>110.57148223999999</c:v>
                </c:pt>
                <c:pt idx="3">
                  <c:v>119.68703724</c:v>
                </c:pt>
                <c:pt idx="4">
                  <c:v>125.61629812999999</c:v>
                </c:pt>
                <c:pt idx="5">
                  <c:v>121.42985643999999</c:v>
                </c:pt>
                <c:pt idx="6">
                  <c:v>144.56778700999999</c:v>
                </c:pt>
                <c:pt idx="7">
                  <c:v>162.99841541999999</c:v>
                </c:pt>
                <c:pt idx="8">
                  <c:v>92.92487281999999</c:v>
                </c:pt>
                <c:pt idx="9">
                  <c:v>147.9696802</c:v>
                </c:pt>
                <c:pt idx="10">
                  <c:v>138.99379403999998</c:v>
                </c:pt>
                <c:pt idx="11">
                  <c:v>111.87502506</c:v>
                </c:pt>
              </c:numCache>
            </c:numRef>
          </c:val>
          <c:smooth val="0"/>
          <c:extLst>
            <c:ext xmlns:c16="http://schemas.microsoft.com/office/drawing/2014/chart" uri="{C3380CC4-5D6E-409C-BE32-E72D297353CC}">
              <c16:uniqueId val="{00000003-4FDA-4E80-B026-7127C01F737B}"/>
            </c:ext>
          </c:extLst>
        </c:ser>
        <c:ser>
          <c:idx val="4"/>
          <c:order val="3"/>
          <c:tx>
            <c:strRef>
              <c:f>'Graficos vinos DO'!$Y$14</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137.17319391000007</c:v>
                </c:pt>
                <c:pt idx="1">
                  <c:v>80.893906529999995</c:v>
                </c:pt>
                <c:pt idx="2">
                  <c:v>106.44436442</c:v>
                </c:pt>
                <c:pt idx="3">
                  <c:v>118.04222776</c:v>
                </c:pt>
                <c:pt idx="4">
                  <c:v>139.47221017999993</c:v>
                </c:pt>
                <c:pt idx="5">
                  <c:v>120.06454914999992</c:v>
                </c:pt>
                <c:pt idx="6">
                  <c:v>147.54996655000011</c:v>
                </c:pt>
                <c:pt idx="7">
                  <c:v>134.10636505000002</c:v>
                </c:pt>
                <c:pt idx="8">
                  <c:v>106.82647494000004</c:v>
                </c:pt>
                <c:pt idx="9">
                  <c:v>119.44239338999996</c:v>
                </c:pt>
                <c:pt idx="10">
                  <c:v>113.06739105999986</c:v>
                </c:pt>
                <c:pt idx="11">
                  <c:v>121.95716122999993</c:v>
                </c:pt>
              </c:numCache>
            </c:numRef>
          </c:val>
          <c:smooth val="0"/>
          <c:extLst>
            <c:ext xmlns:c16="http://schemas.microsoft.com/office/drawing/2014/chart" uri="{C3380CC4-5D6E-409C-BE32-E72D297353CC}">
              <c16:uniqueId val="{00000004-4FDA-4E80-B026-7127C01F737B}"/>
            </c:ext>
          </c:extLst>
        </c:ser>
        <c:ser>
          <c:idx val="5"/>
          <c:order val="4"/>
          <c:tx>
            <c:strRef>
              <c:f>'Graficos vinos DO'!$Y$15</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DO'!$Z$15:$AK$15</c:f>
              <c:numCache>
                <c:formatCode>0.0</c:formatCode>
                <c:ptCount val="12"/>
                <c:pt idx="0">
                  <c:v>148.84024203999996</c:v>
                </c:pt>
                <c:pt idx="1">
                  <c:v>86.149106549999928</c:v>
                </c:pt>
                <c:pt idx="2">
                  <c:v>92.933572240000117</c:v>
                </c:pt>
                <c:pt idx="3">
                  <c:v>92.610893879999978</c:v>
                </c:pt>
                <c:pt idx="4">
                  <c:v>109.11765342999988</c:v>
                </c:pt>
                <c:pt idx="5">
                  <c:v>109.38166709000014</c:v>
                </c:pt>
                <c:pt idx="6">
                  <c:v>129.75182523000004</c:v>
                </c:pt>
                <c:pt idx="7">
                  <c:v>151.1459449100002</c:v>
                </c:pt>
                <c:pt idx="8">
                  <c:v>129.85000419000002</c:v>
                </c:pt>
                <c:pt idx="9">
                  <c:v>121.01523300999997</c:v>
                </c:pt>
                <c:pt idx="10">
                  <c:v>130.92315162000003</c:v>
                </c:pt>
                <c:pt idx="11">
                  <c:v>92.176386789999839</c:v>
                </c:pt>
              </c:numCache>
            </c:numRef>
          </c:val>
          <c:smooth val="0"/>
          <c:extLst>
            <c:ext xmlns:c16="http://schemas.microsoft.com/office/drawing/2014/chart" uri="{C3380CC4-5D6E-409C-BE32-E72D297353CC}">
              <c16:uniqueId val="{00000000-4EA3-4D39-8CAF-AB294B00D826}"/>
            </c:ext>
          </c:extLst>
        </c:ser>
        <c:ser>
          <c:idx val="1"/>
          <c:order val="5"/>
          <c:tx>
            <c:strRef>
              <c:f>'Graficos vinos DO'!$Y$16</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DO'!$Z$16:$AK$16</c:f>
              <c:numCache>
                <c:formatCode>0.0</c:formatCode>
                <c:ptCount val="12"/>
                <c:pt idx="0">
                  <c:v>124.00603925999988</c:v>
                </c:pt>
                <c:pt idx="1">
                  <c:v>88.567648300000201</c:v>
                </c:pt>
                <c:pt idx="2">
                  <c:v>113.42074668000002</c:v>
                </c:pt>
                <c:pt idx="3">
                  <c:v>131.79903696999986</c:v>
                </c:pt>
                <c:pt idx="4">
                  <c:v>134.66538932999987</c:v>
                </c:pt>
                <c:pt idx="5">
                  <c:v>134.96532697000001</c:v>
                </c:pt>
                <c:pt idx="6">
                  <c:v>127.90599095</c:v>
                </c:pt>
                <c:pt idx="7">
                  <c:v>127.61925994999942</c:v>
                </c:pt>
                <c:pt idx="8">
                  <c:v>123.74867432999984</c:v>
                </c:pt>
                <c:pt idx="9">
                  <c:v>122.74885841999971</c:v>
                </c:pt>
                <c:pt idx="10">
                  <c:v>134.15946509999975</c:v>
                </c:pt>
                <c:pt idx="11">
                  <c:v>139.06939075999981</c:v>
                </c:pt>
              </c:numCache>
            </c:numRef>
          </c:val>
          <c:smooth val="0"/>
          <c:extLst>
            <c:ext xmlns:c16="http://schemas.microsoft.com/office/drawing/2014/chart" uri="{C3380CC4-5D6E-409C-BE32-E72D297353CC}">
              <c16:uniqueId val="{00000001-4FDA-4E80-B026-7127C01F737B}"/>
            </c:ext>
          </c:extLst>
        </c:ser>
        <c:dLbls>
          <c:showLegendKey val="0"/>
          <c:showVal val="0"/>
          <c:showCatName val="0"/>
          <c:showSerName val="0"/>
          <c:showPercent val="0"/>
          <c:showBubbleSize val="0"/>
        </c:dLbls>
        <c:smooth val="0"/>
        <c:axId val="-1401427664"/>
        <c:axId val="-1401424912"/>
        <c:extLst>
          <c:ext xmlns:c15="http://schemas.microsoft.com/office/drawing/2012/chart" uri="{02D57815-91ED-43cb-92C2-25804820EDAC}">
            <c15:filteredLineSeries>
              <c15:ser>
                <c:idx val="0"/>
                <c:order val="0"/>
                <c:tx>
                  <c:strRef>
                    <c:extLst>
                      <c:ext uri="{02D57815-91ED-43cb-92C2-25804820EDAC}">
                        <c15:formulaRef>
                          <c15:sqref>'Graficos vinos DO'!$Y$10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DO'!$Z$10:$AK$10</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7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2"/>
          <c:order val="1"/>
          <c:tx>
            <c:strRef>
              <c:f>'Graficos vinos DO'!$Y$22</c:f>
              <c:strCache>
                <c:ptCount val="1"/>
                <c:pt idx="0">
                  <c:v>2017</c:v>
                </c:pt>
              </c:strCache>
            </c:strRef>
          </c:tx>
          <c:spPr>
            <a:ln w="28575" cap="rnd">
              <a:solidFill>
                <a:schemeClr val="accent3"/>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2"/>
          <c:tx>
            <c:strRef>
              <c:f>'Graficos vinos DO'!$Y$23</c:f>
              <c:strCache>
                <c:ptCount val="1"/>
                <c:pt idx="0">
                  <c:v>2018</c:v>
                </c:pt>
              </c:strCache>
            </c:strRef>
          </c:tx>
          <c:spPr>
            <a:ln w="28575" cap="rnd">
              <a:solidFill>
                <a:schemeClr val="accent4"/>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3"/>
          <c:tx>
            <c:strRef>
              <c:f>'Graficos vinos DO'!$Y$24</c:f>
              <c:strCache>
                <c:ptCount val="1"/>
                <c:pt idx="0">
                  <c:v>2019</c:v>
                </c:pt>
              </c:strCache>
            </c:strRef>
          </c:tx>
          <c:spPr>
            <a:ln w="28575" cap="rnd">
              <a:solidFill>
                <a:schemeClr val="accent5"/>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DO'!$Z$24:$AK$24</c:f>
              <c:numCache>
                <c:formatCode>0.00</c:formatCode>
                <c:ptCount val="12"/>
                <c:pt idx="0">
                  <c:v>3.258657583254696</c:v>
                </c:pt>
                <c:pt idx="1">
                  <c:v>3.2136107078161968</c:v>
                </c:pt>
                <c:pt idx="2">
                  <c:v>3.1960311024172259</c:v>
                </c:pt>
                <c:pt idx="3">
                  <c:v>3.2447136844475035</c:v>
                </c:pt>
                <c:pt idx="4">
                  <c:v>3.2296292701391112</c:v>
                </c:pt>
                <c:pt idx="5">
                  <c:v>3.379058712363046</c:v>
                </c:pt>
                <c:pt idx="6">
                  <c:v>3.5496262573979704</c:v>
                </c:pt>
                <c:pt idx="7">
                  <c:v>3.3171102576740226</c:v>
                </c:pt>
                <c:pt idx="8">
                  <c:v>3.0320471531054984</c:v>
                </c:pt>
                <c:pt idx="9">
                  <c:v>3.0877524769371818</c:v>
                </c:pt>
                <c:pt idx="10">
                  <c:v>3.1514439856393475</c:v>
                </c:pt>
                <c:pt idx="11">
                  <c:v>3.337488365529965</c:v>
                </c:pt>
              </c:numCache>
            </c:numRef>
          </c:val>
          <c:smooth val="0"/>
          <c:extLst>
            <c:ext xmlns:c16="http://schemas.microsoft.com/office/drawing/2014/chart" uri="{C3380CC4-5D6E-409C-BE32-E72D297353CC}">
              <c16:uniqueId val="{00000004-BB30-457D-98BD-4A0194DCE943}"/>
            </c:ext>
          </c:extLst>
        </c:ser>
        <c:ser>
          <c:idx val="5"/>
          <c:order val="4"/>
          <c:tx>
            <c:strRef>
              <c:f>'Graficos vinos DO'!$Y$25</c:f>
              <c:strCache>
                <c:ptCount val="1"/>
                <c:pt idx="0">
                  <c:v>2020</c:v>
                </c:pt>
              </c:strCache>
            </c:strRef>
          </c:tx>
          <c:spPr>
            <a:ln w="28575" cap="rnd">
              <a:solidFill>
                <a:schemeClr val="accent6"/>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DO'!$Z$25:$AK$25</c:f>
              <c:numCache>
                <c:formatCode>0.00</c:formatCode>
                <c:ptCount val="12"/>
                <c:pt idx="0">
                  <c:v>3.2156274920025396</c:v>
                </c:pt>
                <c:pt idx="1">
                  <c:v>3.1837443974925583</c:v>
                </c:pt>
                <c:pt idx="2">
                  <c:v>3.0004243541676461</c:v>
                </c:pt>
                <c:pt idx="3">
                  <c:v>2.9573815375442756</c:v>
                </c:pt>
                <c:pt idx="4">
                  <c:v>3.091198964420907</c:v>
                </c:pt>
                <c:pt idx="5">
                  <c:v>2.9677225700252086</c:v>
                </c:pt>
                <c:pt idx="6">
                  <c:v>3.2190817451741318</c:v>
                </c:pt>
                <c:pt idx="7">
                  <c:v>3.2932238278959383</c:v>
                </c:pt>
                <c:pt idx="8">
                  <c:v>3.0771188401713339</c:v>
                </c:pt>
                <c:pt idx="9">
                  <c:v>3.1373844888504334</c:v>
                </c:pt>
                <c:pt idx="10">
                  <c:v>3.193580242263574</c:v>
                </c:pt>
                <c:pt idx="11">
                  <c:v>3.0590576590843486</c:v>
                </c:pt>
              </c:numCache>
            </c:numRef>
          </c:val>
          <c:smooth val="0"/>
          <c:extLst>
            <c:ext xmlns:c16="http://schemas.microsoft.com/office/drawing/2014/chart" uri="{C3380CC4-5D6E-409C-BE32-E72D297353CC}">
              <c16:uniqueId val="{00000000-C413-4FD2-B7CF-A0845CAE36F4}"/>
            </c:ext>
          </c:extLst>
        </c:ser>
        <c:ser>
          <c:idx val="1"/>
          <c:order val="5"/>
          <c:tx>
            <c:strRef>
              <c:f>'Graficos vinos DO'!$Y$26</c:f>
              <c:strCache>
                <c:ptCount val="1"/>
                <c:pt idx="0">
                  <c:v>2021</c:v>
                </c:pt>
              </c:strCache>
            </c:strRef>
          </c:tx>
          <c:spPr>
            <a:ln w="28575" cap="rnd">
              <a:solidFill>
                <a:schemeClr val="accent2"/>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DO'!$Z$26:$AK$26</c:f>
              <c:numCache>
                <c:formatCode>0.00</c:formatCode>
                <c:ptCount val="12"/>
                <c:pt idx="0">
                  <c:v>3.4256826853248841</c:v>
                </c:pt>
                <c:pt idx="1">
                  <c:v>3.3421484693260393</c:v>
                </c:pt>
                <c:pt idx="2">
                  <c:v>3.3846670066108904</c:v>
                </c:pt>
                <c:pt idx="3">
                  <c:v>3.2424729149251696</c:v>
                </c:pt>
                <c:pt idx="4">
                  <c:v>3.2924606134782364</c:v>
                </c:pt>
                <c:pt idx="5">
                  <c:v>3.5299212844211612</c:v>
                </c:pt>
                <c:pt idx="6">
                  <c:v>3.5066356243662975</c:v>
                </c:pt>
                <c:pt idx="7">
                  <c:v>3.4380873745661766</c:v>
                </c:pt>
                <c:pt idx="8">
                  <c:v>3.4888738269357877</c:v>
                </c:pt>
                <c:pt idx="9">
                  <c:v>3.210230865595074</c:v>
                </c:pt>
                <c:pt idx="10">
                  <c:v>3.1632356895736096</c:v>
                </c:pt>
                <c:pt idx="11">
                  <c:v>3.2725735977294002</c:v>
                </c:pt>
              </c:numCache>
            </c:numRef>
          </c:val>
          <c:smooth val="0"/>
          <c:extLst>
            <c:ext xmlns:c16="http://schemas.microsoft.com/office/drawing/2014/chart" uri="{C3380CC4-5D6E-409C-BE32-E72D297353CC}">
              <c16:uniqueId val="{00000001-BB30-457D-98BD-4A0194DCE943}"/>
            </c:ext>
          </c:extLst>
        </c:ser>
        <c:dLbls>
          <c:showLegendKey val="0"/>
          <c:showVal val="0"/>
          <c:showCatName val="0"/>
          <c:showSerName val="0"/>
          <c:showPercent val="0"/>
          <c:showBubbleSize val="0"/>
        </c:dLbls>
        <c:smooth val="0"/>
        <c:axId val="-1401378736"/>
        <c:axId val="-1401375984"/>
        <c:extLst>
          <c:ext xmlns:c15="http://schemas.microsoft.com/office/drawing/2012/chart" uri="{02D57815-91ED-43cb-92C2-25804820EDAC}">
            <c15:filteredLineSeries>
              <c15:ser>
                <c:idx val="0"/>
                <c:order val="0"/>
                <c:tx>
                  <c:strRef>
                    <c:extLst>
                      <c:ext uri="{02D57815-91ED-43cb-92C2-25804820EDAC}">
                        <c15:formulaRef>
                          <c15:sqref>'Graficos vinos DO'!$Y$20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DO'!$Z$19:$AK$19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DO'!$Z$20:$AK$20</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2"/>
          <c:order val="1"/>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2"/>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3"/>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25.213455</c:v>
                </c:pt>
                <c:pt idx="7">
                  <c:v>31.659251999999999</c:v>
                </c:pt>
                <c:pt idx="8">
                  <c:v>21.26023</c:v>
                </c:pt>
                <c:pt idx="9">
                  <c:v>22.857903</c:v>
                </c:pt>
                <c:pt idx="10">
                  <c:v>41.516021000000002</c:v>
                </c:pt>
                <c:pt idx="11">
                  <c:v>29.012821750000001</c:v>
                </c:pt>
              </c:numCache>
            </c:numRef>
          </c:val>
          <c:smooth val="0"/>
          <c:extLst>
            <c:ext xmlns:c16="http://schemas.microsoft.com/office/drawing/2014/chart" uri="{C3380CC4-5D6E-409C-BE32-E72D297353CC}">
              <c16:uniqueId val="{00000004-3600-488E-BF2D-5856CF8EC9D5}"/>
            </c:ext>
          </c:extLst>
        </c:ser>
        <c:ser>
          <c:idx val="5"/>
          <c:order val="4"/>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32.460836</c:v>
                </c:pt>
                <c:pt idx="1">
                  <c:v>29.799596999999999</c:v>
                </c:pt>
                <c:pt idx="2">
                  <c:v>21.215472999999999</c:v>
                </c:pt>
                <c:pt idx="3">
                  <c:v>24.236211999999998</c:v>
                </c:pt>
                <c:pt idx="4">
                  <c:v>32.192160999999999</c:v>
                </c:pt>
                <c:pt idx="5">
                  <c:v>34.304174000000003</c:v>
                </c:pt>
                <c:pt idx="6">
                  <c:v>29.601849999999999</c:v>
                </c:pt>
                <c:pt idx="7">
                  <c:v>30.016207000000001</c:v>
                </c:pt>
                <c:pt idx="8">
                  <c:v>27.756694</c:v>
                </c:pt>
                <c:pt idx="9">
                  <c:v>29.623989999999999</c:v>
                </c:pt>
                <c:pt idx="10">
                  <c:v>29.477219000000002</c:v>
                </c:pt>
                <c:pt idx="11">
                  <c:v>18.951732</c:v>
                </c:pt>
              </c:numCache>
            </c:numRef>
          </c:val>
          <c:smooth val="0"/>
          <c:extLst>
            <c:ext xmlns:c16="http://schemas.microsoft.com/office/drawing/2014/chart" uri="{C3380CC4-5D6E-409C-BE32-E72D297353CC}">
              <c16:uniqueId val="{00000000-46A6-4A5B-A76D-FA49B523CECA}"/>
            </c:ext>
          </c:extLst>
        </c:ser>
        <c:ser>
          <c:idx val="1"/>
          <c:order val="5"/>
          <c:tx>
            <c:strRef>
              <c:f>'Gráficos vino granel'!$Q$10</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29.491007</c:v>
                </c:pt>
                <c:pt idx="1">
                  <c:v>28.33947349</c:v>
                </c:pt>
                <c:pt idx="2">
                  <c:v>29.439339</c:v>
                </c:pt>
                <c:pt idx="3">
                  <c:v>26.130634000000001</c:v>
                </c:pt>
                <c:pt idx="4">
                  <c:v>26.116364000000001</c:v>
                </c:pt>
                <c:pt idx="5">
                  <c:v>29.719650999999999</c:v>
                </c:pt>
                <c:pt idx="6">
                  <c:v>25.847498309999999</c:v>
                </c:pt>
                <c:pt idx="7">
                  <c:v>30.644948420000002</c:v>
                </c:pt>
                <c:pt idx="8">
                  <c:v>30.785739</c:v>
                </c:pt>
                <c:pt idx="9">
                  <c:v>33.801979000000003</c:v>
                </c:pt>
                <c:pt idx="10">
                  <c:v>26.826113500000002</c:v>
                </c:pt>
                <c:pt idx="11">
                  <c:v>35.943184500000001</c:v>
                </c:pt>
              </c:numCache>
            </c:numRef>
          </c:val>
          <c:smooth val="0"/>
          <c:extLst>
            <c:ext xmlns:c16="http://schemas.microsoft.com/office/drawing/2014/chart" uri="{C3380CC4-5D6E-409C-BE32-E72D297353CC}">
              <c16:uniqueId val="{00000001-3600-488E-BF2D-5856CF8EC9D5}"/>
            </c:ext>
          </c:extLst>
        </c:ser>
        <c:dLbls>
          <c:showLegendKey val="0"/>
          <c:showVal val="0"/>
          <c:showCatName val="0"/>
          <c:showSerName val="0"/>
          <c:showPercent val="0"/>
          <c:showBubbleSize val="0"/>
        </c:dLbls>
        <c:smooth val="0"/>
        <c:axId val="-1401324544"/>
        <c:axId val="-1401321792"/>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2"/>
          <c:order val="1"/>
          <c:tx>
            <c:strRef>
              <c:f>'Gráficos vino granel'!$Q$14</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2"/>
          <c:tx>
            <c:strRef>
              <c:f>'Gráficos vino granel'!$Q$15</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3"/>
          <c:tx>
            <c:strRef>
              <c:f>'Gráficos vino granel'!$Q$16</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38.327187719999991</c:v>
                </c:pt>
                <c:pt idx="1">
                  <c:v>26.6031355</c:v>
                </c:pt>
                <c:pt idx="2">
                  <c:v>31.976685090000004</c:v>
                </c:pt>
                <c:pt idx="3">
                  <c:v>29.749902319999997</c:v>
                </c:pt>
                <c:pt idx="4">
                  <c:v>39.303867290000007</c:v>
                </c:pt>
                <c:pt idx="5" formatCode="0.00">
                  <c:v>19.988906280000005</c:v>
                </c:pt>
                <c:pt idx="6">
                  <c:v>22.277958459999994</c:v>
                </c:pt>
                <c:pt idx="7">
                  <c:v>27.316494359999993</c:v>
                </c:pt>
                <c:pt idx="8">
                  <c:v>19.081644840000003</c:v>
                </c:pt>
                <c:pt idx="9">
                  <c:v>20.346365410000008</c:v>
                </c:pt>
                <c:pt idx="10">
                  <c:v>36.333882450000004</c:v>
                </c:pt>
                <c:pt idx="11">
                  <c:v>24.749237379999993</c:v>
                </c:pt>
              </c:numCache>
            </c:numRef>
          </c:val>
          <c:smooth val="0"/>
          <c:extLst>
            <c:ext xmlns:c16="http://schemas.microsoft.com/office/drawing/2014/chart" uri="{C3380CC4-5D6E-409C-BE32-E72D297353CC}">
              <c16:uniqueId val="{00000004-220A-4AB3-ABB1-20F737271900}"/>
            </c:ext>
          </c:extLst>
        </c:ser>
        <c:ser>
          <c:idx val="5"/>
          <c:order val="4"/>
          <c:tx>
            <c:strRef>
              <c:f>'Gráficos vino granel'!$Q$17</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granel'!$R$17:$AC$17</c:f>
              <c:numCache>
                <c:formatCode>0.0</c:formatCode>
                <c:ptCount val="12"/>
                <c:pt idx="0">
                  <c:v>28.110058459999998</c:v>
                </c:pt>
                <c:pt idx="1">
                  <c:v>25.447776709999999</c:v>
                </c:pt>
                <c:pt idx="2">
                  <c:v>18.193960500000003</c:v>
                </c:pt>
                <c:pt idx="3">
                  <c:v>19.418683090000002</c:v>
                </c:pt>
                <c:pt idx="4">
                  <c:v>26.132039529999997</c:v>
                </c:pt>
                <c:pt idx="5" formatCode="0.00">
                  <c:v>28.73873690000001</c:v>
                </c:pt>
                <c:pt idx="6">
                  <c:v>25.325534799999996</c:v>
                </c:pt>
                <c:pt idx="7">
                  <c:v>24.323994080000002</c:v>
                </c:pt>
                <c:pt idx="8">
                  <c:v>21.711987110000003</c:v>
                </c:pt>
                <c:pt idx="9">
                  <c:v>23.921117810000002</c:v>
                </c:pt>
                <c:pt idx="10">
                  <c:v>24.057190920000007</c:v>
                </c:pt>
                <c:pt idx="11">
                  <c:v>27.969808269999998</c:v>
                </c:pt>
              </c:numCache>
            </c:numRef>
          </c:val>
          <c:smooth val="0"/>
          <c:extLst>
            <c:ext xmlns:c16="http://schemas.microsoft.com/office/drawing/2014/chart" uri="{C3380CC4-5D6E-409C-BE32-E72D297353CC}">
              <c16:uniqueId val="{00000000-0282-43D6-BBB6-95D2C0CEF91D}"/>
            </c:ext>
          </c:extLst>
        </c:ser>
        <c:ser>
          <c:idx val="1"/>
          <c:order val="5"/>
          <c:tx>
            <c:strRef>
              <c:f>'Gráficos vino granel'!$Q$18</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0.0</c:formatCode>
                <c:ptCount val="12"/>
                <c:pt idx="0">
                  <c:v>24.06928783</c:v>
                </c:pt>
                <c:pt idx="1">
                  <c:v>24.209827790000002</c:v>
                </c:pt>
                <c:pt idx="2">
                  <c:v>26.269720730000003</c:v>
                </c:pt>
                <c:pt idx="3">
                  <c:v>22.245723099999996</c:v>
                </c:pt>
                <c:pt idx="4">
                  <c:v>24.211321869999988</c:v>
                </c:pt>
                <c:pt idx="5">
                  <c:v>29.27943664</c:v>
                </c:pt>
                <c:pt idx="6">
                  <c:v>21.588901100000001</c:v>
                </c:pt>
                <c:pt idx="7">
                  <c:v>25.654818129999999</c:v>
                </c:pt>
                <c:pt idx="8">
                  <c:v>27.384889380000001</c:v>
                </c:pt>
                <c:pt idx="9">
                  <c:v>28.943491000000002</c:v>
                </c:pt>
                <c:pt idx="10">
                  <c:v>23.483941340000005</c:v>
                </c:pt>
                <c:pt idx="11">
                  <c:v>30.651122740000009</c:v>
                </c:pt>
              </c:numCache>
            </c:numRef>
          </c:val>
          <c:smooth val="0"/>
          <c:extLst>
            <c:ext xmlns:c16="http://schemas.microsoft.com/office/drawing/2014/chart" uri="{C3380CC4-5D6E-409C-BE32-E72D297353CC}">
              <c16:uniqueId val="{00000001-220A-4AB3-ABB1-20F737271900}"/>
            </c:ext>
          </c:extLst>
        </c:ser>
        <c:dLbls>
          <c:showLegendKey val="0"/>
          <c:showVal val="0"/>
          <c:showCatName val="0"/>
          <c:showSerName val="0"/>
          <c:showPercent val="0"/>
          <c:showBubbleSize val="0"/>
        </c:dLbls>
        <c:smooth val="0"/>
        <c:axId val="-1401275056"/>
        <c:axId val="-1401272304"/>
        <c:extLst>
          <c:ext xmlns:c15="http://schemas.microsoft.com/office/drawing/2012/chart" uri="{02D57815-91ED-43cb-92C2-25804820EDAC}">
            <c15:filteredLineSeries>
              <c15:ser>
                <c:idx val="0"/>
                <c:order val="0"/>
                <c:tx>
                  <c:strRef>
                    <c:extLst>
                      <c:ext uri="{02D57815-91ED-43cb-92C2-25804820EDAC}">
                        <c15:formulaRef>
                          <c15:sqref>'Gráficos vino granel'!$Q$12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granel'!$R$12:$AC$12</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2"/>
          <c:order val="1"/>
          <c:tx>
            <c:strRef>
              <c:f>'Gráficos vino granel'!$Q$24</c:f>
              <c:strCache>
                <c:ptCount val="1"/>
                <c:pt idx="0">
                  <c:v>2017</c:v>
                </c:pt>
              </c:strCache>
            </c:strRef>
          </c:tx>
          <c:spPr>
            <a:ln w="28575" cap="rnd">
              <a:solidFill>
                <a:schemeClr val="accent3"/>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2"/>
          <c:tx>
            <c:strRef>
              <c:f>'Gráficos vino granel'!$Q$25</c:f>
              <c:strCache>
                <c:ptCount val="1"/>
                <c:pt idx="0">
                  <c:v>2018</c:v>
                </c:pt>
              </c:strCache>
            </c:strRef>
          </c:tx>
          <c:spPr>
            <a:ln w="28575" cap="rnd">
              <a:solidFill>
                <a:schemeClr val="accent4"/>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3"/>
          <c:tx>
            <c:strRef>
              <c:f>'Gráficos vino granel'!$Q$26</c:f>
              <c:strCache>
                <c:ptCount val="1"/>
                <c:pt idx="0">
                  <c:v>2019</c:v>
                </c:pt>
              </c:strCache>
            </c:strRef>
          </c:tx>
          <c:spPr>
            <a:ln w="28575" cap="rnd">
              <a:solidFill>
                <a:schemeClr val="accent5"/>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granel'!$R$26:$AC$26</c:f>
              <c:numCache>
                <c:formatCode>0.00</c:formatCode>
                <c:ptCount val="12"/>
                <c:pt idx="0">
                  <c:v>1.0458324249959243</c:v>
                </c:pt>
                <c:pt idx="1">
                  <c:v>0.94112504464510616</c:v>
                </c:pt>
                <c:pt idx="2">
                  <c:v>1.0547693788379298</c:v>
                </c:pt>
                <c:pt idx="3">
                  <c:v>0.85079571738629767</c:v>
                </c:pt>
                <c:pt idx="4">
                  <c:v>1.1076144861268873</c:v>
                </c:pt>
                <c:pt idx="5">
                  <c:v>0.87502935295327422</c:v>
                </c:pt>
                <c:pt idx="6">
                  <c:v>0.8835742051218286</c:v>
                </c:pt>
                <c:pt idx="7">
                  <c:v>0.862828166628826</c:v>
                </c:pt>
                <c:pt idx="8">
                  <c:v>0.89752767679371304</c:v>
                </c:pt>
                <c:pt idx="9">
                  <c:v>0.8901238845050663</c:v>
                </c:pt>
                <c:pt idx="10">
                  <c:v>0.87517737911347526</c:v>
                </c:pt>
                <c:pt idx="11">
                  <c:v>0.8530448225016235</c:v>
                </c:pt>
              </c:numCache>
            </c:numRef>
          </c:val>
          <c:smooth val="0"/>
          <c:extLst>
            <c:ext xmlns:c16="http://schemas.microsoft.com/office/drawing/2014/chart" uri="{C3380CC4-5D6E-409C-BE32-E72D297353CC}">
              <c16:uniqueId val="{00000004-2C83-41E1-AFC8-1FBF62D36E33}"/>
            </c:ext>
          </c:extLst>
        </c:ser>
        <c:ser>
          <c:idx val="5"/>
          <c:order val="4"/>
          <c:tx>
            <c:strRef>
              <c:f>'Gráficos vino granel'!$Q$27</c:f>
              <c:strCache>
                <c:ptCount val="1"/>
                <c:pt idx="0">
                  <c:v>2020</c:v>
                </c:pt>
              </c:strCache>
            </c:strRef>
          </c:tx>
          <c:spPr>
            <a:ln w="28575" cap="rnd">
              <a:solidFill>
                <a:schemeClr val="accent6"/>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granel'!$R$27:$AC$27</c:f>
              <c:numCache>
                <c:formatCode>0.00</c:formatCode>
                <c:ptCount val="12"/>
                <c:pt idx="0">
                  <c:v>0.86596840759122773</c:v>
                </c:pt>
                <c:pt idx="1">
                  <c:v>0.85396378716128274</c:v>
                </c:pt>
                <c:pt idx="2">
                  <c:v>0.85757977208427094</c:v>
                </c:pt>
                <c:pt idx="3">
                  <c:v>0.80122599563001029</c:v>
                </c:pt>
                <c:pt idx="4">
                  <c:v>0.81175164133902034</c:v>
                </c:pt>
                <c:pt idx="5">
                  <c:v>0.83776210148654229</c:v>
                </c:pt>
                <c:pt idx="6">
                  <c:v>0.85553892070934745</c:v>
                </c:pt>
                <c:pt idx="7">
                  <c:v>0.81036201809242592</c:v>
                </c:pt>
                <c:pt idx="8">
                  <c:v>0.7822252574460058</c:v>
                </c:pt>
                <c:pt idx="9">
                  <c:v>0.80749142198603241</c:v>
                </c:pt>
                <c:pt idx="10">
                  <c:v>0.81612824194846889</c:v>
                </c:pt>
                <c:pt idx="11">
                  <c:v>1.4758444383869505</c:v>
                </c:pt>
              </c:numCache>
            </c:numRef>
          </c:val>
          <c:smooth val="0"/>
          <c:extLst>
            <c:ext xmlns:c16="http://schemas.microsoft.com/office/drawing/2014/chart" uri="{C3380CC4-5D6E-409C-BE32-E72D297353CC}">
              <c16:uniqueId val="{00000000-7379-4C7E-AAD9-401163B39C6E}"/>
            </c:ext>
          </c:extLst>
        </c:ser>
        <c:ser>
          <c:idx val="1"/>
          <c:order val="5"/>
          <c:tx>
            <c:strRef>
              <c:f>'Gráficos vino granel'!$Q$28</c:f>
              <c:strCache>
                <c:ptCount val="1"/>
                <c:pt idx="0">
                  <c:v>2021</c:v>
                </c:pt>
              </c:strCache>
            </c:strRef>
          </c:tx>
          <c:spPr>
            <a:ln w="28575" cap="rnd">
              <a:solidFill>
                <a:schemeClr val="accent2"/>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granel'!$R$28:$AC$28</c:f>
              <c:numCache>
                <c:formatCode>0.00</c:formatCode>
                <c:ptCount val="12"/>
                <c:pt idx="0">
                  <c:v>0.81615686537933418</c:v>
                </c:pt>
                <c:pt idx="1">
                  <c:v>0.85427937814521493</c:v>
                </c:pt>
                <c:pt idx="2">
                  <c:v>0.89233391857065825</c:v>
                </c:pt>
                <c:pt idx="3">
                  <c:v>0.85132733863250298</c:v>
                </c:pt>
                <c:pt idx="4">
                  <c:v>0.92705561425013017</c:v>
                </c:pt>
                <c:pt idx="5">
                  <c:v>0.98518776818745279</c:v>
                </c:pt>
                <c:pt idx="6">
                  <c:v>0.83524141644483973</c:v>
                </c:pt>
                <c:pt idx="7">
                  <c:v>0.83716303837068096</c:v>
                </c:pt>
                <c:pt idx="8">
                  <c:v>0.88953165554999347</c:v>
                </c:pt>
                <c:pt idx="9">
                  <c:v>0.85626616713772885</c:v>
                </c:pt>
                <c:pt idx="10">
                  <c:v>0.875413478735934</c:v>
                </c:pt>
                <c:pt idx="11">
                  <c:v>0.8527659183898969</c:v>
                </c:pt>
              </c:numCache>
            </c:numRef>
          </c:val>
          <c:smooth val="0"/>
          <c:extLst>
            <c:ext xmlns:c16="http://schemas.microsoft.com/office/drawing/2014/chart" uri="{C3380CC4-5D6E-409C-BE32-E72D297353CC}">
              <c16:uniqueId val="{00000001-2C83-41E1-AFC8-1FBF62D36E33}"/>
            </c:ext>
          </c:extLst>
        </c:ser>
        <c:dLbls>
          <c:showLegendKey val="0"/>
          <c:showVal val="0"/>
          <c:showCatName val="0"/>
          <c:showSerName val="0"/>
          <c:showPercent val="0"/>
          <c:showBubbleSize val="0"/>
        </c:dLbls>
        <c:smooth val="0"/>
        <c:axId val="-1401226576"/>
        <c:axId val="-1401223824"/>
        <c:extLst>
          <c:ext xmlns:c15="http://schemas.microsoft.com/office/drawing/2012/chart" uri="{02D57815-91ED-43cb-92C2-25804820EDAC}">
            <c15:filteredLineSeries>
              <c15:ser>
                <c:idx val="0"/>
                <c:order val="0"/>
                <c:tx>
                  <c:strRef>
                    <c:extLst>
                      <c:ext uri="{02D57815-91ED-43cb-92C2-25804820EDAC}">
                        <c15:formulaRef>
                          <c15:sqref>'Gráficos vino granel'!$Q$22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granel'!$R$21:$AC$21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granel'!$R$22:$AC$22</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6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1294.586</c:v>
                </c:pt>
                <c:pt idx="1">
                  <c:v>1395.3050000000001</c:v>
                </c:pt>
                <c:pt idx="2">
                  <c:v>1648.8889999999999</c:v>
                </c:pt>
                <c:pt idx="3">
                  <c:v>1458.0940000000001</c:v>
                </c:pt>
                <c:pt idx="4">
                  <c:v>1797.2159999999999</c:v>
                </c:pt>
                <c:pt idx="5">
                  <c:v>1500.4818596</c:v>
                </c:pt>
                <c:pt idx="6">
                  <c:v>1768.5429999999999</c:v>
                </c:pt>
                <c:pt idx="7">
                  <c:v>1249.499</c:v>
                </c:pt>
                <c:pt idx="8">
                  <c:v>1548.0119999999999</c:v>
                </c:pt>
                <c:pt idx="9">
                  <c:v>1911.193</c:v>
                </c:pt>
                <c:pt idx="10">
                  <c:v>1484.587</c:v>
                </c:pt>
                <c:pt idx="11">
                  <c:v>951.08299999999997</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1469.5150000000001</c:v>
                </c:pt>
                <c:pt idx="1">
                  <c:v>1442.336</c:v>
                </c:pt>
                <c:pt idx="2">
                  <c:v>918.68600000000004</c:v>
                </c:pt>
                <c:pt idx="3">
                  <c:v>2056.221</c:v>
                </c:pt>
                <c:pt idx="4">
                  <c:v>2181.357</c:v>
                </c:pt>
                <c:pt idx="5">
                  <c:v>2920.2489999999998</c:v>
                </c:pt>
                <c:pt idx="6">
                  <c:v>2406.8130000000001</c:v>
                </c:pt>
                <c:pt idx="7">
                  <c:v>2809.37</c:v>
                </c:pt>
                <c:pt idx="8">
                  <c:v>2578.8049999999998</c:v>
                </c:pt>
                <c:pt idx="9">
                  <c:v>1200.1225767000001</c:v>
                </c:pt>
                <c:pt idx="10">
                  <c:v>1481.2270000000001</c:v>
                </c:pt>
                <c:pt idx="11">
                  <c:v>919.4325</c:v>
                </c:pt>
              </c:numCache>
            </c:numRef>
          </c:val>
          <c:smooth val="0"/>
          <c:extLst>
            <c:ext xmlns:c16="http://schemas.microsoft.com/office/drawing/2014/chart" uri="{C3380CC4-5D6E-409C-BE32-E72D297353CC}">
              <c16:uniqueId val="{00000000-C69B-4DE2-8967-8935DA147A89}"/>
            </c:ext>
          </c:extLst>
        </c:ser>
        <c:ser>
          <c:idx val="4"/>
          <c:order val="4"/>
          <c:tx>
            <c:strRef>
              <c:f>'Gráfico vino entre 2 y 10 lts'!$Q$8</c:f>
              <c:strCache>
                <c:ptCount val="1"/>
                <c:pt idx="0">
                  <c:v>2021</c:v>
                </c:pt>
              </c:strCache>
            </c:strRef>
          </c:tx>
          <c:spPr>
            <a:ln w="28575" cap="rnd">
              <a:solidFill>
                <a:schemeClr val="accent5"/>
              </a:solidFill>
              <a:round/>
            </a:ln>
            <a:effectLst/>
          </c:spPr>
          <c:marker>
            <c:symbol val="none"/>
          </c:marker>
          <c:val>
            <c:numRef>
              <c:f>'Gráfico vino entre 2 y 10 lts'!$R$8:$AC$8</c:f>
              <c:numCache>
                <c:formatCode>_(* #,##0_);_(* \(#,##0\);_(* "-"_);_(@_)</c:formatCode>
                <c:ptCount val="12"/>
                <c:pt idx="0">
                  <c:v>1610.3820000000001</c:v>
                </c:pt>
                <c:pt idx="1">
                  <c:v>2163.2460000000001</c:v>
                </c:pt>
                <c:pt idx="2">
                  <c:v>1795.7145</c:v>
                </c:pt>
                <c:pt idx="3">
                  <c:v>1575.212</c:v>
                </c:pt>
                <c:pt idx="4">
                  <c:v>2030.2070000000001</c:v>
                </c:pt>
                <c:pt idx="5">
                  <c:v>1928.36</c:v>
                </c:pt>
                <c:pt idx="6">
                  <c:v>2124.8270000000002</c:v>
                </c:pt>
                <c:pt idx="7">
                  <c:v>1445.2090000000001</c:v>
                </c:pt>
                <c:pt idx="8">
                  <c:v>1010.357</c:v>
                </c:pt>
                <c:pt idx="9">
                  <c:v>1514.943</c:v>
                </c:pt>
                <c:pt idx="10">
                  <c:v>1838.2719999999999</c:v>
                </c:pt>
                <c:pt idx="11">
                  <c:v>1977.452</c:v>
                </c:pt>
              </c:numCache>
            </c:numRef>
          </c:val>
          <c:smooth val="0"/>
          <c:extLst>
            <c:ext xmlns:c16="http://schemas.microsoft.com/office/drawing/2014/chart" uri="{C3380CC4-5D6E-409C-BE32-E72D297353CC}">
              <c16:uniqueId val="{00000000-3D36-48FD-8D3D-F287C2CDFF11}"/>
            </c:ext>
          </c:extLst>
        </c:ser>
        <c:dLbls>
          <c:showLegendKey val="0"/>
          <c:showVal val="0"/>
          <c:showCatName val="0"/>
          <c:showSerName val="0"/>
          <c:showPercent val="0"/>
          <c:showBubbleSize val="0"/>
        </c:dLbls>
        <c:smooth val="0"/>
        <c:axId val="-1401174736"/>
        <c:axId val="-1401172256"/>
      </c:lineChart>
      <c:catAx>
        <c:axId val="-140117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2256"/>
        <c:crosses val="autoZero"/>
        <c:auto val="1"/>
        <c:lblAlgn val="ctr"/>
        <c:lblOffset val="100"/>
        <c:noMultiLvlLbl val="0"/>
      </c:catAx>
      <c:valAx>
        <c:axId val="-1401172256"/>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4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lts'!$Q$10</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lts'!$R$10:$AC$10</c:f>
              <c:numCache>
                <c:formatCode>_(* #,##0_);_(* \(#,##0\);_(* "-"_);_(@_)</c:formatCode>
                <c:ptCount val="12"/>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pt idx="10">
                  <c:v>2812.0680000000002</c:v>
                </c:pt>
                <c:pt idx="11">
                  <c:v>2338.4270000000001</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lts'!$Q$11</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lts'!$R$11:$AC$11</c:f>
              <c:numCache>
                <c:formatCode>_(* #,##0_);_(* \(#,##0\);_(* "-"_);_(@_)</c:formatCode>
                <c:ptCount val="12"/>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pt idx="10">
                  <c:v>2910.2931699999999</c:v>
                </c:pt>
                <c:pt idx="11">
                  <c:v>2148.7098500000002</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lts'!$Q$12</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lts'!$R$12:$AC$12</c:f>
              <c:numCache>
                <c:formatCode>_(* #,##0_);_(* \(#,##0\);_(* "-"_);_(@_)</c:formatCode>
                <c:ptCount val="12"/>
                <c:pt idx="0">
                  <c:v>2414.79954</c:v>
                </c:pt>
                <c:pt idx="1">
                  <c:v>2591.3246099999997</c:v>
                </c:pt>
                <c:pt idx="2">
                  <c:v>3015.9723899999999</c:v>
                </c:pt>
                <c:pt idx="3">
                  <c:v>2767.1150200000002</c:v>
                </c:pt>
                <c:pt idx="4">
                  <c:v>3464.5224800000001</c:v>
                </c:pt>
                <c:pt idx="5">
                  <c:v>2836.8172999999992</c:v>
                </c:pt>
                <c:pt idx="6">
                  <c:v>3524.2680599999999</c:v>
                </c:pt>
                <c:pt idx="7">
                  <c:v>2366.28917</c:v>
                </c:pt>
                <c:pt idx="8">
                  <c:v>2823.4865299999997</c:v>
                </c:pt>
                <c:pt idx="9">
                  <c:v>3546.5239799999999</c:v>
                </c:pt>
                <c:pt idx="10">
                  <c:v>2683.1303499999999</c:v>
                </c:pt>
                <c:pt idx="11">
                  <c:v>1785.4700399999999</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lts'!$Q$13</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_(* #,##0_);_(* \(#,##0\);_(* "-"_);_(@_)</c:formatCode>
                <c:ptCount val="12"/>
                <c:pt idx="0">
                  <c:v>2785.4186499999996</c:v>
                </c:pt>
                <c:pt idx="1">
                  <c:v>2490.6086800000003</c:v>
                </c:pt>
                <c:pt idx="2">
                  <c:v>1677.3890299999998</c:v>
                </c:pt>
                <c:pt idx="3">
                  <c:v>3630.0559300000004</c:v>
                </c:pt>
                <c:pt idx="4">
                  <c:v>3635.0844700000002</c:v>
                </c:pt>
                <c:pt idx="5">
                  <c:v>5040.3669800000007</c:v>
                </c:pt>
                <c:pt idx="6">
                  <c:v>4451.0910500000009</c:v>
                </c:pt>
                <c:pt idx="7">
                  <c:v>5439.098140000001</c:v>
                </c:pt>
                <c:pt idx="8">
                  <c:v>5505.5791900000013</c:v>
                </c:pt>
                <c:pt idx="9">
                  <c:v>2212.5166599999998</c:v>
                </c:pt>
                <c:pt idx="10">
                  <c:v>2853.6835999999998</c:v>
                </c:pt>
                <c:pt idx="11">
                  <c:v>1767.6853799999999</c:v>
                </c:pt>
              </c:numCache>
            </c:numRef>
          </c:val>
          <c:smooth val="0"/>
          <c:extLst>
            <c:ext xmlns:c16="http://schemas.microsoft.com/office/drawing/2014/chart" uri="{C3380CC4-5D6E-409C-BE32-E72D297353CC}">
              <c16:uniqueId val="{00000000-B29B-412E-B707-9F638748165F}"/>
            </c:ext>
          </c:extLst>
        </c:ser>
        <c:ser>
          <c:idx val="4"/>
          <c:order val="4"/>
          <c:tx>
            <c:strRef>
              <c:f>'Gráfico vino entre 2 y 10 lts'!$Q$14</c:f>
              <c:strCache>
                <c:ptCount val="1"/>
                <c:pt idx="0">
                  <c:v>2021</c:v>
                </c:pt>
              </c:strCache>
            </c:strRef>
          </c:tx>
          <c:spPr>
            <a:ln w="28575" cap="rnd">
              <a:solidFill>
                <a:schemeClr val="accent5"/>
              </a:solidFill>
              <a:round/>
            </a:ln>
            <a:effectLst/>
          </c:spPr>
          <c:marker>
            <c:symbol val="none"/>
          </c:marker>
          <c:val>
            <c:numRef>
              <c:f>'Gráfico vino entre 2 y 10 lts'!$R$14:$AC$14</c:f>
              <c:numCache>
                <c:formatCode>_(* #,##0_);_(* \(#,##0\);_(* "-"_);_(@_)</c:formatCode>
                <c:ptCount val="12"/>
                <c:pt idx="0">
                  <c:v>3117.5292100000001</c:v>
                </c:pt>
                <c:pt idx="1">
                  <c:v>3988.63114</c:v>
                </c:pt>
                <c:pt idx="2">
                  <c:v>3376.3835299999992</c:v>
                </c:pt>
                <c:pt idx="3">
                  <c:v>3021.5246699999993</c:v>
                </c:pt>
                <c:pt idx="4">
                  <c:v>3814.2979600000003</c:v>
                </c:pt>
                <c:pt idx="5">
                  <c:v>3629.8534799999998</c:v>
                </c:pt>
                <c:pt idx="6">
                  <c:v>4041.1528199999998</c:v>
                </c:pt>
                <c:pt idx="7">
                  <c:v>3225.2133999999978</c:v>
                </c:pt>
                <c:pt idx="8">
                  <c:v>1909.9638399999994</c:v>
                </c:pt>
                <c:pt idx="9">
                  <c:v>3133.9940799999999</c:v>
                </c:pt>
                <c:pt idx="10">
                  <c:v>3317.4372600000006</c:v>
                </c:pt>
                <c:pt idx="11">
                  <c:v>3691.6154899999979</c:v>
                </c:pt>
              </c:numCache>
            </c:numRef>
          </c:val>
          <c:smooth val="0"/>
          <c:extLst>
            <c:ext xmlns:c16="http://schemas.microsoft.com/office/drawing/2014/chart" uri="{C3380CC4-5D6E-409C-BE32-E72D297353CC}">
              <c16:uniqueId val="{00000000-713B-4783-A2AD-BB0D0833C60F}"/>
            </c:ext>
          </c:extLst>
        </c:ser>
        <c:dLbls>
          <c:showLegendKey val="0"/>
          <c:showVal val="0"/>
          <c:showCatName val="0"/>
          <c:showSerName val="0"/>
          <c:showPercent val="0"/>
          <c:showBubbleSize val="0"/>
        </c:dLbls>
        <c:smooth val="0"/>
        <c:axId val="-1545934256"/>
        <c:axId val="-1545932192"/>
      </c:lineChart>
      <c:catAx>
        <c:axId val="-154593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2192"/>
        <c:crosses val="autoZero"/>
        <c:auto val="1"/>
        <c:lblAlgn val="ctr"/>
        <c:lblOffset val="100"/>
        <c:noMultiLvlLbl val="0"/>
      </c:catAx>
      <c:valAx>
        <c:axId val="-1545932192"/>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lts'!$Q$19</c:f>
              <c:strCache>
                <c:ptCount val="1"/>
                <c:pt idx="0">
                  <c:v>2017</c:v>
                </c:pt>
              </c:strCache>
            </c:strRef>
          </c:tx>
          <c:spPr>
            <a:ln w="28575" cap="rnd">
              <a:solidFill>
                <a:schemeClr val="accent1"/>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lts'!$Q$20</c:f>
              <c:strCache>
                <c:ptCount val="1"/>
                <c:pt idx="0">
                  <c:v>2018</c:v>
                </c:pt>
              </c:strCache>
            </c:strRef>
          </c:tx>
          <c:spPr>
            <a:ln w="28575" cap="rnd">
              <a:solidFill>
                <a:schemeClr val="accent2"/>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lts'!$Q$21</c:f>
              <c:strCache>
                <c:ptCount val="1"/>
                <c:pt idx="0">
                  <c:v>2019</c:v>
                </c:pt>
              </c:strCache>
            </c:strRef>
          </c:tx>
          <c:spPr>
            <a:ln w="28575" cap="rnd">
              <a:solidFill>
                <a:schemeClr val="accent3"/>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lts'!$R$21:$AC$21</c:f>
              <c:numCache>
                <c:formatCode>0.00</c:formatCode>
                <c:ptCount val="12"/>
                <c:pt idx="0">
                  <c:v>1.865306391386899</c:v>
                </c:pt>
                <c:pt idx="1">
                  <c:v>1.8571743167264501</c:v>
                </c:pt>
                <c:pt idx="2">
                  <c:v>1.8290936442659269</c:v>
                </c:pt>
                <c:pt idx="3">
                  <c:v>1.8977617492425043</c:v>
                </c:pt>
                <c:pt idx="4">
                  <c:v>1.9277162455709276</c:v>
                </c:pt>
                <c:pt idx="5">
                  <c:v>1.8906041961455242</c:v>
                </c:pt>
                <c:pt idx="6">
                  <c:v>1.9927522599111247</c:v>
                </c:pt>
                <c:pt idx="7">
                  <c:v>1.8937903671791654</c:v>
                </c:pt>
                <c:pt idx="8">
                  <c:v>1.8239435676209228</c:v>
                </c:pt>
                <c:pt idx="9">
                  <c:v>1.8556597789966791</c:v>
                </c:pt>
                <c:pt idx="10">
                  <c:v>1.8073244276017504</c:v>
                </c:pt>
                <c:pt idx="11">
                  <c:v>1.8773020230621302</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lts'!$Q$22</c:f>
              <c:strCache>
                <c:ptCount val="1"/>
                <c:pt idx="0">
                  <c:v>2020</c:v>
                </c:pt>
              </c:strCache>
            </c:strRef>
          </c:tx>
          <c:spPr>
            <a:ln w="28575" cap="rnd">
              <a:solidFill>
                <a:schemeClr val="accent4"/>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lts'!$R$22:$AC$22</c:f>
              <c:numCache>
                <c:formatCode>0.00</c:formatCode>
                <c:ptCount val="12"/>
                <c:pt idx="0">
                  <c:v>1.8954679945424167</c:v>
                </c:pt>
                <c:pt idx="1">
                  <c:v>1.7267881270383603</c:v>
                </c:pt>
                <c:pt idx="2">
                  <c:v>1.8258567453950532</c:v>
                </c:pt>
                <c:pt idx="3">
                  <c:v>1.7654016421386614</c:v>
                </c:pt>
                <c:pt idx="4">
                  <c:v>1.6664326242792904</c:v>
                </c:pt>
                <c:pt idx="5">
                  <c:v>1.7260058919633228</c:v>
                </c:pt>
                <c:pt idx="6">
                  <c:v>1.849371367862813</c:v>
                </c:pt>
                <c:pt idx="7">
                  <c:v>1.9360561762957536</c:v>
                </c:pt>
                <c:pt idx="8">
                  <c:v>2.1349342776983917</c:v>
                </c:pt>
                <c:pt idx="9">
                  <c:v>1.8435755671589806</c:v>
                </c:pt>
                <c:pt idx="10">
                  <c:v>1.9265673661093132</c:v>
                </c:pt>
                <c:pt idx="11">
                  <c:v>1.9225830933755332</c:v>
                </c:pt>
              </c:numCache>
            </c:numRef>
          </c:val>
          <c:smooth val="0"/>
          <c:extLst>
            <c:ext xmlns:c16="http://schemas.microsoft.com/office/drawing/2014/chart" uri="{C3380CC4-5D6E-409C-BE32-E72D297353CC}">
              <c16:uniqueId val="{00000000-5642-497D-87D7-19ED0553A228}"/>
            </c:ext>
          </c:extLst>
        </c:ser>
        <c:ser>
          <c:idx val="4"/>
          <c:order val="4"/>
          <c:tx>
            <c:strRef>
              <c:f>'Gráfico vino entre 2 y 10 lts'!$Q$23</c:f>
              <c:strCache>
                <c:ptCount val="1"/>
                <c:pt idx="0">
                  <c:v>2021</c:v>
                </c:pt>
              </c:strCache>
            </c:strRef>
          </c:tx>
          <c:spPr>
            <a:ln w="28575" cap="rnd">
              <a:solidFill>
                <a:schemeClr val="accent5"/>
              </a:solidFill>
              <a:round/>
            </a:ln>
            <a:effectLst/>
          </c:spPr>
          <c:marker>
            <c:symbol val="none"/>
          </c:marker>
          <c:val>
            <c:numRef>
              <c:f>'Gráfico vino entre 2 y 10 lts'!$R$23:$AC$23</c:f>
              <c:numCache>
                <c:formatCode>0.00</c:formatCode>
                <c:ptCount val="12"/>
                <c:pt idx="0">
                  <c:v>1.9358942226130198</c:v>
                </c:pt>
                <c:pt idx="1">
                  <c:v>1.8438176425612249</c:v>
                </c:pt>
                <c:pt idx="2">
                  <c:v>1.8802451781728104</c:v>
                </c:pt>
                <c:pt idx="3">
                  <c:v>1.9181701701104354</c:v>
                </c:pt>
                <c:pt idx="4">
                  <c:v>1.8787729330063387</c:v>
                </c:pt>
                <c:pt idx="5">
                  <c:v>1.8823526105084112</c:v>
                </c:pt>
                <c:pt idx="6">
                  <c:v>1.901873809020687</c:v>
                </c:pt>
                <c:pt idx="7">
                  <c:v>2.2316588119780585</c:v>
                </c:pt>
                <c:pt idx="8">
                  <c:v>1.8903851212987088</c:v>
                </c:pt>
                <c:pt idx="9">
                  <c:v>2.0687207901551412</c:v>
                </c:pt>
                <c:pt idx="10">
                  <c:v>1.8046498341921113</c:v>
                </c:pt>
                <c:pt idx="11">
                  <c:v>1.8668546644874302</c:v>
                </c:pt>
              </c:numCache>
            </c:numRef>
          </c:val>
          <c:smooth val="0"/>
          <c:extLst>
            <c:ext xmlns:c16="http://schemas.microsoft.com/office/drawing/2014/chart" uri="{C3380CC4-5D6E-409C-BE32-E72D297353CC}">
              <c16:uniqueId val="{00000000-FDDC-4FE0-AA72-121E5CADBA56}"/>
            </c:ext>
          </c:extLst>
        </c:ser>
        <c:dLbls>
          <c:showLegendKey val="0"/>
          <c:showVal val="0"/>
          <c:showCatName val="0"/>
          <c:showSerName val="0"/>
          <c:showPercent val="0"/>
          <c:showBubbleSize val="0"/>
        </c:dLbls>
        <c:smooth val="0"/>
        <c:axId val="-1373319600"/>
        <c:axId val="-1373317120"/>
      </c:lineChart>
      <c:catAx>
        <c:axId val="-1373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7120"/>
        <c:crosses val="autoZero"/>
        <c:auto val="1"/>
        <c:lblAlgn val="ctr"/>
        <c:lblOffset val="100"/>
        <c:noMultiLvlLbl val="0"/>
      </c:catAx>
      <c:valAx>
        <c:axId val="-1373317120"/>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9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310.34249999999997</c:v>
                </c:pt>
                <c:pt idx="7">
                  <c:v>769.25400000000002</c:v>
                </c:pt>
                <c:pt idx="8">
                  <c:v>517.54049999999995</c:v>
                </c:pt>
                <c:pt idx="9">
                  <c:v>587.88850000000002</c:v>
                </c:pt>
                <c:pt idx="10">
                  <c:v>327.19600000000003</c:v>
                </c:pt>
                <c:pt idx="11">
                  <c:v>331.64400000000001</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334.899</c:v>
                </c:pt>
                <c:pt idx="1">
                  <c:v>228.82050000000001</c:v>
                </c:pt>
                <c:pt idx="2">
                  <c:v>144.67500000000001</c:v>
                </c:pt>
                <c:pt idx="3">
                  <c:v>242.26499999999999</c:v>
                </c:pt>
                <c:pt idx="4">
                  <c:v>316.08</c:v>
                </c:pt>
                <c:pt idx="5">
                  <c:v>252.6345</c:v>
                </c:pt>
                <c:pt idx="6">
                  <c:v>192.41550000000001</c:v>
                </c:pt>
                <c:pt idx="7">
                  <c:v>380.565</c:v>
                </c:pt>
                <c:pt idx="8">
                  <c:v>272.7</c:v>
                </c:pt>
                <c:pt idx="9">
                  <c:v>425.91950000000003</c:v>
                </c:pt>
                <c:pt idx="10">
                  <c:v>441.57150000000001</c:v>
                </c:pt>
                <c:pt idx="11">
                  <c:v>243.155</c:v>
                </c:pt>
              </c:numCache>
            </c:numRef>
          </c:val>
          <c:smooth val="0"/>
          <c:extLst>
            <c:ext xmlns:c16="http://schemas.microsoft.com/office/drawing/2014/chart" uri="{C3380CC4-5D6E-409C-BE32-E72D297353CC}">
              <c16:uniqueId val="{00000000-2433-4D05-B9E8-970D2518CC63}"/>
            </c:ext>
          </c:extLst>
        </c:ser>
        <c:ser>
          <c:idx val="6"/>
          <c:order val="6"/>
          <c:tx>
            <c:strRef>
              <c:f>'Gráficos vino espumoso'!$P$9</c:f>
              <c:strCache>
                <c:ptCount val="1"/>
                <c:pt idx="0">
                  <c:v>2021</c:v>
                </c:pt>
              </c:strCache>
            </c:strRef>
          </c:tx>
          <c:spPr>
            <a:ln w="28575" cap="rnd">
              <a:solidFill>
                <a:schemeClr val="accent1">
                  <a:lumMod val="60000"/>
                </a:schemeClr>
              </a:solidFill>
              <a:round/>
            </a:ln>
            <a:effectLst/>
          </c:spPr>
          <c:marker>
            <c:symbol val="none"/>
          </c:marker>
          <c:val>
            <c:numRef>
              <c:f>'Gráficos vino espumoso'!$Q$9:$AB$9</c:f>
              <c:numCache>
                <c:formatCode>_-* #,##0_-;\-* #,##0_-;_-* "-"_-;_-@_-</c:formatCode>
                <c:ptCount val="12"/>
                <c:pt idx="0">
                  <c:v>185.625</c:v>
                </c:pt>
                <c:pt idx="1">
                  <c:v>282.89249999999998</c:v>
                </c:pt>
                <c:pt idx="2">
                  <c:v>268.70850000000002</c:v>
                </c:pt>
                <c:pt idx="3">
                  <c:v>235.12350000000001</c:v>
                </c:pt>
                <c:pt idx="4">
                  <c:v>297.08100000000002</c:v>
                </c:pt>
                <c:pt idx="5">
                  <c:v>269.23050000000001</c:v>
                </c:pt>
                <c:pt idx="6">
                  <c:v>258.13799999999998</c:v>
                </c:pt>
                <c:pt idx="7">
                  <c:v>411.56099999999998</c:v>
                </c:pt>
                <c:pt idx="8">
                  <c:v>347.81849999999997</c:v>
                </c:pt>
                <c:pt idx="9">
                  <c:v>314.47726</c:v>
                </c:pt>
                <c:pt idx="10">
                  <c:v>334.80900000000003</c:v>
                </c:pt>
                <c:pt idx="11">
                  <c:v>376.29149999999998</c:v>
                </c:pt>
              </c:numCache>
            </c:numRef>
          </c:val>
          <c:smooth val="0"/>
          <c:extLst>
            <c:ext xmlns:c16="http://schemas.microsoft.com/office/drawing/2014/chart" uri="{C3380CC4-5D6E-409C-BE32-E72D297353CC}">
              <c16:uniqueId val="{00000000-2FA0-4EDD-924B-C4DF9F8BF000}"/>
            </c:ext>
          </c:extLst>
        </c:ser>
        <c:dLbls>
          <c:showLegendKey val="0"/>
          <c:showVal val="0"/>
          <c:showCatName val="0"/>
          <c:showSerName val="0"/>
          <c:showPercent val="0"/>
          <c:showBubbleSize val="0"/>
        </c:dLbls>
        <c:smooth val="0"/>
        <c:axId val="-1371277680"/>
        <c:axId val="-137127492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espumoso'!$P$4</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espumoso'!$Q$4:$AB$4</c15:sqref>
                        </c15:formulaRef>
                      </c:ext>
                    </c:extLst>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xmlns:c15="http://schemas.microsoft.com/office/drawing/2012/chart">
                  <c:ext xmlns:c16="http://schemas.microsoft.com/office/drawing/2014/chart" uri="{C3380CC4-5D6E-409C-BE32-E72D297353CC}">
                    <c16:uniqueId val="{00000001-BE05-4789-AB90-AC42C6E1BC83}"/>
                  </c:ext>
                </c:extLst>
              </c15:ser>
            </c15:filteredLineSeries>
          </c:ext>
        </c:extLst>
      </c:lineChart>
      <c:catAx>
        <c:axId val="-137127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4928"/>
        <c:crosses val="autoZero"/>
        <c:auto val="1"/>
        <c:lblAlgn val="ctr"/>
        <c:lblOffset val="100"/>
        <c:noMultiLvlLbl val="0"/>
      </c:catAx>
      <c:valAx>
        <c:axId val="-137127492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76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export'!$S$7:$AL$7</c:f>
              <c:numCache>
                <c:formatCode>0.00</c:formatCode>
                <c:ptCount val="20"/>
                <c:pt idx="0">
                  <c:v>1.7391271482586874</c:v>
                </c:pt>
                <c:pt idx="1">
                  <c:v>1.7042323809401418</c:v>
                </c:pt>
                <c:pt idx="2">
                  <c:v>1.7891391962550858</c:v>
                </c:pt>
                <c:pt idx="3">
                  <c:v>2.1092161228048028</c:v>
                </c:pt>
                <c:pt idx="4">
                  <c:v>2.0381432271442002</c:v>
                </c:pt>
                <c:pt idx="5">
                  <c:v>2.0782612841301202</c:v>
                </c:pt>
                <c:pt idx="6">
                  <c:v>2.3495086701723151</c:v>
                </c:pt>
                <c:pt idx="7">
                  <c:v>1.9955089558827652</c:v>
                </c:pt>
                <c:pt idx="8">
                  <c:v>2.1128982154523532</c:v>
                </c:pt>
                <c:pt idx="9">
                  <c:v>2.5455743516084364</c:v>
                </c:pt>
                <c:pt idx="10">
                  <c:v>2.3889180451125775</c:v>
                </c:pt>
                <c:pt idx="11">
                  <c:v>2.1373921484118896</c:v>
                </c:pt>
                <c:pt idx="12">
                  <c:v>2.3031009067094166</c:v>
                </c:pt>
                <c:pt idx="13">
                  <c:v>2.106806257592571</c:v>
                </c:pt>
                <c:pt idx="14">
                  <c:v>2.0340417597161293</c:v>
                </c:pt>
                <c:pt idx="15">
                  <c:v>2.1354641633139626</c:v>
                </c:pt>
                <c:pt idx="16">
                  <c:v>2.3482893334911803</c:v>
                </c:pt>
                <c:pt idx="17">
                  <c:v>2.2138783412368706</c:v>
                </c:pt>
                <c:pt idx="18">
                  <c:v>2.1467090545154828</c:v>
                </c:pt>
                <c:pt idx="19">
                  <c:v>2.2582101774286936</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export'!$S$12:$AL$12</c:f>
              <c:numCache>
                <c:formatCode>0.00</c:formatCode>
                <c:ptCount val="20"/>
                <c:pt idx="0">
                  <c:v>2.6876583384239057</c:v>
                </c:pt>
                <c:pt idx="1">
                  <c:v>2.7165111652710605</c:v>
                </c:pt>
                <c:pt idx="2">
                  <c:v>2.7862443880887167</c:v>
                </c:pt>
                <c:pt idx="3">
                  <c:v>2.8705031136486223</c:v>
                </c:pt>
                <c:pt idx="4">
                  <c:v>2.9844027437272609</c:v>
                </c:pt>
                <c:pt idx="5">
                  <c:v>3.1859677555281674</c:v>
                </c:pt>
                <c:pt idx="6">
                  <c:v>3.3501635655294479</c:v>
                </c:pt>
                <c:pt idx="7">
                  <c:v>3.0685480685868147</c:v>
                </c:pt>
                <c:pt idx="8">
                  <c:v>3.1014342749134984</c:v>
                </c:pt>
                <c:pt idx="9">
                  <c:v>3.3326290517863288</c:v>
                </c:pt>
                <c:pt idx="10">
                  <c:v>3.3289653233024432</c:v>
                </c:pt>
                <c:pt idx="11">
                  <c:v>3.4202649753517798</c:v>
                </c:pt>
                <c:pt idx="12">
                  <c:v>3.4384038677444115</c:v>
                </c:pt>
                <c:pt idx="13">
                  <c:v>3.2965853368870865</c:v>
                </c:pt>
                <c:pt idx="14">
                  <c:v>3.164676201096511</c:v>
                </c:pt>
                <c:pt idx="15">
                  <c:v>3.1857906549341672</c:v>
                </c:pt>
                <c:pt idx="16">
                  <c:v>3.3004160280271515</c:v>
                </c:pt>
                <c:pt idx="17">
                  <c:v>3.2544723998369376</c:v>
                </c:pt>
                <c:pt idx="18">
                  <c:v>3.1264857591388204</c:v>
                </c:pt>
                <c:pt idx="19">
                  <c:v>3.3555581001880372</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export'!$S$17:$AL$17</c:f>
              <c:numCache>
                <c:formatCode>0.00</c:formatCode>
                <c:ptCount val="20"/>
                <c:pt idx="0">
                  <c:v>0.46169544519410649</c:v>
                </c:pt>
                <c:pt idx="1">
                  <c:v>0.49582967771940983</c:v>
                </c:pt>
                <c:pt idx="2">
                  <c:v>0.61730695419897397</c:v>
                </c:pt>
                <c:pt idx="3">
                  <c:v>0.87059768439318619</c:v>
                </c:pt>
                <c:pt idx="4">
                  <c:v>0.70640164221818191</c:v>
                </c:pt>
                <c:pt idx="5">
                  <c:v>0.64512010511539852</c:v>
                </c:pt>
                <c:pt idx="6">
                  <c:v>0.87548781990425484</c:v>
                </c:pt>
                <c:pt idx="7">
                  <c:v>0.72927024915218175</c:v>
                </c:pt>
                <c:pt idx="8">
                  <c:v>0.83614621075267626</c:v>
                </c:pt>
                <c:pt idx="9">
                  <c:v>1.1669578654665964</c:v>
                </c:pt>
                <c:pt idx="10">
                  <c:v>1.1357766371680114</c:v>
                </c:pt>
                <c:pt idx="11">
                  <c:v>0.95296452427286304</c:v>
                </c:pt>
                <c:pt idx="12">
                  <c:v>0.90085818880992397</c:v>
                </c:pt>
                <c:pt idx="13">
                  <c:v>0.75958986292404462</c:v>
                </c:pt>
                <c:pt idx="14">
                  <c:v>0.7544198798807763</c:v>
                </c:pt>
                <c:pt idx="15">
                  <c:v>0.8634271658090672</c:v>
                </c:pt>
                <c:pt idx="16">
                  <c:v>1.0241001564945227</c:v>
                </c:pt>
                <c:pt idx="17">
                  <c:v>0.93312243435561004</c:v>
                </c:pt>
                <c:pt idx="18">
                  <c:v>0.86256621542083578</c:v>
                </c:pt>
                <c:pt idx="19">
                  <c:v>0.8737021493438818</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export'!$S$22:$AL$22</c:f>
              <c:numCache>
                <c:formatCode>0.00</c:formatCode>
                <c:ptCount val="20"/>
                <c:pt idx="0">
                  <c:v>1.4175937160040197</c:v>
                </c:pt>
                <c:pt idx="1">
                  <c:v>1.3890220468563865</c:v>
                </c:pt>
                <c:pt idx="2">
                  <c:v>1.4823754310691495</c:v>
                </c:pt>
                <c:pt idx="3">
                  <c:v>1.5132729514515053</c:v>
                </c:pt>
                <c:pt idx="4">
                  <c:v>1.3969357088328871</c:v>
                </c:pt>
                <c:pt idx="5">
                  <c:v>1.6666914515657938</c:v>
                </c:pt>
                <c:pt idx="6">
                  <c:v>1.810845308928009</c:v>
                </c:pt>
                <c:pt idx="7">
                  <c:v>1.7447114698129429</c:v>
                </c:pt>
                <c:pt idx="8">
                  <c:v>1.8533564749274807</c:v>
                </c:pt>
                <c:pt idx="9">
                  <c:v>1.992404542192139</c:v>
                </c:pt>
                <c:pt idx="10">
                  <c:v>1.9705158057031791</c:v>
                </c:pt>
                <c:pt idx="11">
                  <c:v>1.6117373972123878</c:v>
                </c:pt>
                <c:pt idx="12">
                  <c:v>1.9902006000900061</c:v>
                </c:pt>
                <c:pt idx="13">
                  <c:v>1.8806410444170136</c:v>
                </c:pt>
                <c:pt idx="14">
                  <c:v>1.9143271822517107</c:v>
                </c:pt>
                <c:pt idx="15">
                  <c:v>2.0099368285147783</c:v>
                </c:pt>
                <c:pt idx="16">
                  <c:v>2.0593607305936077</c:v>
                </c:pt>
                <c:pt idx="17">
                  <c:v>2.1365196018786654</c:v>
                </c:pt>
                <c:pt idx="18">
                  <c:v>2.1167108753315649</c:v>
                </c:pt>
                <c:pt idx="19">
                  <c:v>2.2029271714192555</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export'!$S$27:$AL$27</c:f>
              <c:numCache>
                <c:formatCode>0.00</c:formatCode>
                <c:ptCount val="20"/>
                <c:pt idx="0">
                  <c:v>2.5997929369666339</c:v>
                </c:pt>
                <c:pt idx="1">
                  <c:v>2.638739727532978</c:v>
                </c:pt>
                <c:pt idx="2">
                  <c:v>2.6550079821199102</c:v>
                </c:pt>
                <c:pt idx="3">
                  <c:v>2.7469960674427027</c:v>
                </c:pt>
                <c:pt idx="4">
                  <c:v>2.951499403612889</c:v>
                </c:pt>
                <c:pt idx="5">
                  <c:v>2.9650363375152735</c:v>
                </c:pt>
                <c:pt idx="6">
                  <c:v>3.6234938212872443</c:v>
                </c:pt>
                <c:pt idx="7">
                  <c:v>3.923569594346568</c:v>
                </c:pt>
                <c:pt idx="8">
                  <c:v>3.8926179653603645</c:v>
                </c:pt>
                <c:pt idx="9">
                  <c:v>3.8591856887825298</c:v>
                </c:pt>
                <c:pt idx="10">
                  <c:v>3.9802384241546926</c:v>
                </c:pt>
                <c:pt idx="11">
                  <c:v>4.1828965307089474</c:v>
                </c:pt>
                <c:pt idx="12">
                  <c:v>4.2199287794536291</c:v>
                </c:pt>
                <c:pt idx="13">
                  <c:v>4.086036346905912</c:v>
                </c:pt>
                <c:pt idx="14">
                  <c:v>4.0166764763586418</c:v>
                </c:pt>
                <c:pt idx="15">
                  <c:v>4.0244305657604702</c:v>
                </c:pt>
                <c:pt idx="16">
                  <c:v>4.1739130434782608</c:v>
                </c:pt>
                <c:pt idx="17">
                  <c:v>4.022786458333333</c:v>
                </c:pt>
                <c:pt idx="18">
                  <c:v>4.2</c:v>
                </c:pt>
                <c:pt idx="19">
                  <c:v>4.0414549202183849</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export'!$S$32:$AL$32</c:f>
              <c:numCache>
                <c:formatCode>0.00</c:formatCode>
                <c:ptCount val="20"/>
                <c:pt idx="15">
                  <c:v>1.8826530612244896</c:v>
                </c:pt>
                <c:pt idx="16">
                  <c:v>1.9751243781094527</c:v>
                </c:pt>
                <c:pt idx="17">
                  <c:v>1.8778808241239515</c:v>
                </c:pt>
                <c:pt idx="18">
                  <c:v>1.8526785714285716</c:v>
                </c:pt>
                <c:pt idx="19">
                  <c:v>1.9162105780803305</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373378272"/>
        <c:axId val="-1373375520"/>
      </c:lineChart>
      <c:catAx>
        <c:axId val="-13733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5520"/>
        <c:crosses val="autoZero"/>
        <c:auto val="1"/>
        <c:lblAlgn val="ctr"/>
        <c:lblOffset val="100"/>
        <c:noMultiLvlLbl val="0"/>
      </c:catAx>
      <c:valAx>
        <c:axId val="-13733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8272"/>
        <c:crosses val="autoZero"/>
        <c:crossBetween val="between"/>
      </c:valAx>
      <c:spPr>
        <a:noFill/>
        <a:ln>
          <a:noFill/>
        </a:ln>
        <a:effectLst/>
      </c:spPr>
    </c:plotArea>
    <c:legend>
      <c:legendPos val="b"/>
      <c:layout>
        <c:manualLayout>
          <c:xMode val="edge"/>
          <c:yMode val="edge"/>
          <c:x val="1.13870021841702E-3"/>
          <c:y val="0.80506978646831195"/>
          <c:w val="0.99289950063903498"/>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espumoso'!$P$13</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espumoso'!$P$14</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espumoso'!$P$15</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1317.1010900000001</c:v>
                </c:pt>
                <c:pt idx="7" formatCode="_(* #,##0_);_(* \(#,##0\);_(* &quot;-&quot;_);_(@_)">
                  <c:v>3060.8019099999992</c:v>
                </c:pt>
                <c:pt idx="8" formatCode="_(* #,##0_);_(* \(#,##0\);_(* &quot;-&quot;_);_(@_)">
                  <c:v>2063.24244</c:v>
                </c:pt>
                <c:pt idx="9" formatCode="_(* #,##0_);_(* \(#,##0\);_(* &quot;-&quot;_);_(@_)">
                  <c:v>2335.2095300000001</c:v>
                </c:pt>
                <c:pt idx="10" formatCode="_(* #,##0_);_(* \(#,##0\);_(* &quot;-&quot;_);_(@_)">
                  <c:v>1338.1952699999997</c:v>
                </c:pt>
                <c:pt idx="11">
                  <c:v>1348.36447</c:v>
                </c:pt>
              </c:numCache>
            </c:numRef>
          </c:val>
          <c:smooth val="0"/>
          <c:extLst>
            <c:ext xmlns:c16="http://schemas.microsoft.com/office/drawing/2014/chart" uri="{C3380CC4-5D6E-409C-BE32-E72D297353CC}">
              <c16:uniqueId val="{00000004-609B-4C50-B4A8-49973FFFE71E}"/>
            </c:ext>
          </c:extLst>
        </c:ser>
        <c:ser>
          <c:idx val="5"/>
          <c:order val="5"/>
          <c:tx>
            <c:strRef>
              <c:f>'Gráficos vino espumoso'!$P$16</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_-* #,##0_-;\-* #,##0_-;_-* "-"_-;_-@_-</c:formatCode>
                <c:ptCount val="12"/>
                <c:pt idx="0">
                  <c:v>1496.7915100000002</c:v>
                </c:pt>
                <c:pt idx="1">
                  <c:v>895.42285000000004</c:v>
                </c:pt>
                <c:pt idx="2">
                  <c:v>613.71274999999991</c:v>
                </c:pt>
                <c:pt idx="3">
                  <c:v>1392.20975</c:v>
                </c:pt>
                <c:pt idx="4">
                  <c:v>1282.8476799999999</c:v>
                </c:pt>
                <c:pt idx="5">
                  <c:v>1023.8345700000001</c:v>
                </c:pt>
                <c:pt idx="6">
                  <c:v>817.4241300000001</c:v>
                </c:pt>
                <c:pt idx="7">
                  <c:v>1517.1010800000004</c:v>
                </c:pt>
                <c:pt idx="8">
                  <c:v>1112.3167599999997</c:v>
                </c:pt>
                <c:pt idx="9">
                  <c:v>1727.5803899999999</c:v>
                </c:pt>
                <c:pt idx="10">
                  <c:v>1866.5261500000001</c:v>
                </c:pt>
                <c:pt idx="11">
                  <c:v>929.11856999999986</c:v>
                </c:pt>
              </c:numCache>
            </c:numRef>
          </c:val>
          <c:smooth val="0"/>
          <c:extLst>
            <c:ext xmlns:c16="http://schemas.microsoft.com/office/drawing/2014/chart" uri="{C3380CC4-5D6E-409C-BE32-E72D297353CC}">
              <c16:uniqueId val="{00000000-4DC9-411E-8DFD-30054E6014A0}"/>
            </c:ext>
          </c:extLst>
        </c:ser>
        <c:ser>
          <c:idx val="6"/>
          <c:order val="6"/>
          <c:tx>
            <c:strRef>
              <c:f>'Gráficos vino espumoso'!$P$17</c:f>
              <c:strCache>
                <c:ptCount val="1"/>
                <c:pt idx="0">
                  <c:v>2021</c:v>
                </c:pt>
              </c:strCache>
            </c:strRef>
          </c:tx>
          <c:spPr>
            <a:ln w="28575" cap="rnd">
              <a:solidFill>
                <a:schemeClr val="accent1">
                  <a:lumMod val="60000"/>
                </a:schemeClr>
              </a:solidFill>
              <a:round/>
            </a:ln>
            <a:effectLst/>
          </c:spPr>
          <c:marker>
            <c:symbol val="none"/>
          </c:marker>
          <c:val>
            <c:numRef>
              <c:f>'Gráficos vino espumoso'!$Q$17:$AB$17</c:f>
              <c:numCache>
                <c:formatCode>_-* #,##0_-;\-* #,##0_-;_-* "-"_-;_-@_-</c:formatCode>
                <c:ptCount val="12"/>
                <c:pt idx="0">
                  <c:v>849.23722999999995</c:v>
                </c:pt>
                <c:pt idx="1">
                  <c:v>1086.1081299999998</c:v>
                </c:pt>
                <c:pt idx="2">
                  <c:v>1092.96487</c:v>
                </c:pt>
                <c:pt idx="3">
                  <c:v>976.2770300000002</c:v>
                </c:pt>
                <c:pt idx="4">
                  <c:v>1063.70309</c:v>
                </c:pt>
                <c:pt idx="5">
                  <c:v>1162.71678</c:v>
                </c:pt>
                <c:pt idx="6">
                  <c:v>1052.4551799999999</c:v>
                </c:pt>
                <c:pt idx="7">
                  <c:v>1702.3689100000001</c:v>
                </c:pt>
                <c:pt idx="8">
                  <c:v>1398.8854200000001</c:v>
                </c:pt>
                <c:pt idx="9">
                  <c:v>1280.2467599999998</c:v>
                </c:pt>
                <c:pt idx="10" formatCode="_(* #,##0_);_(* \(#,##0\);_(* &quot;-&quot;_);_(@_)">
                  <c:v>1470.3960099999997</c:v>
                </c:pt>
                <c:pt idx="11" formatCode="_(* #,##0_);_(* \(#,##0\);_(* &quot;-&quot;_);_(@_)">
                  <c:v>1340.1470500000003</c:v>
                </c:pt>
              </c:numCache>
            </c:numRef>
          </c:val>
          <c:smooth val="0"/>
          <c:extLst>
            <c:ext xmlns:c16="http://schemas.microsoft.com/office/drawing/2014/chart" uri="{C3380CC4-5D6E-409C-BE32-E72D297353CC}">
              <c16:uniqueId val="{00000000-47C1-43D1-BE5E-D12A66F921FB}"/>
            </c:ext>
          </c:extLst>
        </c:ser>
        <c:dLbls>
          <c:showLegendKey val="0"/>
          <c:showVal val="0"/>
          <c:showCatName val="0"/>
          <c:showSerName val="0"/>
          <c:showPercent val="0"/>
          <c:showBubbleSize val="0"/>
        </c:dLbls>
        <c:smooth val="0"/>
        <c:axId val="-1371224688"/>
        <c:axId val="-1371221936"/>
        <c:extLst>
          <c:ext xmlns:c15="http://schemas.microsoft.com/office/drawing/2012/chart" uri="{02D57815-91ED-43cb-92C2-25804820EDAC}">
            <c15:filteredLineSeries>
              <c15:ser>
                <c:idx val="0"/>
                <c:order val="0"/>
                <c:tx>
                  <c:strRef>
                    <c:extLst>
                      <c:ext uri="{02D57815-91ED-43cb-92C2-25804820EDAC}">
                        <c15:formulaRef>
                          <c15:sqref>'Gráficos vino espumoso'!$P$11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espumoso'!$Q$11:$AB$11</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espumoso'!$P$12</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espumoso'!$Q$12:$AB$12</c15:sqref>
                        </c15:formulaRef>
                      </c:ext>
                    </c:extLst>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xmlns:c15="http://schemas.microsoft.com/office/drawing/2012/chart">
                  <c:ext xmlns:c16="http://schemas.microsoft.com/office/drawing/2014/chart" uri="{C3380CC4-5D6E-409C-BE32-E72D297353CC}">
                    <c16:uniqueId val="{00000001-609B-4C50-B4A8-49973FFFE71E}"/>
                  </c:ext>
                </c:extLst>
              </c15:ser>
            </c15:filteredLineSeries>
          </c:ext>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2"/>
          <c:order val="2"/>
          <c:tx>
            <c:strRef>
              <c:f>'Gráficos vino espumoso'!$P$24</c:f>
              <c:strCache>
                <c:ptCount val="1"/>
                <c:pt idx="0">
                  <c:v>2017</c:v>
                </c:pt>
              </c:strCache>
            </c:strRef>
          </c:tx>
          <c:spPr>
            <a:ln w="28575" cap="rnd">
              <a:solidFill>
                <a:schemeClr val="accent3"/>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espumoso'!$P$25</c:f>
              <c:strCache>
                <c:ptCount val="1"/>
                <c:pt idx="0">
                  <c:v>2018</c:v>
                </c:pt>
              </c:strCache>
            </c:strRef>
          </c:tx>
          <c:spPr>
            <a:ln w="28575" cap="rnd">
              <a:solidFill>
                <a:schemeClr val="accent4"/>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espumoso'!$P$26</c:f>
              <c:strCache>
                <c:ptCount val="1"/>
                <c:pt idx="0">
                  <c:v>2019</c:v>
                </c:pt>
              </c:strCache>
            </c:strRef>
          </c:tx>
          <c:spPr>
            <a:ln w="28575" cap="rnd">
              <a:solidFill>
                <a:schemeClr val="accent5"/>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espumoso'!$Q$26:$AB$26</c:f>
              <c:numCache>
                <c:formatCode>0.00</c:formatCode>
                <c:ptCount val="12"/>
                <c:pt idx="0">
                  <c:v>4.0159799440053439</c:v>
                </c:pt>
                <c:pt idx="1">
                  <c:v>3.9223982282450196</c:v>
                </c:pt>
                <c:pt idx="2">
                  <c:v>4.1194774358732165</c:v>
                </c:pt>
                <c:pt idx="3">
                  <c:v>3.9559900651289293</c:v>
                </c:pt>
                <c:pt idx="4">
                  <c:v>4.0843360008458314</c:v>
                </c:pt>
                <c:pt idx="5">
                  <c:v>3.9280936166981002</c:v>
                </c:pt>
                <c:pt idx="6">
                  <c:v>4.2440242312928467</c:v>
                </c:pt>
                <c:pt idx="7">
                  <c:v>3.9789223195459487</c:v>
                </c:pt>
                <c:pt idx="8">
                  <c:v>3.9866299159196239</c:v>
                </c:pt>
                <c:pt idx="9">
                  <c:v>3.972198010336994</c:v>
                </c:pt>
                <c:pt idx="10">
                  <c:v>4.0898888433843918</c:v>
                </c:pt>
                <c:pt idx="11">
                  <c:v>4.0656983693357933</c:v>
                </c:pt>
              </c:numCache>
            </c:numRef>
          </c:val>
          <c:smooth val="0"/>
          <c:extLst>
            <c:ext xmlns:c16="http://schemas.microsoft.com/office/drawing/2014/chart" uri="{C3380CC4-5D6E-409C-BE32-E72D297353CC}">
              <c16:uniqueId val="{00000004-1A08-4599-99BC-DFC1B0AAD252}"/>
            </c:ext>
          </c:extLst>
        </c:ser>
        <c:ser>
          <c:idx val="5"/>
          <c:order val="5"/>
          <c:tx>
            <c:strRef>
              <c:f>'Gráficos vino espumoso'!$P$27</c:f>
              <c:strCache>
                <c:ptCount val="1"/>
                <c:pt idx="0">
                  <c:v>2020</c:v>
                </c:pt>
              </c:strCache>
            </c:strRef>
          </c:tx>
          <c:spPr>
            <a:ln w="28575" cap="rnd">
              <a:solidFill>
                <a:schemeClr val="accent6"/>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espumoso'!$Q$27:$AB$27</c:f>
              <c:numCache>
                <c:formatCode>0.00</c:formatCode>
                <c:ptCount val="12"/>
                <c:pt idx="0">
                  <c:v>4.4693818434811696</c:v>
                </c:pt>
                <c:pt idx="1">
                  <c:v>3.9132107918652395</c:v>
                </c:pt>
                <c:pt idx="2">
                  <c:v>4.2420096768619313</c:v>
                </c:pt>
                <c:pt idx="3">
                  <c:v>5.746640042928199</c:v>
                </c:pt>
                <c:pt idx="4">
                  <c:v>4.0586170589724118</c:v>
                </c:pt>
                <c:pt idx="5">
                  <c:v>4.0526316476965736</c:v>
                </c:pt>
                <c:pt idx="6">
                  <c:v>4.2482239216695126</c:v>
                </c:pt>
                <c:pt idx="7">
                  <c:v>3.9864440502936431</c:v>
                </c:pt>
                <c:pt idx="8">
                  <c:v>4.0789026769343595</c:v>
                </c:pt>
                <c:pt idx="9">
                  <c:v>4.0561195014550862</c:v>
                </c:pt>
                <c:pt idx="10">
                  <c:v>4.2270077439327496</c:v>
                </c:pt>
                <c:pt idx="11">
                  <c:v>3.8210958853406258</c:v>
                </c:pt>
              </c:numCache>
            </c:numRef>
          </c:val>
          <c:smooth val="0"/>
          <c:extLst>
            <c:ext xmlns:c16="http://schemas.microsoft.com/office/drawing/2014/chart" uri="{C3380CC4-5D6E-409C-BE32-E72D297353CC}">
              <c16:uniqueId val="{00000000-D5F4-4927-BFE3-3E3282080F64}"/>
            </c:ext>
          </c:extLst>
        </c:ser>
        <c:ser>
          <c:idx val="6"/>
          <c:order val="6"/>
          <c:tx>
            <c:strRef>
              <c:f>'Gráficos vino espumoso'!$P$28</c:f>
              <c:strCache>
                <c:ptCount val="1"/>
                <c:pt idx="0">
                  <c:v>2021</c:v>
                </c:pt>
              </c:strCache>
            </c:strRef>
          </c:tx>
          <c:spPr>
            <a:ln w="28575" cap="rnd">
              <a:solidFill>
                <a:schemeClr val="accent1">
                  <a:lumMod val="60000"/>
                </a:schemeClr>
              </a:solidFill>
              <a:round/>
            </a:ln>
            <a:effectLst/>
          </c:spPr>
          <c:marker>
            <c:symbol val="none"/>
          </c:marker>
          <c:val>
            <c:numRef>
              <c:f>'Gráficos vino espumoso'!$Q$28:$AB$28</c:f>
              <c:numCache>
                <c:formatCode>0.00</c:formatCode>
                <c:ptCount val="12"/>
                <c:pt idx="0">
                  <c:v>4.5750153804713802</c:v>
                </c:pt>
                <c:pt idx="1">
                  <c:v>3.8392963051335753</c:v>
                </c:pt>
                <c:pt idx="2">
                  <c:v>4.0674741215852865</c:v>
                </c:pt>
                <c:pt idx="3">
                  <c:v>4.1521882329924491</c:v>
                </c:pt>
                <c:pt idx="4">
                  <c:v>3.5805153813269777</c:v>
                </c:pt>
                <c:pt idx="5">
                  <c:v>4.3186666443809303</c:v>
                </c:pt>
                <c:pt idx="6">
                  <c:v>4.0771028674584917</c:v>
                </c:pt>
                <c:pt idx="7">
                  <c:v>4.1363708174486895</c:v>
                </c:pt>
                <c:pt idx="8">
                  <c:v>4.021883309829696</c:v>
                </c:pt>
                <c:pt idx="9">
                  <c:v>4.0710312726586331</c:v>
                </c:pt>
                <c:pt idx="10">
                  <c:v>4.3917457714697026</c:v>
                </c:pt>
                <c:pt idx="11">
                  <c:v>3.5614597991185035</c:v>
                </c:pt>
              </c:numCache>
            </c:numRef>
          </c:val>
          <c:smooth val="0"/>
          <c:extLst>
            <c:ext xmlns:c16="http://schemas.microsoft.com/office/drawing/2014/chart" uri="{C3380CC4-5D6E-409C-BE32-E72D297353CC}">
              <c16:uniqueId val="{00000000-614A-4DB3-81DA-06F959D7189B}"/>
            </c:ext>
          </c:extLst>
        </c:ser>
        <c:dLbls>
          <c:showLegendKey val="0"/>
          <c:showVal val="0"/>
          <c:showCatName val="0"/>
          <c:showSerName val="0"/>
          <c:showPercent val="0"/>
          <c:showBubbleSize val="0"/>
        </c:dLbls>
        <c:smooth val="0"/>
        <c:axId val="-1545868224"/>
        <c:axId val="-1545865472"/>
        <c:extLst>
          <c:ext xmlns:c15="http://schemas.microsoft.com/office/drawing/2012/chart" uri="{02D57815-91ED-43cb-92C2-25804820EDAC}">
            <c15:filteredLineSeries>
              <c15:ser>
                <c:idx val="0"/>
                <c:order val="0"/>
                <c:tx>
                  <c:strRef>
                    <c:extLst>
                      <c:ext uri="{02D57815-91ED-43cb-92C2-25804820EDAC}">
                        <c15:formulaRef>
                          <c15:sqref>'Gráficos vino espumoso'!$P$22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espumoso'!$Q$22:$AB$22</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espumoso'!$P$23</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espumoso'!$Q$23:$AB$23</c15:sqref>
                        </c15:formulaRef>
                      </c:ext>
                    </c:extLst>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xmlns:c15="http://schemas.microsoft.com/office/drawing/2012/chart">
                  <c:ext xmlns:c16="http://schemas.microsoft.com/office/drawing/2014/chart" uri="{C3380CC4-5D6E-409C-BE32-E72D297353CC}">
                    <c16:uniqueId val="{00000001-1A08-4599-99BC-DFC1B0AAD252}"/>
                  </c:ext>
                </c:extLst>
              </c15:ser>
            </c15:filteredLineSeries>
          </c:ext>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Evolución de la existencia de vinos años 1997 - 2020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Existencias!$S$5:$S$25</c:f>
              <c:numCache>
                <c:formatCode>#,##0</c:formatCode>
                <c:ptCount val="21"/>
                <c:pt idx="0">
                  <c:v>175671044</c:v>
                </c:pt>
                <c:pt idx="1">
                  <c:v>186035029</c:v>
                </c:pt>
                <c:pt idx="2">
                  <c:v>355207662</c:v>
                </c:pt>
                <c:pt idx="3">
                  <c:v>422117624</c:v>
                </c:pt>
                <c:pt idx="4">
                  <c:v>459598864</c:v>
                </c:pt>
                <c:pt idx="5">
                  <c:v>517275967</c:v>
                </c:pt>
                <c:pt idx="6">
                  <c:v>454557377</c:v>
                </c:pt>
                <c:pt idx="7">
                  <c:v>528219123</c:v>
                </c:pt>
                <c:pt idx="8">
                  <c:v>645935956</c:v>
                </c:pt>
                <c:pt idx="9">
                  <c:v>669596858</c:v>
                </c:pt>
                <c:pt idx="10">
                  <c:v>602142263</c:v>
                </c:pt>
                <c:pt idx="11">
                  <c:v>681916797</c:v>
                </c:pt>
                <c:pt idx="12">
                  <c:v>881764871</c:v>
                </c:pt>
                <c:pt idx="13">
                  <c:v>1031461850</c:v>
                </c:pt>
                <c:pt idx="14">
                  <c:v>909784707</c:v>
                </c:pt>
                <c:pt idx="15">
                  <c:v>1050473041</c:v>
                </c:pt>
                <c:pt idx="16">
                  <c:v>957630543</c:v>
                </c:pt>
                <c:pt idx="17" formatCode="General">
                  <c:v>870555453</c:v>
                </c:pt>
                <c:pt idx="18" formatCode="_-* #,##0_-;\-* #,##0_-;_-* &quot;-&quot;??_-;_-@_-">
                  <c:v>1040338369</c:v>
                </c:pt>
                <c:pt idx="19">
                  <c:v>1102141162</c:v>
                </c:pt>
                <c:pt idx="20">
                  <c:v>1042170904</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Existencias!$T$5:$T$25</c:f>
              <c:numCache>
                <c:formatCode>#,##0</c:formatCode>
                <c:ptCount val="21"/>
                <c:pt idx="0">
                  <c:v>99355647</c:v>
                </c:pt>
                <c:pt idx="1">
                  <c:v>107976074</c:v>
                </c:pt>
                <c:pt idx="2">
                  <c:v>120440370</c:v>
                </c:pt>
                <c:pt idx="3">
                  <c:v>121706615</c:v>
                </c:pt>
                <c:pt idx="4">
                  <c:v>95384544</c:v>
                </c:pt>
                <c:pt idx="5">
                  <c:v>70183358</c:v>
                </c:pt>
                <c:pt idx="6">
                  <c:v>62161175</c:v>
                </c:pt>
                <c:pt idx="7">
                  <c:v>90100557</c:v>
                </c:pt>
                <c:pt idx="8">
                  <c:v>93428473</c:v>
                </c:pt>
                <c:pt idx="9">
                  <c:v>125498308</c:v>
                </c:pt>
                <c:pt idx="10">
                  <c:v>75437320</c:v>
                </c:pt>
                <c:pt idx="11">
                  <c:v>94052153</c:v>
                </c:pt>
                <c:pt idx="12">
                  <c:v>114940176</c:v>
                </c:pt>
                <c:pt idx="13">
                  <c:v>129767391</c:v>
                </c:pt>
                <c:pt idx="14">
                  <c:v>120607285</c:v>
                </c:pt>
                <c:pt idx="15">
                  <c:v>145294410</c:v>
                </c:pt>
                <c:pt idx="16">
                  <c:v>153155678</c:v>
                </c:pt>
                <c:pt idx="17" formatCode="General">
                  <c:v>113958000</c:v>
                </c:pt>
                <c:pt idx="18" formatCode="_-* #,##0_-;\-* #,##0_-;_-* &quot;-&quot;??_-;_-@_-">
                  <c:v>160562174</c:v>
                </c:pt>
                <c:pt idx="19">
                  <c:v>166254507</c:v>
                </c:pt>
                <c:pt idx="20">
                  <c:v>144895261</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Existencias!$U$5:$U$25</c:f>
              <c:numCache>
                <c:formatCode>#,##0</c:formatCode>
                <c:ptCount val="21"/>
                <c:pt idx="0">
                  <c:v>26687277</c:v>
                </c:pt>
                <c:pt idx="1">
                  <c:v>33667102</c:v>
                </c:pt>
                <c:pt idx="2">
                  <c:v>33393302</c:v>
                </c:pt>
                <c:pt idx="3">
                  <c:v>21364383</c:v>
                </c:pt>
                <c:pt idx="4">
                  <c:v>15798762</c:v>
                </c:pt>
                <c:pt idx="5">
                  <c:v>12671888</c:v>
                </c:pt>
                <c:pt idx="6">
                  <c:v>9399397</c:v>
                </c:pt>
                <c:pt idx="7">
                  <c:v>31587725</c:v>
                </c:pt>
                <c:pt idx="8">
                  <c:v>8710391</c:v>
                </c:pt>
                <c:pt idx="9">
                  <c:v>13688181</c:v>
                </c:pt>
                <c:pt idx="10">
                  <c:v>23542006</c:v>
                </c:pt>
                <c:pt idx="11">
                  <c:v>40696383</c:v>
                </c:pt>
                <c:pt idx="12">
                  <c:v>45930007</c:v>
                </c:pt>
                <c:pt idx="13">
                  <c:v>20783176</c:v>
                </c:pt>
                <c:pt idx="14">
                  <c:v>29649575</c:v>
                </c:pt>
                <c:pt idx="15">
                  <c:v>42291177</c:v>
                </c:pt>
                <c:pt idx="16">
                  <c:v>20489291</c:v>
                </c:pt>
                <c:pt idx="17" formatCode="General">
                  <c:v>31442154</c:v>
                </c:pt>
                <c:pt idx="18" formatCode="_-* #,##0_-;\-* #,##0_-;_-* &quot;-&quot;??_-;_-@_-">
                  <c:v>65811070</c:v>
                </c:pt>
                <c:pt idx="19">
                  <c:v>27757545</c:v>
                </c:pt>
                <c:pt idx="20">
                  <c:v>13720399</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Existencias!$V$5:$V$25</c:f>
              <c:numCache>
                <c:formatCode>#,##0</c:formatCode>
                <c:ptCount val="21"/>
                <c:pt idx="0">
                  <c:v>301713968</c:v>
                </c:pt>
                <c:pt idx="1">
                  <c:v>327678205</c:v>
                </c:pt>
                <c:pt idx="2">
                  <c:v>509041334</c:v>
                </c:pt>
                <c:pt idx="3">
                  <c:v>565188622</c:v>
                </c:pt>
                <c:pt idx="4">
                  <c:v>570782170</c:v>
                </c:pt>
                <c:pt idx="5">
                  <c:v>600131213</c:v>
                </c:pt>
                <c:pt idx="6">
                  <c:v>526117949</c:v>
                </c:pt>
                <c:pt idx="7">
                  <c:v>649907405</c:v>
                </c:pt>
                <c:pt idx="8">
                  <c:v>748074820</c:v>
                </c:pt>
                <c:pt idx="9">
                  <c:v>808783347</c:v>
                </c:pt>
                <c:pt idx="10">
                  <c:v>701121589</c:v>
                </c:pt>
                <c:pt idx="11">
                  <c:v>816665333</c:v>
                </c:pt>
                <c:pt idx="12">
                  <c:v>1042635054</c:v>
                </c:pt>
                <c:pt idx="13">
                  <c:v>1182012417</c:v>
                </c:pt>
                <c:pt idx="14">
                  <c:v>1060041567</c:v>
                </c:pt>
                <c:pt idx="15">
                  <c:v>1238058628</c:v>
                </c:pt>
                <c:pt idx="16">
                  <c:v>1131275512</c:v>
                </c:pt>
                <c:pt idx="17" formatCode="_-* #,##0_-;\-* #,##0_-;_-* &quot;-&quot;_-;_-@_-">
                  <c:v>1015955607</c:v>
                </c:pt>
                <c:pt idx="18" formatCode="_-* #,##0_-;\-* #,##0_-;_-* &quot;-&quot;_-;_-@_-">
                  <c:v>1266711613</c:v>
                </c:pt>
                <c:pt idx="19">
                  <c:v>1296153214</c:v>
                </c:pt>
                <c:pt idx="20">
                  <c:v>1200786564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45820032"/>
        <c:axId val="-1545816768"/>
      </c:lineChart>
      <c:catAx>
        <c:axId val="-15458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16768"/>
        <c:crosses val="autoZero"/>
        <c:auto val="1"/>
        <c:lblAlgn val="ctr"/>
        <c:lblOffset val="100"/>
        <c:noMultiLvlLbl val="0"/>
      </c:catAx>
      <c:valAx>
        <c:axId val="-154581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2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23. Evolución de la producción de vinos con DO por cepa</a:t>
            </a:r>
          </a:p>
          <a:p>
            <a:pPr algn="ctr">
              <a:defRPr sz="1100"/>
            </a:pPr>
            <a:r>
              <a:rPr lang="en-US" sz="1100" b="0" i="0" baseline="0">
                <a:effectLst/>
              </a:rPr>
              <a:t>(miles de litros)</a:t>
            </a:r>
            <a:endParaRPr lang="es-CL" sz="1100">
              <a:effectLst/>
            </a:endParaRPr>
          </a:p>
        </c:rich>
      </c:tx>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664719329438658"/>
          <c:y val="0.15181356520379086"/>
          <c:w val="0.78346377317754634"/>
          <c:h val="0.47283097992639184"/>
        </c:manualLayout>
      </c:layout>
      <c:lineChart>
        <c:grouping val="standard"/>
        <c:varyColors val="0"/>
        <c:ser>
          <c:idx val="0"/>
          <c:order val="0"/>
          <c:tx>
            <c:strRef>
              <c:f>'Evol. prod. vino DO por cepa'!$A$4</c:f>
              <c:strCache>
                <c:ptCount val="1"/>
                <c:pt idx="0">
                  <c:v>Cabernet Sauvignon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cepa'!$B$4:$L$4</c:f>
              <c:numCache>
                <c:formatCode>#,##0</c:formatCode>
                <c:ptCount val="11"/>
                <c:pt idx="0">
                  <c:v>280694.09399999998</c:v>
                </c:pt>
                <c:pt idx="1">
                  <c:v>338735.69400000002</c:v>
                </c:pt>
                <c:pt idx="2">
                  <c:v>371599.26400000002</c:v>
                </c:pt>
                <c:pt idx="3">
                  <c:v>299541.43</c:v>
                </c:pt>
                <c:pt idx="4">
                  <c:v>382942.91899999999</c:v>
                </c:pt>
                <c:pt idx="5">
                  <c:v>277133.39299999998</c:v>
                </c:pt>
                <c:pt idx="6">
                  <c:v>228733.307</c:v>
                </c:pt>
                <c:pt idx="7">
                  <c:v>302226.57799999998</c:v>
                </c:pt>
                <c:pt idx="8">
                  <c:v>358482.89199999999</c:v>
                </c:pt>
                <c:pt idx="9">
                  <c:v>271975.64299999998</c:v>
                </c:pt>
                <c:pt idx="10">
                  <c:v>356471.14500000002</c:v>
                </c:pt>
              </c:numCache>
            </c:numRef>
          </c:val>
          <c:smooth val="0"/>
          <c:extLst>
            <c:ext xmlns:c16="http://schemas.microsoft.com/office/drawing/2014/chart" uri="{C3380CC4-5D6E-409C-BE32-E72D297353CC}">
              <c16:uniqueId val="{00000000-03FC-4D63-B343-7DE851085A89}"/>
            </c:ext>
          </c:extLst>
        </c:ser>
        <c:ser>
          <c:idx val="1"/>
          <c:order val="1"/>
          <c:tx>
            <c:strRef>
              <c:f>'Evol. prod. vino DO por cepa'!$A$5</c:f>
              <c:strCache>
                <c:ptCount val="1"/>
                <c:pt idx="0">
                  <c:v>Sauvignon Blanc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cepa'!$B$5:$L$5</c:f>
              <c:numCache>
                <c:formatCode>#,##0</c:formatCode>
                <c:ptCount val="11"/>
                <c:pt idx="0">
                  <c:v>110657.32</c:v>
                </c:pt>
                <c:pt idx="1">
                  <c:v>136956.77299999999</c:v>
                </c:pt>
                <c:pt idx="2">
                  <c:v>159909.79</c:v>
                </c:pt>
                <c:pt idx="3">
                  <c:v>117792.588</c:v>
                </c:pt>
                <c:pt idx="4">
                  <c:v>147379.98300000001</c:v>
                </c:pt>
                <c:pt idx="5">
                  <c:v>121299.899</c:v>
                </c:pt>
                <c:pt idx="6">
                  <c:v>123127.952</c:v>
                </c:pt>
                <c:pt idx="7">
                  <c:v>146741.81599999999</c:v>
                </c:pt>
                <c:pt idx="8">
                  <c:v>148118.51699999999</c:v>
                </c:pt>
                <c:pt idx="9">
                  <c:v>129387.04300000001</c:v>
                </c:pt>
                <c:pt idx="10">
                  <c:v>145152.685</c:v>
                </c:pt>
              </c:numCache>
            </c:numRef>
          </c:val>
          <c:smooth val="0"/>
          <c:extLst>
            <c:ext xmlns:c16="http://schemas.microsoft.com/office/drawing/2014/chart" uri="{C3380CC4-5D6E-409C-BE32-E72D297353CC}">
              <c16:uniqueId val="{00000001-03FC-4D63-B343-7DE851085A89}"/>
            </c:ext>
          </c:extLst>
        </c:ser>
        <c:ser>
          <c:idx val="2"/>
          <c:order val="2"/>
          <c:tx>
            <c:strRef>
              <c:f>'Evol. prod. vino DO por cepa'!$A$6</c:f>
              <c:strCache>
                <c:ptCount val="1"/>
                <c:pt idx="0">
                  <c:v>Merlot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cepa'!$B$6:$L$6</c:f>
              <c:numCache>
                <c:formatCode>#,##0</c:formatCode>
                <c:ptCount val="11"/>
                <c:pt idx="0">
                  <c:v>97274.232000000004</c:v>
                </c:pt>
                <c:pt idx="1">
                  <c:v>121080.89599999999</c:v>
                </c:pt>
                <c:pt idx="2">
                  <c:v>128407.243</c:v>
                </c:pt>
                <c:pt idx="3">
                  <c:v>99494.642999999996</c:v>
                </c:pt>
                <c:pt idx="4">
                  <c:v>138831.554</c:v>
                </c:pt>
                <c:pt idx="5">
                  <c:v>107050.094</c:v>
                </c:pt>
                <c:pt idx="6">
                  <c:v>107248.80499999999</c:v>
                </c:pt>
                <c:pt idx="7">
                  <c:v>132493.28700000001</c:v>
                </c:pt>
                <c:pt idx="8">
                  <c:v>121262.86500000001</c:v>
                </c:pt>
                <c:pt idx="9">
                  <c:v>102890.82799999999</c:v>
                </c:pt>
                <c:pt idx="10">
                  <c:v>129761.22500000001</c:v>
                </c:pt>
              </c:numCache>
            </c:numRef>
          </c:val>
          <c:smooth val="0"/>
          <c:extLst>
            <c:ext xmlns:c16="http://schemas.microsoft.com/office/drawing/2014/chart" uri="{C3380CC4-5D6E-409C-BE32-E72D297353CC}">
              <c16:uniqueId val="{00000002-03FC-4D63-B343-7DE851085A89}"/>
            </c:ext>
          </c:extLst>
        </c:ser>
        <c:ser>
          <c:idx val="3"/>
          <c:order val="3"/>
          <c:tx>
            <c:strRef>
              <c:f>'Evol. prod. vino DO por cepa'!$A$7</c:f>
              <c:strCache>
                <c:ptCount val="1"/>
                <c:pt idx="0">
                  <c:v>Chardonnay</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cepa'!$B$7:$L$7</c:f>
              <c:numCache>
                <c:formatCode>#,##0</c:formatCode>
                <c:ptCount val="11"/>
                <c:pt idx="0">
                  <c:v>77852.938999999998</c:v>
                </c:pt>
                <c:pt idx="1">
                  <c:v>94618.622000000003</c:v>
                </c:pt>
                <c:pt idx="2">
                  <c:v>93834.361999999994</c:v>
                </c:pt>
                <c:pt idx="3">
                  <c:v>58133.726000000002</c:v>
                </c:pt>
                <c:pt idx="4">
                  <c:v>92442.466</c:v>
                </c:pt>
                <c:pt idx="5">
                  <c:v>81945.692999999999</c:v>
                </c:pt>
                <c:pt idx="6">
                  <c:v>74308.028000000006</c:v>
                </c:pt>
                <c:pt idx="7">
                  <c:v>101364.386</c:v>
                </c:pt>
                <c:pt idx="8">
                  <c:v>91269.048999999999</c:v>
                </c:pt>
                <c:pt idx="9">
                  <c:v>80426.101999999999</c:v>
                </c:pt>
                <c:pt idx="10">
                  <c:v>103267.196</c:v>
                </c:pt>
              </c:numCache>
            </c:numRef>
          </c:val>
          <c:smooth val="0"/>
          <c:extLst>
            <c:ext xmlns:c16="http://schemas.microsoft.com/office/drawing/2014/chart" uri="{C3380CC4-5D6E-409C-BE32-E72D297353CC}">
              <c16:uniqueId val="{00000003-03FC-4D63-B343-7DE851085A89}"/>
            </c:ext>
          </c:extLst>
        </c:ser>
        <c:ser>
          <c:idx val="4"/>
          <c:order val="4"/>
          <c:tx>
            <c:strRef>
              <c:f>'Evol. prod. vino DO por cepa'!$A$8</c:f>
              <c:strCache>
                <c:ptCount val="1"/>
                <c:pt idx="0">
                  <c:v>Carménère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cepa'!$B$8:$L$8</c:f>
              <c:numCache>
                <c:formatCode>#,##0</c:formatCode>
                <c:ptCount val="11"/>
                <c:pt idx="0">
                  <c:v>69553.820999999996</c:v>
                </c:pt>
                <c:pt idx="1">
                  <c:v>85138.429000000004</c:v>
                </c:pt>
                <c:pt idx="2">
                  <c:v>95861.706000000006</c:v>
                </c:pt>
                <c:pt idx="3">
                  <c:v>62244.786</c:v>
                </c:pt>
                <c:pt idx="4">
                  <c:v>95987.126999999993</c:v>
                </c:pt>
                <c:pt idx="5">
                  <c:v>61201.010999999999</c:v>
                </c:pt>
                <c:pt idx="6">
                  <c:v>53860.764000000003</c:v>
                </c:pt>
                <c:pt idx="7">
                  <c:v>77502.972999999998</c:v>
                </c:pt>
                <c:pt idx="8">
                  <c:v>88681.398000000001</c:v>
                </c:pt>
                <c:pt idx="9">
                  <c:v>67269.255999999994</c:v>
                </c:pt>
                <c:pt idx="10">
                  <c:v>89299.183999999994</c:v>
                </c:pt>
              </c:numCache>
            </c:numRef>
          </c:val>
          <c:smooth val="0"/>
          <c:extLst>
            <c:ext xmlns:c16="http://schemas.microsoft.com/office/drawing/2014/chart" uri="{C3380CC4-5D6E-409C-BE32-E72D297353CC}">
              <c16:uniqueId val="{00000004-03FC-4D63-B343-7DE851085A89}"/>
            </c:ext>
          </c:extLst>
        </c:ser>
        <c:ser>
          <c:idx val="5"/>
          <c:order val="5"/>
          <c:tx>
            <c:strRef>
              <c:f>'Evol. prod. vino DO por cepa'!$A$9</c:f>
              <c:strCache>
                <c:ptCount val="1"/>
                <c:pt idx="0">
                  <c:v>Syrah</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cepa'!$B$9:$L$9</c:f>
              <c:numCache>
                <c:formatCode>#,##0</c:formatCode>
                <c:ptCount val="11"/>
                <c:pt idx="0">
                  <c:v>58875.832000000002</c:v>
                </c:pt>
                <c:pt idx="1">
                  <c:v>68454.87</c:v>
                </c:pt>
                <c:pt idx="2">
                  <c:v>79059.006999999998</c:v>
                </c:pt>
                <c:pt idx="3">
                  <c:v>66476.902000000002</c:v>
                </c:pt>
                <c:pt idx="4">
                  <c:v>74723.073000000004</c:v>
                </c:pt>
                <c:pt idx="5">
                  <c:v>59201.275000000001</c:v>
                </c:pt>
                <c:pt idx="6">
                  <c:v>63642.875</c:v>
                </c:pt>
                <c:pt idx="7">
                  <c:v>72922.379000000001</c:v>
                </c:pt>
                <c:pt idx="8">
                  <c:v>63888.031000000003</c:v>
                </c:pt>
                <c:pt idx="9">
                  <c:v>51358.394</c:v>
                </c:pt>
                <c:pt idx="10">
                  <c:v>58624.139000000003</c:v>
                </c:pt>
              </c:numCache>
            </c:numRef>
          </c:val>
          <c:smooth val="0"/>
          <c:extLst>
            <c:ext xmlns:c16="http://schemas.microsoft.com/office/drawing/2014/chart" uri="{C3380CC4-5D6E-409C-BE32-E72D297353CC}">
              <c16:uniqueId val="{00000005-03FC-4D63-B343-7DE851085A89}"/>
            </c:ext>
          </c:extLst>
        </c:ser>
        <c:ser>
          <c:idx val="6"/>
          <c:order val="6"/>
          <c:tx>
            <c:strRef>
              <c:f>'Evol. prod. vino DO por cepa'!$A$10</c:f>
              <c:strCache>
                <c:ptCount val="1"/>
                <c:pt idx="0">
                  <c:v>Pedro Jiménez</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cepa'!$B$10:$L$10</c:f>
              <c:numCache>
                <c:formatCode>#,##0</c:formatCode>
                <c:ptCount val="11"/>
                <c:pt idx="0">
                  <c:v>35226.743000000002</c:v>
                </c:pt>
                <c:pt idx="1">
                  <c:v>21042.874</c:v>
                </c:pt>
                <c:pt idx="2">
                  <c:v>17084.405999999999</c:v>
                </c:pt>
                <c:pt idx="3">
                  <c:v>23724.564999999999</c:v>
                </c:pt>
                <c:pt idx="4">
                  <c:v>16345.252</c:v>
                </c:pt>
                <c:pt idx="5">
                  <c:v>19151.685000000001</c:v>
                </c:pt>
                <c:pt idx="6">
                  <c:v>25946.812000000002</c:v>
                </c:pt>
                <c:pt idx="7">
                  <c:v>54897.921000000002</c:v>
                </c:pt>
                <c:pt idx="8">
                  <c:v>39563.391000000003</c:v>
                </c:pt>
                <c:pt idx="9">
                  <c:v>46031.659</c:v>
                </c:pt>
                <c:pt idx="10">
                  <c:v>54754.248</c:v>
                </c:pt>
              </c:numCache>
            </c:numRef>
          </c:val>
          <c:smooth val="0"/>
          <c:extLst>
            <c:ext xmlns:c16="http://schemas.microsoft.com/office/drawing/2014/chart" uri="{C3380CC4-5D6E-409C-BE32-E72D297353CC}">
              <c16:uniqueId val="{00000006-03FC-4D63-B343-7DE851085A89}"/>
            </c:ext>
          </c:extLst>
        </c:ser>
        <c:ser>
          <c:idx val="7"/>
          <c:order val="7"/>
          <c:tx>
            <c:strRef>
              <c:f>'Evol. prod. vino DO por cepa'!$A$11</c:f>
              <c:strCache>
                <c:ptCount val="1"/>
                <c:pt idx="0">
                  <c:v>Malbec</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cepa'!$B$11:$L$11</c:f>
              <c:numCache>
                <c:formatCode>#,##0</c:formatCode>
                <c:ptCount val="11"/>
                <c:pt idx="0">
                  <c:v>9057.5810000000001</c:v>
                </c:pt>
                <c:pt idx="1">
                  <c:v>12589.758</c:v>
                </c:pt>
                <c:pt idx="2">
                  <c:v>13524.266</c:v>
                </c:pt>
                <c:pt idx="3">
                  <c:v>12305.128000000001</c:v>
                </c:pt>
                <c:pt idx="4">
                  <c:v>19028.348999999998</c:v>
                </c:pt>
                <c:pt idx="5">
                  <c:v>13645.607</c:v>
                </c:pt>
                <c:pt idx="6">
                  <c:v>18144.418000000001</c:v>
                </c:pt>
                <c:pt idx="7">
                  <c:v>21937.399000000001</c:v>
                </c:pt>
                <c:pt idx="8">
                  <c:v>22583.955000000002</c:v>
                </c:pt>
                <c:pt idx="9">
                  <c:v>19012.752</c:v>
                </c:pt>
                <c:pt idx="10">
                  <c:v>29262.522000000001</c:v>
                </c:pt>
              </c:numCache>
            </c:numRef>
          </c:val>
          <c:smooth val="0"/>
          <c:extLst>
            <c:ext xmlns:c16="http://schemas.microsoft.com/office/drawing/2014/chart" uri="{C3380CC4-5D6E-409C-BE32-E72D297353CC}">
              <c16:uniqueId val="{00000007-03FC-4D63-B343-7DE851085A89}"/>
            </c:ext>
          </c:extLst>
        </c:ser>
        <c:ser>
          <c:idx val="8"/>
          <c:order val="8"/>
          <c:tx>
            <c:strRef>
              <c:f>'Evol. prod. vino DO por cepa'!$A$12</c:f>
              <c:strCache>
                <c:ptCount val="1"/>
                <c:pt idx="0">
                  <c:v>Pinot Noir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cepa'!$B$12:$L$12</c:f>
              <c:numCache>
                <c:formatCode>#,##0</c:formatCode>
                <c:ptCount val="11"/>
                <c:pt idx="0">
                  <c:v>15297.694</c:v>
                </c:pt>
                <c:pt idx="1">
                  <c:v>23823.706999999999</c:v>
                </c:pt>
                <c:pt idx="2">
                  <c:v>26160.901999999998</c:v>
                </c:pt>
                <c:pt idx="3">
                  <c:v>19884.831999999999</c:v>
                </c:pt>
                <c:pt idx="4">
                  <c:v>25596.091</c:v>
                </c:pt>
                <c:pt idx="5">
                  <c:v>26134.602999999999</c:v>
                </c:pt>
                <c:pt idx="6">
                  <c:v>23719.378000000001</c:v>
                </c:pt>
                <c:pt idx="7">
                  <c:v>26661.965</c:v>
                </c:pt>
                <c:pt idx="8">
                  <c:v>25858.561000000002</c:v>
                </c:pt>
                <c:pt idx="9">
                  <c:v>21013.623</c:v>
                </c:pt>
                <c:pt idx="10">
                  <c:v>24935.200000000001</c:v>
                </c:pt>
              </c:numCache>
            </c:numRef>
          </c:val>
          <c:smooth val="0"/>
          <c:extLst>
            <c:ext xmlns:c16="http://schemas.microsoft.com/office/drawing/2014/chart" uri="{C3380CC4-5D6E-409C-BE32-E72D297353CC}">
              <c16:uniqueId val="{00000008-03FC-4D63-B343-7DE851085A89}"/>
            </c:ext>
          </c:extLst>
        </c:ser>
        <c:ser>
          <c:idx val="9"/>
          <c:order val="9"/>
          <c:tx>
            <c:strRef>
              <c:f>'Evol. prod. vino DO por cepa'!$A$13</c:f>
              <c:strCache>
                <c:ptCount val="1"/>
                <c:pt idx="0">
                  <c:v>País - Mission</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cepa'!$B$13:$L$13</c:f>
              <c:numCache>
                <c:formatCode>#,##0</c:formatCode>
                <c:ptCount val="11"/>
                <c:pt idx="0">
                  <c:v>8446.8189999999995</c:v>
                </c:pt>
                <c:pt idx="1">
                  <c:v>28842.839</c:v>
                </c:pt>
                <c:pt idx="2">
                  <c:v>18310.151999999998</c:v>
                </c:pt>
                <c:pt idx="3">
                  <c:v>15716.58</c:v>
                </c:pt>
                <c:pt idx="4">
                  <c:v>19821.627</c:v>
                </c:pt>
                <c:pt idx="5">
                  <c:v>24033.350999999999</c:v>
                </c:pt>
                <c:pt idx="6">
                  <c:v>20375.241000000002</c:v>
                </c:pt>
                <c:pt idx="7">
                  <c:v>35512.849000000002</c:v>
                </c:pt>
                <c:pt idx="8">
                  <c:v>33883.722999999998</c:v>
                </c:pt>
                <c:pt idx="9">
                  <c:v>26794.792000000001</c:v>
                </c:pt>
                <c:pt idx="10">
                  <c:v>19941.007000000001</c:v>
                </c:pt>
              </c:numCache>
            </c:numRef>
          </c:val>
          <c:smooth val="0"/>
          <c:extLst>
            <c:ext xmlns:c16="http://schemas.microsoft.com/office/drawing/2014/chart" uri="{C3380CC4-5D6E-409C-BE32-E72D297353CC}">
              <c16:uniqueId val="{00000009-03FC-4D63-B343-7DE851085A89}"/>
            </c:ext>
          </c:extLst>
        </c:ser>
        <c:ser>
          <c:idx val="10"/>
          <c:order val="10"/>
          <c:tx>
            <c:strRef>
              <c:f>'Evol. prod. vino DO por cepa'!$A$14</c:f>
              <c:strCache>
                <c:ptCount val="1"/>
                <c:pt idx="0">
                  <c:v>Moscatel de Alejandría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cepa'!$B$14:$L$14</c:f>
              <c:numCache>
                <c:formatCode>#,##0</c:formatCode>
                <c:ptCount val="11"/>
                <c:pt idx="0">
                  <c:v>21990.305</c:v>
                </c:pt>
                <c:pt idx="1">
                  <c:v>33589.83</c:v>
                </c:pt>
                <c:pt idx="2">
                  <c:v>17614.305</c:v>
                </c:pt>
                <c:pt idx="3">
                  <c:v>16874.953000000001</c:v>
                </c:pt>
                <c:pt idx="4">
                  <c:v>15420.183999999999</c:v>
                </c:pt>
                <c:pt idx="5">
                  <c:v>15326.906000000001</c:v>
                </c:pt>
                <c:pt idx="6">
                  <c:v>18395.760999999999</c:v>
                </c:pt>
                <c:pt idx="7">
                  <c:v>18654.705000000002</c:v>
                </c:pt>
                <c:pt idx="8">
                  <c:v>16367.661</c:v>
                </c:pt>
                <c:pt idx="9">
                  <c:v>21472.255000000001</c:v>
                </c:pt>
                <c:pt idx="10">
                  <c:v>15278.168</c:v>
                </c:pt>
              </c:numCache>
            </c:numRef>
          </c:val>
          <c:smooth val="0"/>
          <c:extLst>
            <c:ext xmlns:c16="http://schemas.microsoft.com/office/drawing/2014/chart" uri="{C3380CC4-5D6E-409C-BE32-E72D297353CC}">
              <c16:uniqueId val="{0000000A-03FC-4D63-B343-7DE851085A89}"/>
            </c:ext>
          </c:extLst>
        </c:ser>
        <c:ser>
          <c:idx val="11"/>
          <c:order val="11"/>
          <c:tx>
            <c:strRef>
              <c:f>'Evol. prod. vino DO por cepa'!$A$15</c:f>
              <c:strCache>
                <c:ptCount val="1"/>
                <c:pt idx="0">
                  <c:v>Otras </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cepa'!$B$15:$L$15</c:f>
              <c:numCache>
                <c:formatCode>#,##0</c:formatCode>
                <c:ptCount val="11"/>
                <c:pt idx="0">
                  <c:v>43711.830999999998</c:v>
                </c:pt>
                <c:pt idx="1">
                  <c:v>51111.241000000002</c:v>
                </c:pt>
                <c:pt idx="2">
                  <c:v>53274.555999999997</c:v>
                </c:pt>
                <c:pt idx="3">
                  <c:v>48774.767</c:v>
                </c:pt>
                <c:pt idx="4">
                  <c:v>52768.055999999997</c:v>
                </c:pt>
                <c:pt idx="5">
                  <c:v>46360.313000000002</c:v>
                </c:pt>
                <c:pt idx="6">
                  <c:v>47558.072999999997</c:v>
                </c:pt>
                <c:pt idx="7">
                  <c:v>61865.686000000002</c:v>
                </c:pt>
                <c:pt idx="8">
                  <c:v>20087.521000000001</c:v>
                </c:pt>
                <c:pt idx="9">
                  <c:v>50574.358</c:v>
                </c:pt>
                <c:pt idx="10">
                  <c:v>62611.133999999998</c:v>
                </c:pt>
              </c:numCache>
            </c:numRef>
          </c:val>
          <c:smooth val="0"/>
          <c:extLst>
            <c:ext xmlns:c16="http://schemas.microsoft.com/office/drawing/2014/chart" uri="{C3380CC4-5D6E-409C-BE32-E72D297353CC}">
              <c16:uniqueId val="{0000000B-03FC-4D63-B343-7DE851085A89}"/>
            </c:ext>
          </c:extLst>
        </c:ser>
        <c:dLbls>
          <c:showLegendKey val="0"/>
          <c:showVal val="0"/>
          <c:showCatName val="0"/>
          <c:showSerName val="0"/>
          <c:showPercent val="0"/>
          <c:showBubbleSize val="0"/>
        </c:dLbls>
        <c:marker val="1"/>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layout>
            <c:manualLayout>
              <c:xMode val="edge"/>
              <c:yMode val="edge"/>
              <c:x val="4.1009837228007801E-2"/>
              <c:y val="0.312392024485854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0745203426004871"/>
          <c:y val="0.7331305177761871"/>
          <c:w val="0.86065388323274872"/>
          <c:h val="0.12833164663194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Producción de vinos con DO por variedades. Año 2021</a:t>
            </a:r>
            <a:endParaRPr lang="en-US"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3CBDB5D7-AC2B-4080-91D7-A426FBD8C032}" type="CELLRANGE">
                      <a:rPr lang="en-US" baseline="0"/>
                      <a:pPr/>
                      <a:t>[CELLRANGE]</a:t>
                    </a:fld>
                    <a:r>
                      <a:rPr lang="en-US" baseline="0"/>
                      <a:t>; </a:t>
                    </a:r>
                    <a:fld id="{5D5ED6F4-C331-48AB-8861-CB755590D04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14AB520B-CEBC-4850-87E7-A7202D37BBF8}" type="CELLRANGE">
                      <a:rPr lang="en-US" baseline="0"/>
                      <a:pPr/>
                      <a:t>[CELLRANGE]</a:t>
                    </a:fld>
                    <a:r>
                      <a:rPr lang="en-US" baseline="0"/>
                      <a:t>; </a:t>
                    </a:r>
                    <a:fld id="{A7B15BF6-2204-450F-911A-6997016116C9}"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2E399D1A-82FE-477F-86B9-8ABF1218EE43}" type="CELLRANGE">
                      <a:rPr lang="en-US" baseline="0"/>
                      <a:pPr/>
                      <a:t>[CELLRANGE]</a:t>
                    </a:fld>
                    <a:r>
                      <a:rPr lang="en-US" baseline="0"/>
                      <a:t>; </a:t>
                    </a:r>
                    <a:fld id="{F8C28AFF-2484-4F66-B728-FE678C0B204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layout>
                <c:manualLayout>
                  <c:x val="-2.0015001877578178E-2"/>
                  <c:y val="-2.8422499108762031E-2"/>
                </c:manualLayout>
              </c:layout>
              <c:tx>
                <c:rich>
                  <a:bodyPr/>
                  <a:lstStyle/>
                  <a:p>
                    <a:fld id="{F8F92EFA-51A8-4426-A9E7-9FDF87F76DE0}" type="CELLRANGE">
                      <a:rPr lang="en-US" baseline="0"/>
                      <a:pPr/>
                      <a:t>[CELLRANGE]</a:t>
                    </a:fld>
                    <a:r>
                      <a:rPr lang="en-US" baseline="0"/>
                      <a:t>; </a:t>
                    </a:r>
                    <a:fld id="{9456B8F3-0D53-4B23-8EFB-AB0165FB0DE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4588D865-580E-4196-853B-97D330D27A25}" type="CELLRANGE">
                      <a:rPr lang="en-US" baseline="0"/>
                      <a:pPr/>
                      <a:t>[CELLRANGE]</a:t>
                    </a:fld>
                    <a:r>
                      <a:rPr lang="en-US" baseline="0"/>
                      <a:t>; </a:t>
                    </a:r>
                    <a:fld id="{39FA5C77-B621-46CA-B805-1B446DE787A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7E03A316-5137-444B-91C5-44B9C85BBF3E}" type="CELLRANGE">
                      <a:rPr lang="en-US" baseline="0"/>
                      <a:pPr/>
                      <a:t>[CELLRANGE]</a:t>
                    </a:fld>
                    <a:r>
                      <a:rPr lang="en-US" baseline="0"/>
                      <a:t>; </a:t>
                    </a:r>
                    <a:fld id="{E551C4AA-8EBC-435F-A5C7-FA9B42DBFA76}"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17E1FC79-FD94-4F2C-AE39-9280BE07DA19}" type="CELLRANGE">
                      <a:rPr lang="en-US"/>
                      <a:pPr/>
                      <a:t>[CELLRANGE]</a:t>
                    </a:fld>
                    <a:r>
                      <a:rPr lang="en-US" baseline="0"/>
                      <a:t>; </a:t>
                    </a:r>
                    <a:fld id="{3987ADDB-B5E6-4543-A0E1-FDA58ADBB84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61375D52-B12E-46E7-A247-D2CE62D28245}" type="CELLRANGE">
                      <a:rPr lang="en-US"/>
                      <a:pPr/>
                      <a:t>[CELLRANGE]</a:t>
                    </a:fld>
                    <a:r>
                      <a:rPr lang="en-US" baseline="0"/>
                      <a:t>; </a:t>
                    </a:r>
                    <a:fld id="{0AA02870-93F3-4BB2-A842-980433085EE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C297031D-E086-4323-ACC9-BD0099E05096}" type="CELLRANGE">
                      <a:rPr lang="en-US"/>
                      <a:pPr/>
                      <a:t>[CELLRANGE]</a:t>
                    </a:fld>
                    <a:r>
                      <a:rPr lang="en-US" baseline="0"/>
                      <a:t>; </a:t>
                    </a:r>
                    <a:fld id="{D44E91C1-7E64-49E0-B348-7F3088111C2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D968FD48-D1AD-433D-BB64-9137B673544A}" type="CELLRANGE">
                      <a:rPr lang="en-US" baseline="0"/>
                      <a:pPr/>
                      <a:t>[CELLRANGE]</a:t>
                    </a:fld>
                    <a:r>
                      <a:rPr lang="en-US" baseline="0"/>
                      <a:t>; </a:t>
                    </a:r>
                    <a:fld id="{EA22EC17-0B1C-4946-ADD9-0051428E04A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8B733824-2145-41F7-BA60-53C9A2D68C8D}" type="CELLRANGE">
                      <a:rPr lang="en-US" baseline="0"/>
                      <a:pPr/>
                      <a:t>[CELLRANGE]</a:t>
                    </a:fld>
                    <a:r>
                      <a:rPr lang="en-US" baseline="0"/>
                      <a:t>; </a:t>
                    </a:r>
                    <a:fld id="{2E8BADD0-0D52-4925-8434-8430069CCE84}"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Carménère</c:v>
                </c:pt>
                <c:pt idx="5">
                  <c:v>Syrah</c:v>
                </c:pt>
                <c:pt idx="6">
                  <c:v>Pedro Jiménez</c:v>
                </c:pt>
                <c:pt idx="7">
                  <c:v>Malbec</c:v>
                </c:pt>
                <c:pt idx="8">
                  <c:v>Pinot Noir</c:v>
                </c:pt>
                <c:pt idx="9">
                  <c:v>País - Mission</c:v>
                </c:pt>
                <c:pt idx="10">
                  <c:v>Otras </c:v>
                </c:pt>
              </c:strCache>
            </c:strRef>
          </c:cat>
          <c:val>
            <c:numRef>
              <c:f>'Prod vino graf'!$P$2:$P$12</c:f>
              <c:numCache>
                <c:formatCode>#,##0</c:formatCode>
                <c:ptCount val="11"/>
                <c:pt idx="0">
                  <c:v>356471145</c:v>
                </c:pt>
                <c:pt idx="1">
                  <c:v>145152685</c:v>
                </c:pt>
                <c:pt idx="2">
                  <c:v>129761225</c:v>
                </c:pt>
                <c:pt idx="3">
                  <c:v>103267196</c:v>
                </c:pt>
                <c:pt idx="4">
                  <c:v>89299184</c:v>
                </c:pt>
                <c:pt idx="5">
                  <c:v>58624139</c:v>
                </c:pt>
                <c:pt idx="6">
                  <c:v>54754248</c:v>
                </c:pt>
                <c:pt idx="7">
                  <c:v>29262522</c:v>
                </c:pt>
                <c:pt idx="8">
                  <c:v>24935200</c:v>
                </c:pt>
                <c:pt idx="9">
                  <c:v>19941007</c:v>
                </c:pt>
                <c:pt idx="10">
                  <c:v>77889302</c:v>
                </c:pt>
              </c:numCache>
            </c:numRef>
          </c:val>
          <c:extLst>
            <c:ext xmlns:c15="http://schemas.microsoft.com/office/drawing/2012/chart" uri="{02D57815-91ED-43cb-92C2-25804820EDAC}">
              <c15:datalabelsRange>
                <c15:f>'Prod vino graf'!$Q$2:$Q$12</c15:f>
                <c15:dlblRangeCache>
                  <c:ptCount val="11"/>
                  <c:pt idx="0">
                    <c:v>32,7%</c:v>
                  </c:pt>
                  <c:pt idx="1">
                    <c:v>13,3%</c:v>
                  </c:pt>
                  <c:pt idx="2">
                    <c:v>11,9%</c:v>
                  </c:pt>
                  <c:pt idx="3">
                    <c:v>9,5%</c:v>
                  </c:pt>
                  <c:pt idx="4">
                    <c:v>8,2%</c:v>
                  </c:pt>
                  <c:pt idx="5">
                    <c:v>5,4%</c:v>
                  </c:pt>
                  <c:pt idx="6">
                    <c:v>5,0%</c:v>
                  </c:pt>
                  <c:pt idx="7">
                    <c:v>2,7%</c:v>
                  </c:pt>
                  <c:pt idx="8">
                    <c:v>2,3%</c:v>
                  </c:pt>
                  <c:pt idx="9">
                    <c:v>1,8%</c:v>
                  </c:pt>
                  <c:pt idx="10">
                    <c:v>7,2%</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25.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4200581854978966"/>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graf'!$P$18:$P$41</c:f>
              <c:numCache>
                <c:formatCode>#,##0</c:formatCode>
                <c:ptCount val="24"/>
                <c:pt idx="0">
                  <c:v>2996983</c:v>
                </c:pt>
                <c:pt idx="1">
                  <c:v>2395729</c:v>
                </c:pt>
                <c:pt idx="2">
                  <c:v>3748213</c:v>
                </c:pt>
                <c:pt idx="3">
                  <c:v>4460397</c:v>
                </c:pt>
                <c:pt idx="4">
                  <c:v>4430500</c:v>
                </c:pt>
                <c:pt idx="5">
                  <c:v>5460865</c:v>
                </c:pt>
                <c:pt idx="6">
                  <c:v>5474888</c:v>
                </c:pt>
                <c:pt idx="7">
                  <c:v>6303212</c:v>
                </c:pt>
                <c:pt idx="8">
                  <c:v>7163043</c:v>
                </c:pt>
                <c:pt idx="9">
                  <c:v>7038874</c:v>
                </c:pt>
                <c:pt idx="10">
                  <c:v>6927908</c:v>
                </c:pt>
                <c:pt idx="11">
                  <c:v>8665659</c:v>
                </c:pt>
                <c:pt idx="12">
                  <c:v>7445528</c:v>
                </c:pt>
                <c:pt idx="13">
                  <c:v>8286392</c:v>
                </c:pt>
                <c:pt idx="14">
                  <c:v>10159853</c:v>
                </c:pt>
                <c:pt idx="15">
                  <c:v>10746399.59</c:v>
                </c:pt>
                <c:pt idx="16">
                  <c:v>8409649</c:v>
                </c:pt>
                <c:pt idx="17">
                  <c:v>10812866.810000001</c:v>
                </c:pt>
                <c:pt idx="18">
                  <c:v>8524838.3000000007</c:v>
                </c:pt>
                <c:pt idx="19">
                  <c:v>8050614.1399999997</c:v>
                </c:pt>
                <c:pt idx="20">
                  <c:v>10527819.439999999</c:v>
                </c:pt>
                <c:pt idx="21">
                  <c:v>10300475</c:v>
                </c:pt>
                <c:pt idx="22">
                  <c:v>8882067</c:v>
                </c:pt>
                <c:pt idx="23">
                  <c:v>10893578.529999999</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graf'!$Q$18:$Q$41</c:f>
              <c:numCache>
                <c:formatCode>#,##0</c:formatCode>
                <c:ptCount val="24"/>
                <c:pt idx="0">
                  <c:v>1443082</c:v>
                </c:pt>
                <c:pt idx="1">
                  <c:v>1318548</c:v>
                </c:pt>
                <c:pt idx="2">
                  <c:v>1956098</c:v>
                </c:pt>
                <c:pt idx="3">
                  <c:v>583290</c:v>
                </c:pt>
                <c:pt idx="4">
                  <c:v>834463</c:v>
                </c:pt>
                <c:pt idx="5">
                  <c:v>947611</c:v>
                </c:pt>
                <c:pt idx="6">
                  <c:v>577173</c:v>
                </c:pt>
                <c:pt idx="7">
                  <c:v>1047796</c:v>
                </c:pt>
                <c:pt idx="8">
                  <c:v>861365</c:v>
                </c:pt>
                <c:pt idx="9">
                  <c:v>879062</c:v>
                </c:pt>
                <c:pt idx="10">
                  <c:v>1318511</c:v>
                </c:pt>
                <c:pt idx="11">
                  <c:v>1152065</c:v>
                </c:pt>
                <c:pt idx="12">
                  <c:v>1271633</c:v>
                </c:pt>
                <c:pt idx="13">
                  <c:v>1180010</c:v>
                </c:pt>
                <c:pt idx="14">
                  <c:v>1716869</c:v>
                </c:pt>
                <c:pt idx="15">
                  <c:v>1361019.94</c:v>
                </c:pt>
                <c:pt idx="16">
                  <c:v>1101227.26</c:v>
                </c:pt>
                <c:pt idx="17">
                  <c:v>1522542.81</c:v>
                </c:pt>
                <c:pt idx="18">
                  <c:v>1217747.5</c:v>
                </c:pt>
                <c:pt idx="19">
                  <c:v>1103298.02</c:v>
                </c:pt>
                <c:pt idx="20">
                  <c:v>1358918.94</c:v>
                </c:pt>
                <c:pt idx="21">
                  <c:v>1339894</c:v>
                </c:pt>
                <c:pt idx="22">
                  <c:v>1219875</c:v>
                </c:pt>
                <c:pt idx="23">
                  <c:v>1874779</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graf'!$R$18:$R$41</c:f>
              <c:numCache>
                <c:formatCode>#,##0</c:formatCode>
                <c:ptCount val="24"/>
                <c:pt idx="0">
                  <c:v>825438</c:v>
                </c:pt>
                <c:pt idx="1">
                  <c:v>565874</c:v>
                </c:pt>
                <c:pt idx="2">
                  <c:v>715063</c:v>
                </c:pt>
                <c:pt idx="3">
                  <c:v>408098</c:v>
                </c:pt>
                <c:pt idx="4">
                  <c:v>358267</c:v>
                </c:pt>
                <c:pt idx="5">
                  <c:v>273745</c:v>
                </c:pt>
                <c:pt idx="6">
                  <c:v>248675</c:v>
                </c:pt>
                <c:pt idx="7">
                  <c:v>534503</c:v>
                </c:pt>
                <c:pt idx="8">
                  <c:v>424370</c:v>
                </c:pt>
                <c:pt idx="9">
                  <c:v>359524</c:v>
                </c:pt>
                <c:pt idx="10">
                  <c:v>436551</c:v>
                </c:pt>
                <c:pt idx="11">
                  <c:v>275198</c:v>
                </c:pt>
                <c:pt idx="12">
                  <c:v>435221</c:v>
                </c:pt>
                <c:pt idx="13">
                  <c:v>997406</c:v>
                </c:pt>
                <c:pt idx="14">
                  <c:v>676985</c:v>
                </c:pt>
                <c:pt idx="15">
                  <c:v>713532.72</c:v>
                </c:pt>
                <c:pt idx="16">
                  <c:v>385395</c:v>
                </c:pt>
                <c:pt idx="17">
                  <c:v>531451.97</c:v>
                </c:pt>
                <c:pt idx="18">
                  <c:v>401034.54</c:v>
                </c:pt>
                <c:pt idx="19">
                  <c:v>338145.85</c:v>
                </c:pt>
                <c:pt idx="20">
                  <c:v>1012231.45</c:v>
                </c:pt>
                <c:pt idx="21">
                  <c:v>298388</c:v>
                </c:pt>
                <c:pt idx="22">
                  <c:v>235286</c:v>
                </c:pt>
                <c:pt idx="23">
                  <c:v>668928.74</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9370989452133888"/>
          <c:y val="0.8653603916980257"/>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26. Evolución de la superficie de vides por cepaje (ha)</a:t>
            </a:r>
            <a:endParaRPr lang="es-CL" sz="1050">
              <a:effectLst/>
            </a:endParaRPr>
          </a:p>
        </c:rich>
      </c:tx>
      <c:layout>
        <c:manualLayout>
          <c:xMode val="edge"/>
          <c:yMode val="edge"/>
          <c:x val="0.30215438949396417"/>
          <c:y val="5.0980392156862744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9.4489451444832021E-2"/>
          <c:y val="0.17262323841582899"/>
          <c:w val="0.84290616143723252"/>
          <c:h val="0.53742147497956194"/>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(2)'!$B$4:$P$4</c15:sqref>
                  </c15:fullRef>
                </c:ext>
              </c:extLst>
              <c:f>'Sup plantada vides (2)'!$F$4:$P$4</c:f>
              <c:numCache>
                <c:formatCode>#,##0</c:formatCode>
                <c:ptCount val="11"/>
                <c:pt idx="0">
                  <c:v>38425.67</c:v>
                </c:pt>
                <c:pt idx="1">
                  <c:v>40836.949999999997</c:v>
                </c:pt>
                <c:pt idx="2">
                  <c:v>41521.930000000008</c:v>
                </c:pt>
                <c:pt idx="3">
                  <c:v>42195.360000000001</c:v>
                </c:pt>
                <c:pt idx="4">
                  <c:v>44176.37</c:v>
                </c:pt>
                <c:pt idx="5">
                  <c:v>43211.01</c:v>
                </c:pt>
                <c:pt idx="6">
                  <c:v>42408.65</c:v>
                </c:pt>
                <c:pt idx="7">
                  <c:v>41155.97</c:v>
                </c:pt>
                <c:pt idx="8">
                  <c:v>41098.58</c:v>
                </c:pt>
                <c:pt idx="9">
                  <c:v>40204.730000000003</c:v>
                </c:pt>
                <c:pt idx="10">
                  <c:v>40053.480000000032</c:v>
                </c:pt>
              </c:numCache>
            </c:numRef>
          </c:val>
          <c:extLst>
            <c:ext xmlns:c16="http://schemas.microsoft.com/office/drawing/2014/chart" uri="{C3380CC4-5D6E-409C-BE32-E72D297353CC}">
              <c16:uniqueId val="{00000000-DC70-459D-98DC-0554272EBDCC}"/>
            </c:ext>
          </c:extLst>
        </c:ser>
        <c:ser>
          <c:idx val="1"/>
          <c:order val="1"/>
          <c:tx>
            <c:strRef>
              <c:f>'Sup plantada vides (2)'!$A$5</c:f>
              <c:strCache>
                <c:ptCount val="1"/>
                <c:pt idx="0">
                  <c:v>S. Blanc</c:v>
                </c:pt>
              </c:strCache>
            </c:strRef>
          </c:tx>
          <c:spPr>
            <a:solidFill>
              <a:schemeClr val="accent2"/>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(2)'!$B$5:$P$5</c15:sqref>
                  </c15:fullRef>
                </c:ext>
              </c:extLst>
              <c:f>'Sup plantada vides (2)'!$F$5:$P$5</c:f>
              <c:numCache>
                <c:formatCode>#,##0</c:formatCode>
                <c:ptCount val="11"/>
                <c:pt idx="0">
                  <c:v>13277.82</c:v>
                </c:pt>
                <c:pt idx="1">
                  <c:v>13922.32</c:v>
                </c:pt>
                <c:pt idx="2">
                  <c:v>14131.97</c:v>
                </c:pt>
                <c:pt idx="3">
                  <c:v>14392.98</c:v>
                </c:pt>
                <c:pt idx="4">
                  <c:v>15142.33</c:v>
                </c:pt>
                <c:pt idx="5">
                  <c:v>15172.99</c:v>
                </c:pt>
                <c:pt idx="6">
                  <c:v>14999.23</c:v>
                </c:pt>
                <c:pt idx="7">
                  <c:v>15161.98</c:v>
                </c:pt>
                <c:pt idx="8">
                  <c:v>15383.48</c:v>
                </c:pt>
                <c:pt idx="9">
                  <c:v>15222.18</c:v>
                </c:pt>
                <c:pt idx="10">
                  <c:v>15224.260000000009</c:v>
                </c:pt>
              </c:numCache>
            </c:numRef>
          </c:val>
          <c:extLst>
            <c:ext xmlns:c16="http://schemas.microsoft.com/office/drawing/2014/chart" uri="{C3380CC4-5D6E-409C-BE32-E72D297353CC}">
              <c16:uniqueId val="{00000001-DC70-459D-98DC-0554272EBDCC}"/>
            </c:ext>
          </c:extLst>
        </c:ser>
        <c:ser>
          <c:idx val="2"/>
          <c:order val="2"/>
          <c:tx>
            <c:strRef>
              <c:f>'Sup plantada vides (2)'!$A$6</c:f>
              <c:strCache>
                <c:ptCount val="1"/>
                <c:pt idx="0">
                  <c:v>Merlot</c:v>
                </c:pt>
              </c:strCache>
            </c:strRef>
          </c:tx>
          <c:spPr>
            <a:solidFill>
              <a:schemeClr val="accent3"/>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(2)'!$B$6:$P$6</c15:sqref>
                  </c15:fullRef>
                </c:ext>
              </c:extLst>
              <c:f>'Sup plantada vides (2)'!$F$6:$P$6</c:f>
              <c:numCache>
                <c:formatCode>#,##0</c:formatCode>
                <c:ptCount val="11"/>
                <c:pt idx="0">
                  <c:v>10640.15</c:v>
                </c:pt>
                <c:pt idx="1">
                  <c:v>11431.95</c:v>
                </c:pt>
                <c:pt idx="2">
                  <c:v>11649.07</c:v>
                </c:pt>
                <c:pt idx="3">
                  <c:v>11925.19</c:v>
                </c:pt>
                <c:pt idx="4">
                  <c:v>12480.13</c:v>
                </c:pt>
                <c:pt idx="5">
                  <c:v>12242.78</c:v>
                </c:pt>
                <c:pt idx="6">
                  <c:v>12056.67</c:v>
                </c:pt>
                <c:pt idx="7">
                  <c:v>11702.929999999998</c:v>
                </c:pt>
                <c:pt idx="8">
                  <c:v>11843.75</c:v>
                </c:pt>
                <c:pt idx="9">
                  <c:v>11757.17</c:v>
                </c:pt>
                <c:pt idx="10">
                  <c:v>11366.2</c:v>
                </c:pt>
              </c:numCache>
            </c:numRef>
          </c:val>
          <c:extLst>
            <c:ext xmlns:c16="http://schemas.microsoft.com/office/drawing/2014/chart" uri="{C3380CC4-5D6E-409C-BE32-E72D297353CC}">
              <c16:uniqueId val="{00000002-DC70-459D-98DC-0554272EBDCC}"/>
            </c:ext>
          </c:extLst>
        </c:ser>
        <c:ser>
          <c:idx val="3"/>
          <c:order val="3"/>
          <c:tx>
            <c:strRef>
              <c:f>'Sup plantada vides (2)'!$A$7</c:f>
              <c:strCache>
                <c:ptCount val="1"/>
                <c:pt idx="0">
                  <c:v>Chardonnay</c:v>
                </c:pt>
              </c:strCache>
            </c:strRef>
          </c:tx>
          <c:spPr>
            <a:solidFill>
              <a:schemeClr val="accent4"/>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(2)'!$B$7:$P$7</c15:sqref>
                  </c15:fullRef>
                </c:ext>
              </c:extLst>
              <c:f>'Sup plantada vides (2)'!$F$7:$P$7</c:f>
              <c:numCache>
                <c:formatCode>#,##0</c:formatCode>
                <c:ptCount val="11"/>
                <c:pt idx="0">
                  <c:v>10834.02</c:v>
                </c:pt>
                <c:pt idx="1">
                  <c:v>10970.36</c:v>
                </c:pt>
                <c:pt idx="2">
                  <c:v>10570.910000000002</c:v>
                </c:pt>
                <c:pt idx="3">
                  <c:v>10693.92</c:v>
                </c:pt>
                <c:pt idx="4">
                  <c:v>11633.83</c:v>
                </c:pt>
                <c:pt idx="5">
                  <c:v>11698.3</c:v>
                </c:pt>
                <c:pt idx="6">
                  <c:v>11434.73</c:v>
                </c:pt>
                <c:pt idx="7">
                  <c:v>11297.15</c:v>
                </c:pt>
                <c:pt idx="8">
                  <c:v>11241.53</c:v>
                </c:pt>
                <c:pt idx="9">
                  <c:v>11124.33</c:v>
                </c:pt>
                <c:pt idx="10">
                  <c:v>10919.79</c:v>
                </c:pt>
              </c:numCache>
            </c:numRef>
          </c:val>
          <c:extLst>
            <c:ext xmlns:c16="http://schemas.microsoft.com/office/drawing/2014/chart" uri="{C3380CC4-5D6E-409C-BE32-E72D297353CC}">
              <c16:uniqueId val="{00000003-DC70-459D-98DC-0554272EBDCC}"/>
            </c:ext>
          </c:extLst>
        </c:ser>
        <c:ser>
          <c:idx val="4"/>
          <c:order val="4"/>
          <c:tx>
            <c:strRef>
              <c:f>'Sup plantada vides (2)'!$A$8</c:f>
              <c:strCache>
                <c:ptCount val="1"/>
                <c:pt idx="0">
                  <c:v>Carmenère</c:v>
                </c:pt>
              </c:strCache>
            </c:strRef>
          </c:tx>
          <c:spPr>
            <a:solidFill>
              <a:schemeClr val="accent5"/>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(2)'!$B$8:$P$8</c15:sqref>
                  </c15:fullRef>
                </c:ext>
              </c:extLst>
              <c:f>'Sup plantada vides (2)'!$F$8:$P$8</c:f>
              <c:numCache>
                <c:formatCode>#,##0</c:formatCode>
                <c:ptCount val="11"/>
                <c:pt idx="0">
                  <c:v>9501.99</c:v>
                </c:pt>
                <c:pt idx="1">
                  <c:v>10040</c:v>
                </c:pt>
                <c:pt idx="2">
                  <c:v>10418.06</c:v>
                </c:pt>
                <c:pt idx="3">
                  <c:v>10732.48</c:v>
                </c:pt>
                <c:pt idx="4">
                  <c:v>11319.49</c:v>
                </c:pt>
                <c:pt idx="5">
                  <c:v>10860.86</c:v>
                </c:pt>
                <c:pt idx="6">
                  <c:v>10503.29</c:v>
                </c:pt>
                <c:pt idx="7">
                  <c:v>10249.56</c:v>
                </c:pt>
                <c:pt idx="8">
                  <c:v>10646.77</c:v>
                </c:pt>
                <c:pt idx="9">
                  <c:v>10732.12</c:v>
                </c:pt>
                <c:pt idx="10">
                  <c:v>10836.809999999994</c:v>
                </c:pt>
              </c:numCache>
            </c:numRef>
          </c:val>
          <c:extLst>
            <c:ext xmlns:c16="http://schemas.microsoft.com/office/drawing/2014/chart" uri="{C3380CC4-5D6E-409C-BE32-E72D297353CC}">
              <c16:uniqueId val="{00000004-DC70-459D-98DC-0554272EBDCC}"/>
            </c:ext>
          </c:extLst>
        </c:ser>
        <c:ser>
          <c:idx val="5"/>
          <c:order val="5"/>
          <c:tx>
            <c:strRef>
              <c:f>'Sup plantada vides (2)'!$A$9</c:f>
              <c:strCache>
                <c:ptCount val="1"/>
                <c:pt idx="0">
                  <c:v>País</c:v>
                </c:pt>
              </c:strCache>
            </c:strRef>
          </c:tx>
          <c:spPr>
            <a:solidFill>
              <a:schemeClr val="accent6"/>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(2)'!$B$9:$P$9</c15:sqref>
                  </c15:fullRef>
                </c:ext>
              </c:extLst>
              <c:f>'Sup plantada vides (2)'!$F$9:$P$9</c:f>
              <c:numCache>
                <c:formatCode>#,##0</c:formatCode>
                <c:ptCount val="11"/>
                <c:pt idx="0">
                  <c:v>5855.13</c:v>
                </c:pt>
                <c:pt idx="1">
                  <c:v>7079.16</c:v>
                </c:pt>
                <c:pt idx="2">
                  <c:v>7247.52</c:v>
                </c:pt>
                <c:pt idx="3">
                  <c:v>7338.68</c:v>
                </c:pt>
                <c:pt idx="4">
                  <c:v>7652.58</c:v>
                </c:pt>
                <c:pt idx="5">
                  <c:v>12520.57</c:v>
                </c:pt>
                <c:pt idx="6">
                  <c:v>9684.2000000000007</c:v>
                </c:pt>
                <c:pt idx="7">
                  <c:v>10056.119999999999</c:v>
                </c:pt>
                <c:pt idx="8">
                  <c:v>10236.540000000001</c:v>
                </c:pt>
                <c:pt idx="9">
                  <c:v>10319.379999999999</c:v>
                </c:pt>
                <c:pt idx="10">
                  <c:v>10442.589999999984</c:v>
                </c:pt>
              </c:numCache>
            </c:numRef>
          </c:val>
          <c:extLst>
            <c:ext xmlns:c16="http://schemas.microsoft.com/office/drawing/2014/chart" uri="{C3380CC4-5D6E-409C-BE32-E72D297353CC}">
              <c16:uniqueId val="{00000005-DC70-459D-98DC-0554272EBDCC}"/>
            </c:ext>
          </c:extLst>
        </c:ser>
        <c:ser>
          <c:idx val="6"/>
          <c:order val="6"/>
          <c:tx>
            <c:strRef>
              <c:f>'Sup plantada vides (2)'!$A$10</c:f>
              <c:strCache>
                <c:ptCount val="1"/>
                <c:pt idx="0">
                  <c:v>Syrah</c:v>
                </c:pt>
              </c:strCache>
            </c:strRef>
          </c:tx>
          <c:spPr>
            <a:solidFill>
              <a:schemeClr val="accent1">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(2)'!$B$10:$P$10</c15:sqref>
                  </c15:fullRef>
                </c:ext>
              </c:extLst>
              <c:f>'Sup plantada vides (2)'!$F$10:$P$10</c:f>
              <c:numCache>
                <c:formatCode>#,##0</c:formatCode>
                <c:ptCount val="11"/>
                <c:pt idx="0">
                  <c:v>6886.77</c:v>
                </c:pt>
                <c:pt idx="1">
                  <c:v>7393.45</c:v>
                </c:pt>
                <c:pt idx="2">
                  <c:v>7744.63</c:v>
                </c:pt>
                <c:pt idx="3">
                  <c:v>7933.12</c:v>
                </c:pt>
                <c:pt idx="4">
                  <c:v>8432.24</c:v>
                </c:pt>
                <c:pt idx="5">
                  <c:v>8232.68</c:v>
                </c:pt>
                <c:pt idx="6">
                  <c:v>7994.35</c:v>
                </c:pt>
                <c:pt idx="7">
                  <c:v>7737.7099999999982</c:v>
                </c:pt>
                <c:pt idx="8">
                  <c:v>7668.49</c:v>
                </c:pt>
                <c:pt idx="9">
                  <c:v>7528.54</c:v>
                </c:pt>
                <c:pt idx="10">
                  <c:v>7399.92</c:v>
                </c:pt>
              </c:numCache>
            </c:numRef>
          </c:val>
          <c:extLst>
            <c:ext xmlns:c16="http://schemas.microsoft.com/office/drawing/2014/chart" uri="{C3380CC4-5D6E-409C-BE32-E72D297353CC}">
              <c16:uniqueId val="{00000006-DC70-459D-98DC-0554272EBDCC}"/>
            </c:ext>
          </c:extLst>
        </c:ser>
        <c:ser>
          <c:idx val="7"/>
          <c:order val="7"/>
          <c:tx>
            <c:strRef>
              <c:f>'Sup plantada vides (2)'!$A$11</c:f>
              <c:strCache>
                <c:ptCount val="1"/>
                <c:pt idx="0">
                  <c:v>M. Alejandría</c:v>
                </c:pt>
              </c:strCache>
            </c:strRef>
          </c:tx>
          <c:spPr>
            <a:solidFill>
              <a:schemeClr val="accent2">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(2)'!$B$11:$P$11</c15:sqref>
                  </c15:fullRef>
                </c:ext>
              </c:extLst>
              <c:f>'Sup plantada vides (2)'!$F$11:$P$11</c:f>
              <c:numCache>
                <c:formatCode>#,##0</c:formatCode>
                <c:ptCount val="11"/>
                <c:pt idx="0">
                  <c:v>3117.54</c:v>
                </c:pt>
                <c:pt idx="1">
                  <c:v>3266.01</c:v>
                </c:pt>
                <c:pt idx="2">
                  <c:v>3320.6999999999994</c:v>
                </c:pt>
                <c:pt idx="3">
                  <c:v>3344.42</c:v>
                </c:pt>
                <c:pt idx="4">
                  <c:v>3574.28</c:v>
                </c:pt>
                <c:pt idx="5">
                  <c:v>4031.5</c:v>
                </c:pt>
                <c:pt idx="6">
                  <c:v>4274.8</c:v>
                </c:pt>
                <c:pt idx="7">
                  <c:v>4327.8100000000004</c:v>
                </c:pt>
                <c:pt idx="8">
                  <c:v>4285.3599999999997</c:v>
                </c:pt>
                <c:pt idx="9">
                  <c:v>4368.7700000000004</c:v>
                </c:pt>
                <c:pt idx="10">
                  <c:v>4298.3199999999879</c:v>
                </c:pt>
              </c:numCache>
            </c:numRef>
          </c:val>
          <c:extLst>
            <c:ext xmlns:c16="http://schemas.microsoft.com/office/drawing/2014/chart" uri="{C3380CC4-5D6E-409C-BE32-E72D297353CC}">
              <c16:uniqueId val="{00000007-DC70-459D-98DC-0554272EBDCC}"/>
            </c:ext>
          </c:extLst>
        </c:ser>
        <c:ser>
          <c:idx val="8"/>
          <c:order val="8"/>
          <c:tx>
            <c:strRef>
              <c:f>'Sup plantada vides (2)'!$A$12</c:f>
              <c:strCache>
                <c:ptCount val="1"/>
                <c:pt idx="0">
                  <c:v>Pinot Noir</c:v>
                </c:pt>
              </c:strCache>
            </c:strRef>
          </c:tx>
          <c:spPr>
            <a:solidFill>
              <a:schemeClr val="accent3">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(2)'!$B$12:$P$12</c15:sqref>
                  </c15:fullRef>
                </c:ext>
              </c:extLst>
              <c:f>'Sup plantada vides (2)'!$F$12:$P$12</c:f>
              <c:numCache>
                <c:formatCode>#,##0</c:formatCode>
                <c:ptCount val="11"/>
                <c:pt idx="0">
                  <c:v>3306.82</c:v>
                </c:pt>
                <c:pt idx="1">
                  <c:v>3729.32</c:v>
                </c:pt>
                <c:pt idx="2">
                  <c:v>4012.4500000000003</c:v>
                </c:pt>
                <c:pt idx="3">
                  <c:v>4059.89</c:v>
                </c:pt>
                <c:pt idx="4">
                  <c:v>4195.8500000000004</c:v>
                </c:pt>
                <c:pt idx="5">
                  <c:v>4148.55</c:v>
                </c:pt>
                <c:pt idx="6">
                  <c:v>4090.53</c:v>
                </c:pt>
                <c:pt idx="7">
                  <c:v>4041.0400000000004</c:v>
                </c:pt>
                <c:pt idx="8">
                  <c:v>4143.6099999999997</c:v>
                </c:pt>
                <c:pt idx="9">
                  <c:v>4045.01</c:v>
                </c:pt>
                <c:pt idx="10">
                  <c:v>4178.7800000000007</c:v>
                </c:pt>
              </c:numCache>
            </c:numRef>
          </c:val>
          <c:extLst>
            <c:ext xmlns:c16="http://schemas.microsoft.com/office/drawing/2014/chart" uri="{C3380CC4-5D6E-409C-BE32-E72D297353CC}">
              <c16:uniqueId val="{00000008-DC70-459D-98DC-0554272EBDCC}"/>
            </c:ext>
          </c:extLst>
        </c:ser>
        <c:ser>
          <c:idx val="9"/>
          <c:order val="9"/>
          <c:tx>
            <c:strRef>
              <c:f>'Sup plantada vides (2)'!$A$13</c:f>
              <c:strCache>
                <c:ptCount val="1"/>
                <c:pt idx="0">
                  <c:v>Malbec</c:v>
                </c:pt>
              </c:strCache>
            </c:strRef>
          </c:tx>
          <c:spPr>
            <a:solidFill>
              <a:schemeClr val="accent4">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(2)'!$B$13:$P$13</c15:sqref>
                  </c15:fullRef>
                </c:ext>
              </c:extLst>
              <c:f>'Sup plantada vides (2)'!$F$13:$P$13</c:f>
              <c:numCache>
                <c:formatCode>#,##0</c:formatCode>
                <c:ptCount val="11"/>
                <c:pt idx="0">
                  <c:v>1489.39</c:v>
                </c:pt>
                <c:pt idx="1">
                  <c:v>1827.86</c:v>
                </c:pt>
                <c:pt idx="2">
                  <c:v>1980.61</c:v>
                </c:pt>
                <c:pt idx="3">
                  <c:v>2103.85</c:v>
                </c:pt>
                <c:pt idx="4">
                  <c:v>2309.5100000000002</c:v>
                </c:pt>
                <c:pt idx="5">
                  <c:v>2312.94</c:v>
                </c:pt>
                <c:pt idx="6">
                  <c:v>2292.8200000000002</c:v>
                </c:pt>
                <c:pt idx="7">
                  <c:v>2248.6999999999998</c:v>
                </c:pt>
                <c:pt idx="8">
                  <c:v>2340.2399999999998</c:v>
                </c:pt>
                <c:pt idx="9">
                  <c:v>2336.54</c:v>
                </c:pt>
                <c:pt idx="10">
                  <c:v>2361.5399999999995</c:v>
                </c:pt>
              </c:numCache>
            </c:numRef>
          </c:val>
          <c:extLst>
            <c:ext xmlns:c16="http://schemas.microsoft.com/office/drawing/2014/chart" uri="{C3380CC4-5D6E-409C-BE32-E72D297353CC}">
              <c16:uniqueId val="{00000009-DC70-459D-98DC-0554272EBDCC}"/>
            </c:ext>
          </c:extLst>
        </c:ser>
        <c:ser>
          <c:idx val="10"/>
          <c:order val="10"/>
          <c:tx>
            <c:strRef>
              <c:f>'Sup plantada vides (2)'!$A$14</c:f>
              <c:strCache>
                <c:ptCount val="1"/>
                <c:pt idx="0">
                  <c:v>C. Franc</c:v>
                </c:pt>
              </c:strCache>
            </c:strRef>
          </c:tx>
          <c:spPr>
            <a:solidFill>
              <a:schemeClr val="accent5">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(2)'!$B$14:$P$14</c15:sqref>
                  </c15:fullRef>
                </c:ext>
              </c:extLst>
              <c:f>'Sup plantada vides (2)'!$F$14:$P$14</c:f>
              <c:numCache>
                <c:formatCode>#,##0</c:formatCode>
                <c:ptCount val="11"/>
                <c:pt idx="0">
                  <c:v>1345.01</c:v>
                </c:pt>
                <c:pt idx="1">
                  <c:v>1450.96</c:v>
                </c:pt>
                <c:pt idx="2">
                  <c:v>1533.2800000000002</c:v>
                </c:pt>
                <c:pt idx="3">
                  <c:v>1591.26</c:v>
                </c:pt>
                <c:pt idx="4">
                  <c:v>1661.46</c:v>
                </c:pt>
                <c:pt idx="5">
                  <c:v>1671.84</c:v>
                </c:pt>
                <c:pt idx="6">
                  <c:v>1578.39</c:v>
                </c:pt>
                <c:pt idx="7">
                  <c:v>1578.34</c:v>
                </c:pt>
                <c:pt idx="8">
                  <c:v>1646.29</c:v>
                </c:pt>
                <c:pt idx="9">
                  <c:v>1684.55</c:v>
                </c:pt>
                <c:pt idx="10">
                  <c:v>1691.9899999999998</c:v>
                </c:pt>
              </c:numCache>
            </c:numRef>
          </c:val>
          <c:extLst>
            <c:ext xmlns:c16="http://schemas.microsoft.com/office/drawing/2014/chart" uri="{C3380CC4-5D6E-409C-BE32-E72D297353CC}">
              <c16:uniqueId val="{0000000A-DC70-459D-98DC-0554272EBDCC}"/>
            </c:ext>
          </c:extLst>
        </c:ser>
        <c:ser>
          <c:idx val="11"/>
          <c:order val="11"/>
          <c:tx>
            <c:strRef>
              <c:f>'Sup plantada vides (2)'!$A$15</c:f>
              <c:strCache>
                <c:ptCount val="1"/>
                <c:pt idx="0">
                  <c:v>Otros</c:v>
                </c:pt>
              </c:strCache>
            </c:strRef>
          </c:tx>
          <c:spPr>
            <a:solidFill>
              <a:schemeClr val="accent6">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(2)'!$B$15:$P$15</c15:sqref>
                  </c15:fullRef>
                </c:ext>
              </c:extLst>
              <c:f>'Sup plantada vides (2)'!$F$15:$P$15</c:f>
              <c:numCache>
                <c:formatCode>#,##0</c:formatCode>
                <c:ptCount val="11"/>
                <c:pt idx="0">
                  <c:v>12150.47</c:v>
                </c:pt>
                <c:pt idx="1">
                  <c:v>13997.89</c:v>
                </c:pt>
                <c:pt idx="2">
                  <c:v>14506.74</c:v>
                </c:pt>
                <c:pt idx="3">
                  <c:v>14050.550000000001</c:v>
                </c:pt>
                <c:pt idx="4">
                  <c:v>15014.37</c:v>
                </c:pt>
                <c:pt idx="5">
                  <c:v>15814.11</c:v>
                </c:pt>
                <c:pt idx="6">
                  <c:v>16057.27</c:v>
                </c:pt>
                <c:pt idx="7">
                  <c:v>16350.44</c:v>
                </c:pt>
                <c:pt idx="8">
                  <c:v>16655.95</c:v>
                </c:pt>
                <c:pt idx="9">
                  <c:v>16965.22</c:v>
                </c:pt>
                <c:pt idx="10">
                  <c:v>17392.560000000005</c:v>
                </c:pt>
              </c:numCache>
            </c:numRef>
          </c:val>
          <c:extLst xmlns:c15="http://schemas.microsoft.com/office/drawing/2012/chart">
            <c:ext xmlns:c16="http://schemas.microsoft.com/office/drawing/2014/chart" uri="{C3380CC4-5D6E-409C-BE32-E72D297353CC}">
              <c16:uniqueId val="{0000000B-DC70-459D-98DC-0554272EBDCC}"/>
            </c:ext>
          </c:extLst>
        </c:ser>
        <c:dLbls>
          <c:showLegendKey val="0"/>
          <c:showVal val="0"/>
          <c:showCatName val="0"/>
          <c:showSerName val="0"/>
          <c:showPercent val="0"/>
          <c:showBubbleSize val="0"/>
        </c:dLbls>
        <c:gapWidth val="219"/>
        <c:overlap val="-27"/>
        <c:axId val="-1400996048"/>
        <c:axId val="-1400993296"/>
        <c:extLst/>
      </c:barChart>
      <c:catAx>
        <c:axId val="-1400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3296"/>
        <c:crosses val="autoZero"/>
        <c:auto val="1"/>
        <c:lblAlgn val="ctr"/>
        <c:lblOffset val="100"/>
        <c:noMultiLvlLbl val="0"/>
      </c:catAx>
      <c:valAx>
        <c:axId val="-140099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Superficie (ha)</a:t>
                </a:r>
              </a:p>
            </c:rich>
          </c:tx>
          <c:layout>
            <c:manualLayout>
              <c:xMode val="edge"/>
              <c:yMode val="edge"/>
              <c:x val="1.0916943462875223E-2"/>
              <c:y val="0.329033378132330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6048"/>
        <c:crosses val="autoZero"/>
        <c:crossBetween val="between"/>
      </c:valAx>
      <c:spPr>
        <a:noFill/>
        <a:ln>
          <a:noFill/>
        </a:ln>
        <a:effectLst/>
      </c:spPr>
    </c:plotArea>
    <c:legend>
      <c:legendPos val="b"/>
      <c:layout>
        <c:manualLayout>
          <c:xMode val="edge"/>
          <c:yMode val="edge"/>
          <c:x val="8.7737423589281507E-2"/>
          <c:y val="0.80971854696441636"/>
          <c:w val="0.81228255478790568"/>
          <c:h val="6.5761046167498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27.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2237674683837643"/>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numCache>
            </c:numRef>
          </c:cat>
          <c:val>
            <c:numRef>
              <c:f>'Precios comparativos'!$V$4:$V$74</c:f>
              <c:numCache>
                <c:formatCode>_(* #,##0_);_(* \(#,##0\);_(* "-"_);_(@_)</c:formatCode>
                <c:ptCount val="71"/>
                <c:pt idx="0">
                  <c:v>30000</c:v>
                </c:pt>
                <c:pt idx="1">
                  <c:v>33750</c:v>
                </c:pt>
                <c:pt idx="2">
                  <c:v>37500</c:v>
                </c:pt>
                <c:pt idx="3">
                  <c:v>36250</c:v>
                </c:pt>
                <c:pt idx="4">
                  <c:v>36250</c:v>
                </c:pt>
                <c:pt idx="5">
                  <c:v>38750</c:v>
                </c:pt>
                <c:pt idx="6">
                  <c:v>37500</c:v>
                </c:pt>
                <c:pt idx="7">
                  <c:v>37500</c:v>
                </c:pt>
                <c:pt idx="8">
                  <c:v>37500</c:v>
                </c:pt>
                <c:pt idx="9">
                  <c:v>36300</c:v>
                </c:pt>
                <c:pt idx="10">
                  <c:v>41300</c:v>
                </c:pt>
                <c:pt idx="11">
                  <c:v>40000</c:v>
                </c:pt>
                <c:pt idx="12">
                  <c:v>40000</c:v>
                </c:pt>
                <c:pt idx="13">
                  <c:v>37500</c:v>
                </c:pt>
                <c:pt idx="14">
                  <c:v>35000</c:v>
                </c:pt>
                <c:pt idx="15">
                  <c:v>36250</c:v>
                </c:pt>
                <c:pt idx="16">
                  <c:v>37500</c:v>
                </c:pt>
                <c:pt idx="17">
                  <c:v>33750</c:v>
                </c:pt>
                <c:pt idx="18">
                  <c:v>25000</c:v>
                </c:pt>
                <c:pt idx="19">
                  <c:v>27500</c:v>
                </c:pt>
                <c:pt idx="20">
                  <c:v>25000</c:v>
                </c:pt>
                <c:pt idx="21">
                  <c:v>26250</c:v>
                </c:pt>
                <c:pt idx="22">
                  <c:v>25000</c:v>
                </c:pt>
                <c:pt idx="23">
                  <c:v>30000</c:v>
                </c:pt>
                <c:pt idx="24">
                  <c:v>27500</c:v>
                </c:pt>
                <c:pt idx="25">
                  <c:v>27500</c:v>
                </c:pt>
                <c:pt idx="26">
                  <c:v>26250</c:v>
                </c:pt>
                <c:pt idx="27">
                  <c:v>27500</c:v>
                </c:pt>
                <c:pt idx="28">
                  <c:v>25000</c:v>
                </c:pt>
                <c:pt idx="29">
                  <c:v>25000</c:v>
                </c:pt>
                <c:pt idx="30">
                  <c:v>25000</c:v>
                </c:pt>
                <c:pt idx="31">
                  <c:v>25000</c:v>
                </c:pt>
                <c:pt idx="32">
                  <c:v>25000</c:v>
                </c:pt>
                <c:pt idx="33">
                  <c:v>25000</c:v>
                </c:pt>
                <c:pt idx="34">
                  <c:v>23750</c:v>
                </c:pt>
                <c:pt idx="35">
                  <c:v>23750</c:v>
                </c:pt>
                <c:pt idx="36">
                  <c:v>23750</c:v>
                </c:pt>
                <c:pt idx="37">
                  <c:v>25000</c:v>
                </c:pt>
                <c:pt idx="38">
                  <c:v>25000</c:v>
                </c:pt>
                <c:pt idx="39">
                  <c:v>22500</c:v>
                </c:pt>
                <c:pt idx="40">
                  <c:v>28750</c:v>
                </c:pt>
                <c:pt idx="41">
                  <c:v>28750</c:v>
                </c:pt>
                <c:pt idx="42">
                  <c:v>27500</c:v>
                </c:pt>
                <c:pt idx="43">
                  <c:v>25000</c:v>
                </c:pt>
                <c:pt idx="44">
                  <c:v>25000</c:v>
                </c:pt>
                <c:pt idx="45">
                  <c:v>23750</c:v>
                </c:pt>
                <c:pt idx="46">
                  <c:v>23750</c:v>
                </c:pt>
                <c:pt idx="47">
                  <c:v>25000</c:v>
                </c:pt>
                <c:pt idx="48">
                  <c:v>25000</c:v>
                </c:pt>
                <c:pt idx="49">
                  <c:v>25000</c:v>
                </c:pt>
                <c:pt idx="50">
                  <c:v>25000</c:v>
                </c:pt>
                <c:pt idx="51">
                  <c:v>25000</c:v>
                </c:pt>
                <c:pt idx="52">
                  <c:v>30000</c:v>
                </c:pt>
                <c:pt idx="53">
                  <c:v>30000</c:v>
                </c:pt>
                <c:pt idx="54">
                  <c:v>30000</c:v>
                </c:pt>
                <c:pt idx="55">
                  <c:v>31250</c:v>
                </c:pt>
                <c:pt idx="56">
                  <c:v>30000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numCache>
            </c:numRef>
          </c:cat>
          <c:val>
            <c:numRef>
              <c:f>'Precios comparativos'!$W$4:$W$74</c:f>
              <c:numCache>
                <c:formatCode>_(* #,##0_);_(* \(#,##0\);_(* "-"_);_(@_)</c:formatCode>
                <c:ptCount val="71"/>
                <c:pt idx="0">
                  <c:v>46925.701430000001</c:v>
                </c:pt>
                <c:pt idx="1">
                  <c:v>43871.711999999992</c:v>
                </c:pt>
                <c:pt idx="2">
                  <c:v>48537.614399999999</c:v>
                </c:pt>
                <c:pt idx="3">
                  <c:v>38655.199800000002</c:v>
                </c:pt>
                <c:pt idx="4">
                  <c:v>38505.667199999996</c:v>
                </c:pt>
                <c:pt idx="5">
                  <c:v>43426.05</c:v>
                </c:pt>
                <c:pt idx="6">
                  <c:v>36885.199999999997</c:v>
                </c:pt>
                <c:pt idx="7">
                  <c:v>37362.699999999997</c:v>
                </c:pt>
                <c:pt idx="8">
                  <c:v>42349.2</c:v>
                </c:pt>
                <c:pt idx="9">
                  <c:v>35410.527000000002</c:v>
                </c:pt>
                <c:pt idx="10">
                  <c:v>32959.599999999999</c:v>
                </c:pt>
                <c:pt idx="11">
                  <c:v>33097.9</c:v>
                </c:pt>
                <c:pt idx="12">
                  <c:v>31842.9</c:v>
                </c:pt>
                <c:pt idx="13">
                  <c:v>28778.6</c:v>
                </c:pt>
                <c:pt idx="14">
                  <c:v>26036.5</c:v>
                </c:pt>
                <c:pt idx="15">
                  <c:v>24378</c:v>
                </c:pt>
                <c:pt idx="16">
                  <c:v>21549</c:v>
                </c:pt>
                <c:pt idx="17">
                  <c:v>16574.2</c:v>
                </c:pt>
                <c:pt idx="18">
                  <c:v>17075.5</c:v>
                </c:pt>
                <c:pt idx="19">
                  <c:v>15981.2</c:v>
                </c:pt>
                <c:pt idx="20">
                  <c:v>17237.2</c:v>
                </c:pt>
                <c:pt idx="21">
                  <c:v>16241</c:v>
                </c:pt>
                <c:pt idx="22">
                  <c:v>15749.8</c:v>
                </c:pt>
                <c:pt idx="23">
                  <c:v>13142</c:v>
                </c:pt>
                <c:pt idx="24">
                  <c:v>11341.8</c:v>
                </c:pt>
                <c:pt idx="25">
                  <c:v>10455.5</c:v>
                </c:pt>
                <c:pt idx="26">
                  <c:v>12008.2</c:v>
                </c:pt>
                <c:pt idx="27">
                  <c:v>11260.3</c:v>
                </c:pt>
                <c:pt idx="28">
                  <c:v>9868.7000000000007</c:v>
                </c:pt>
                <c:pt idx="29">
                  <c:v>9904.4</c:v>
                </c:pt>
                <c:pt idx="30">
                  <c:v>9776</c:v>
                </c:pt>
                <c:pt idx="31">
                  <c:v>12340.8</c:v>
                </c:pt>
                <c:pt idx="32">
                  <c:v>10155.6</c:v>
                </c:pt>
                <c:pt idx="33">
                  <c:v>11188.7</c:v>
                </c:pt>
                <c:pt idx="34">
                  <c:v>13103.5</c:v>
                </c:pt>
                <c:pt idx="35">
                  <c:v>12589.6</c:v>
                </c:pt>
                <c:pt idx="36">
                  <c:v>11803.6</c:v>
                </c:pt>
                <c:pt idx="37">
                  <c:v>10964.8</c:v>
                </c:pt>
                <c:pt idx="38">
                  <c:v>11447.4</c:v>
                </c:pt>
                <c:pt idx="39">
                  <c:v>12079.4</c:v>
                </c:pt>
                <c:pt idx="40">
                  <c:v>14715.9</c:v>
                </c:pt>
                <c:pt idx="41">
                  <c:v>12508</c:v>
                </c:pt>
                <c:pt idx="42">
                  <c:v>12922</c:v>
                </c:pt>
                <c:pt idx="43">
                  <c:v>17821</c:v>
                </c:pt>
                <c:pt idx="44">
                  <c:v>15522</c:v>
                </c:pt>
                <c:pt idx="45">
                  <c:v>18186.425790000005</c:v>
                </c:pt>
                <c:pt idx="46">
                  <c:v>19476.741329999997</c:v>
                </c:pt>
                <c:pt idx="47">
                  <c:v>20807.292382608695</c:v>
                </c:pt>
                <c:pt idx="48">
                  <c:v>24433.689333333336</c:v>
                </c:pt>
                <c:pt idx="49">
                  <c:v>25661.867799999996</c:v>
                </c:pt>
                <c:pt idx="50">
                  <c:v>28217.706879999994</c:v>
                </c:pt>
                <c:pt idx="51">
                  <c:v>29519.528095238089</c:v>
                </c:pt>
                <c:pt idx="52">
                  <c:v>29300.776018181819</c:v>
                </c:pt>
                <c:pt idx="53">
                  <c:v>27026.940833333334</c:v>
                </c:pt>
                <c:pt idx="54">
                  <c:v>30980.685800000003</c:v>
                </c:pt>
                <c:pt idx="55">
                  <c:v>27442.894371428574</c:v>
                </c:pt>
                <c:pt idx="56">
                  <c:v>26536.197971428574</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numCache>
            </c:numRef>
          </c:cat>
          <c:val>
            <c:numRef>
              <c:f>'Precios comparativos'!$X$4:$X$74</c:f>
              <c:numCache>
                <c:formatCode>_(* #,##0_);_(* \(#,##0\);_(* "-"_);_(@_)</c:formatCode>
                <c:ptCount val="71"/>
                <c:pt idx="0">
                  <c:v>40000</c:v>
                </c:pt>
                <c:pt idx="1">
                  <c:v>43750</c:v>
                </c:pt>
                <c:pt idx="2">
                  <c:v>42500</c:v>
                </c:pt>
                <c:pt idx="3">
                  <c:v>45000</c:v>
                </c:pt>
                <c:pt idx="4">
                  <c:v>45000</c:v>
                </c:pt>
                <c:pt idx="6">
                  <c:v>45000</c:v>
                </c:pt>
                <c:pt idx="7">
                  <c:v>45000</c:v>
                </c:pt>
                <c:pt idx="8">
                  <c:v>46875</c:v>
                </c:pt>
                <c:pt idx="9">
                  <c:v>45000</c:v>
                </c:pt>
                <c:pt idx="10">
                  <c:v>46300</c:v>
                </c:pt>
                <c:pt idx="11">
                  <c:v>50000</c:v>
                </c:pt>
                <c:pt idx="12">
                  <c:v>50000</c:v>
                </c:pt>
                <c:pt idx="13">
                  <c:v>47500</c:v>
                </c:pt>
                <c:pt idx="14">
                  <c:v>45000</c:v>
                </c:pt>
                <c:pt idx="15">
                  <c:v>43750</c:v>
                </c:pt>
                <c:pt idx="16">
                  <c:v>43750</c:v>
                </c:pt>
                <c:pt idx="17">
                  <c:v>38750</c:v>
                </c:pt>
                <c:pt idx="18">
                  <c:v>35000</c:v>
                </c:pt>
                <c:pt idx="19">
                  <c:v>35000</c:v>
                </c:pt>
                <c:pt idx="20">
                  <c:v>30625</c:v>
                </c:pt>
                <c:pt idx="21">
                  <c:v>32500</c:v>
                </c:pt>
                <c:pt idx="22">
                  <c:v>30000</c:v>
                </c:pt>
                <c:pt idx="23">
                  <c:v>31250</c:v>
                </c:pt>
                <c:pt idx="24">
                  <c:v>30000</c:v>
                </c:pt>
                <c:pt idx="25">
                  <c:v>30000</c:v>
                </c:pt>
                <c:pt idx="26">
                  <c:v>30000</c:v>
                </c:pt>
                <c:pt idx="27">
                  <c:v>28750</c:v>
                </c:pt>
                <c:pt idx="28">
                  <c:v>28750</c:v>
                </c:pt>
                <c:pt idx="29">
                  <c:v>22500</c:v>
                </c:pt>
                <c:pt idx="30">
                  <c:v>30000</c:v>
                </c:pt>
                <c:pt idx="31">
                  <c:v>27500</c:v>
                </c:pt>
                <c:pt idx="32">
                  <c:v>27500</c:v>
                </c:pt>
                <c:pt idx="33">
                  <c:v>25000</c:v>
                </c:pt>
                <c:pt idx="34">
                  <c:v>30000</c:v>
                </c:pt>
                <c:pt idx="35">
                  <c:v>30000</c:v>
                </c:pt>
                <c:pt idx="36">
                  <c:v>31250</c:v>
                </c:pt>
                <c:pt idx="37">
                  <c:v>31250</c:v>
                </c:pt>
                <c:pt idx="38">
                  <c:v>30000</c:v>
                </c:pt>
                <c:pt idx="39">
                  <c:v>30000</c:v>
                </c:pt>
                <c:pt idx="40">
                  <c:v>40000</c:v>
                </c:pt>
                <c:pt idx="41">
                  <c:v>40000</c:v>
                </c:pt>
                <c:pt idx="42">
                  <c:v>35000</c:v>
                </c:pt>
                <c:pt idx="43">
                  <c:v>37500</c:v>
                </c:pt>
                <c:pt idx="44">
                  <c:v>47500</c:v>
                </c:pt>
                <c:pt idx="45">
                  <c:v>36250</c:v>
                </c:pt>
                <c:pt idx="46">
                  <c:v>40000</c:v>
                </c:pt>
                <c:pt idx="47">
                  <c:v>40000</c:v>
                </c:pt>
                <c:pt idx="48">
                  <c:v>40000</c:v>
                </c:pt>
                <c:pt idx="49">
                  <c:v>47500</c:v>
                </c:pt>
                <c:pt idx="50">
                  <c:v>47500</c:v>
                </c:pt>
                <c:pt idx="51">
                  <c:v>47500</c:v>
                </c:pt>
                <c:pt idx="52">
                  <c:v>47500</c:v>
                </c:pt>
                <c:pt idx="53">
                  <c:v>45000</c:v>
                </c:pt>
                <c:pt idx="54">
                  <c:v>50000</c:v>
                </c:pt>
                <c:pt idx="55">
                  <c:v>60000</c:v>
                </c:pt>
                <c:pt idx="56">
                  <c:v>60000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numCache>
            </c:numRef>
          </c:cat>
          <c:val>
            <c:numRef>
              <c:f>'Precios comparativos'!$Y$4:$Y$74</c:f>
              <c:numCache>
                <c:formatCode>_(* #,##0_);_(* \(#,##0\);_(* "-"_);_(@_)</c:formatCode>
                <c:ptCount val="71"/>
                <c:pt idx="0">
                  <c:v>25764.053500000002</c:v>
                </c:pt>
                <c:pt idx="1">
                  <c:v>31906.115999999998</c:v>
                </c:pt>
                <c:pt idx="2">
                  <c:v>25486.445600000003</c:v>
                </c:pt>
                <c:pt idx="3">
                  <c:v>25972.531200000001</c:v>
                </c:pt>
                <c:pt idx="4">
                  <c:v>23750.126400000001</c:v>
                </c:pt>
                <c:pt idx="5">
                  <c:v>25232.537500000002</c:v>
                </c:pt>
                <c:pt idx="6">
                  <c:v>26190.3</c:v>
                </c:pt>
                <c:pt idx="7">
                  <c:v>23350.2</c:v>
                </c:pt>
                <c:pt idx="8">
                  <c:v>23345.4</c:v>
                </c:pt>
                <c:pt idx="9">
                  <c:v>20134.571800000002</c:v>
                </c:pt>
                <c:pt idx="10">
                  <c:v>21974</c:v>
                </c:pt>
                <c:pt idx="11">
                  <c:v>20207.599999999999</c:v>
                </c:pt>
                <c:pt idx="12">
                  <c:v>19226.099999999999</c:v>
                </c:pt>
                <c:pt idx="13">
                  <c:v>17684.8</c:v>
                </c:pt>
                <c:pt idx="14">
                  <c:v>16989.900000000001</c:v>
                </c:pt>
                <c:pt idx="15">
                  <c:v>15691.7</c:v>
                </c:pt>
                <c:pt idx="16">
                  <c:v>13418.5</c:v>
                </c:pt>
                <c:pt idx="17">
                  <c:v>10940.1</c:v>
                </c:pt>
                <c:pt idx="18">
                  <c:v>11494.6</c:v>
                </c:pt>
                <c:pt idx="19">
                  <c:v>12682</c:v>
                </c:pt>
                <c:pt idx="20">
                  <c:v>12669.5</c:v>
                </c:pt>
                <c:pt idx="21">
                  <c:v>11843</c:v>
                </c:pt>
                <c:pt idx="22">
                  <c:v>10835.7</c:v>
                </c:pt>
                <c:pt idx="23">
                  <c:v>10658.1</c:v>
                </c:pt>
                <c:pt idx="24">
                  <c:v>9681.6</c:v>
                </c:pt>
                <c:pt idx="25">
                  <c:v>8767</c:v>
                </c:pt>
                <c:pt idx="26">
                  <c:v>10086</c:v>
                </c:pt>
                <c:pt idx="27">
                  <c:v>10623.4</c:v>
                </c:pt>
                <c:pt idx="28">
                  <c:v>8526.7999999999993</c:v>
                </c:pt>
                <c:pt idx="29">
                  <c:v>8096.9</c:v>
                </c:pt>
                <c:pt idx="30">
                  <c:v>7651.5</c:v>
                </c:pt>
                <c:pt idx="31">
                  <c:v>9096.9</c:v>
                </c:pt>
                <c:pt idx="32">
                  <c:v>9119.4</c:v>
                </c:pt>
                <c:pt idx="33">
                  <c:v>9168.1</c:v>
                </c:pt>
                <c:pt idx="34">
                  <c:v>10006.200000000001</c:v>
                </c:pt>
                <c:pt idx="35">
                  <c:v>10822.6</c:v>
                </c:pt>
                <c:pt idx="36">
                  <c:v>7921.5</c:v>
                </c:pt>
                <c:pt idx="37">
                  <c:v>13163.8</c:v>
                </c:pt>
                <c:pt idx="38">
                  <c:v>12848.5</c:v>
                </c:pt>
                <c:pt idx="39">
                  <c:v>11462.2</c:v>
                </c:pt>
                <c:pt idx="40">
                  <c:v>11739.5</c:v>
                </c:pt>
                <c:pt idx="41">
                  <c:v>14796.5</c:v>
                </c:pt>
                <c:pt idx="42">
                  <c:v>15487.1</c:v>
                </c:pt>
                <c:pt idx="43">
                  <c:v>14101.8</c:v>
                </c:pt>
                <c:pt idx="44">
                  <c:v>12936.4</c:v>
                </c:pt>
                <c:pt idx="45">
                  <c:v>15150.169760000002</c:v>
                </c:pt>
                <c:pt idx="46">
                  <c:v>17464.518659999998</c:v>
                </c:pt>
                <c:pt idx="47">
                  <c:v>14955.480865217391</c:v>
                </c:pt>
                <c:pt idx="48">
                  <c:v>23705.087666666666</c:v>
                </c:pt>
                <c:pt idx="49">
                  <c:v>29429.283839999993</c:v>
                </c:pt>
                <c:pt idx="50">
                  <c:v>28179.384199999997</c:v>
                </c:pt>
                <c:pt idx="51">
                  <c:v>25050.636380952375</c:v>
                </c:pt>
                <c:pt idx="52">
                  <c:v>26921.707377272727</c:v>
                </c:pt>
                <c:pt idx="53">
                  <c:v>23728.429633333333</c:v>
                </c:pt>
                <c:pt idx="54">
                  <c:v>23608.37227</c:v>
                </c:pt>
                <c:pt idx="55">
                  <c:v>20483.501100000001</c:v>
                </c:pt>
                <c:pt idx="56">
                  <c:v>22040.44408095238</c:v>
                </c:pt>
              </c:numCache>
            </c:numRef>
          </c:val>
          <c:smooth val="0"/>
          <c:extLst>
            <c:ext xmlns:c16="http://schemas.microsoft.com/office/drawing/2014/chart" uri="{C3380CC4-5D6E-409C-BE32-E72D297353CC}">
              <c16:uniqueId val="{00000003-44A8-47B3-BDDD-B8346BAA5922}"/>
            </c:ext>
          </c:extLst>
        </c:ser>
        <c:ser>
          <c:idx val="4"/>
          <c:order val="4"/>
          <c:spPr>
            <a:ln w="28575" cap="rnd">
              <a:solidFill>
                <a:schemeClr val="accent5"/>
              </a:solidFill>
              <a:round/>
            </a:ln>
            <a:effectLst/>
          </c:spPr>
          <c:marker>
            <c:symbol val="none"/>
          </c:marker>
          <c:cat>
            <c:numLit>
              <c:formatCode>General</c:formatCode>
              <c:ptCount val="1"/>
              <c:pt idx="0">
                <c:v>44531</c:v>
              </c:pt>
            </c:numLit>
          </c:cat>
          <c:val>
            <c:numLit>
              <c:formatCode>General</c:formatCode>
              <c:ptCount val="1"/>
              <c:pt idx="0">
                <c:v>30000</c:v>
              </c:pt>
            </c:numLit>
          </c:val>
          <c:smooth val="0"/>
          <c:extLst>
            <c:ext xmlns:c16="http://schemas.microsoft.com/office/drawing/2014/chart" uri="{C3380CC4-5D6E-409C-BE32-E72D297353CC}">
              <c16:uniqueId val="{00000001-08BE-40A9-B2F0-25BDF219B6D7}"/>
            </c:ext>
          </c:extLst>
        </c:ser>
        <c:ser>
          <c:idx val="5"/>
          <c:order val="5"/>
          <c:spPr>
            <a:ln w="28575" cap="rnd">
              <a:solidFill>
                <a:schemeClr val="accent6"/>
              </a:solidFill>
              <a:round/>
            </a:ln>
            <a:effectLst/>
          </c:spPr>
          <c:marker>
            <c:symbol val="none"/>
          </c:marker>
          <c:cat>
            <c:numLit>
              <c:formatCode>General</c:formatCode>
              <c:ptCount val="1"/>
              <c:pt idx="0">
                <c:v>44531</c:v>
              </c:pt>
            </c:numLit>
          </c:cat>
          <c:val>
            <c:numLit>
              <c:formatCode>General</c:formatCode>
              <c:ptCount val="1"/>
              <c:pt idx="0">
                <c:v>26536.197971428574</c:v>
              </c:pt>
            </c:numLit>
          </c:val>
          <c:smooth val="0"/>
          <c:extLst>
            <c:ext xmlns:c16="http://schemas.microsoft.com/office/drawing/2014/chart" uri="{C3380CC4-5D6E-409C-BE32-E72D297353CC}">
              <c16:uniqueId val="{00000002-08BE-40A9-B2F0-25BDF219B6D7}"/>
            </c:ext>
          </c:extLst>
        </c:ser>
        <c:ser>
          <c:idx val="6"/>
          <c:order val="6"/>
          <c:spPr>
            <a:ln w="28575" cap="rnd">
              <a:solidFill>
                <a:schemeClr val="accent1">
                  <a:lumMod val="60000"/>
                </a:schemeClr>
              </a:solidFill>
              <a:round/>
            </a:ln>
            <a:effectLst/>
          </c:spPr>
          <c:marker>
            <c:symbol val="none"/>
          </c:marker>
          <c:cat>
            <c:numLit>
              <c:formatCode>General</c:formatCode>
              <c:ptCount val="1"/>
              <c:pt idx="0">
                <c:v>44531</c:v>
              </c:pt>
            </c:numLit>
          </c:cat>
          <c:val>
            <c:numLit>
              <c:formatCode>General</c:formatCode>
              <c:ptCount val="1"/>
              <c:pt idx="0">
                <c:v>60000</c:v>
              </c:pt>
            </c:numLit>
          </c:val>
          <c:smooth val="0"/>
          <c:extLst>
            <c:ext xmlns:c16="http://schemas.microsoft.com/office/drawing/2014/chart" uri="{C3380CC4-5D6E-409C-BE32-E72D297353CC}">
              <c16:uniqueId val="{00000003-08BE-40A9-B2F0-25BDF219B6D7}"/>
            </c:ext>
          </c:extLst>
        </c:ser>
        <c:ser>
          <c:idx val="7"/>
          <c:order val="7"/>
          <c:spPr>
            <a:ln w="28575" cap="rnd">
              <a:solidFill>
                <a:schemeClr val="accent2">
                  <a:lumMod val="60000"/>
                </a:schemeClr>
              </a:solidFill>
              <a:round/>
            </a:ln>
            <a:effectLst/>
          </c:spPr>
          <c:marker>
            <c:symbol val="none"/>
          </c:marker>
          <c:cat>
            <c:numLit>
              <c:formatCode>General</c:formatCode>
              <c:ptCount val="1"/>
              <c:pt idx="0">
                <c:v>44531</c:v>
              </c:pt>
            </c:numLit>
          </c:cat>
          <c:val>
            <c:numLit>
              <c:formatCode>General</c:formatCode>
              <c:ptCount val="1"/>
              <c:pt idx="0">
                <c:v>22040.44408095238</c:v>
              </c:pt>
            </c:numLit>
          </c:val>
          <c:smooth val="0"/>
          <c:extLst>
            <c:ext xmlns:c16="http://schemas.microsoft.com/office/drawing/2014/chart" uri="{C3380CC4-5D6E-409C-BE32-E72D297353CC}">
              <c16:uniqueId val="{00000004-08BE-40A9-B2F0-25BDF219B6D7}"/>
            </c:ext>
          </c:extLst>
        </c:ser>
        <c:dLbls>
          <c:showLegendKey val="0"/>
          <c:showVal val="0"/>
          <c:showCatName val="0"/>
          <c:showSerName val="0"/>
          <c:showPercent val="0"/>
          <c:showBubbleSize val="0"/>
        </c:dLbls>
        <c:smooth val="0"/>
        <c:axId val="-1371154512"/>
        <c:axId val="-1371151248"/>
      </c:lineChart>
      <c:dateAx>
        <c:axId val="-1371154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1248"/>
        <c:crosses val="autoZero"/>
        <c:auto val="1"/>
        <c:lblOffset val="100"/>
        <c:baseTimeUnit val="months"/>
      </c:dateAx>
      <c:valAx>
        <c:axId val="-137115124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4512"/>
        <c:crosses val="autoZero"/>
        <c:crossBetween val="between"/>
      </c:valAx>
      <c:spPr>
        <a:noFill/>
        <a:ln>
          <a:noFill/>
        </a:ln>
        <a:effectLst/>
      </c:spPr>
    </c:plotArea>
    <c:legend>
      <c:legendPos val="b"/>
      <c:layout>
        <c:manualLayout>
          <c:xMode val="edge"/>
          <c:yMode val="edge"/>
          <c:x val="7.0766987459900843E-2"/>
          <c:y val="0.8255074323759638"/>
          <c:w val="0.88389326334208229"/>
          <c:h val="0.107980692141741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2002 - 2021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export'!$S$8:$AL$9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export'!$S$10:$AL$10</c:f>
              <c:numCache>
                <c:formatCode>#,##0</c:formatCode>
                <c:ptCount val="20"/>
                <c:pt idx="0">
                  <c:v>175.49329445519999</c:v>
                </c:pt>
                <c:pt idx="1">
                  <c:v>192.93670056670001</c:v>
                </c:pt>
                <c:pt idx="2">
                  <c:v>233.3400807802</c:v>
                </c:pt>
                <c:pt idx="3">
                  <c:v>242.48022453990001</c:v>
                </c:pt>
                <c:pt idx="4">
                  <c:v>258.75041966539999</c:v>
                </c:pt>
                <c:pt idx="5">
                  <c:v>317.69890552209995</c:v>
                </c:pt>
                <c:pt idx="6">
                  <c:v>326.99190337199997</c:v>
                </c:pt>
                <c:pt idx="7">
                  <c:v>348.41301345569997</c:v>
                </c:pt>
                <c:pt idx="8">
                  <c:v>382.55308354490001</c:v>
                </c:pt>
                <c:pt idx="9">
                  <c:v>396.57615365309999</c:v>
                </c:pt>
                <c:pt idx="10">
                  <c:v>401.84123653259996</c:v>
                </c:pt>
                <c:pt idx="11">
                  <c:v>398.37695106059999</c:v>
                </c:pt>
                <c:pt idx="12">
                  <c:v>413.56919094929998</c:v>
                </c:pt>
                <c:pt idx="13">
                  <c:v>437.84699999999998</c:v>
                </c:pt>
                <c:pt idx="14">
                  <c:v>451.06700000000001</c:v>
                </c:pt>
                <c:pt idx="15">
                  <c:v>477.19299999999998</c:v>
                </c:pt>
                <c:pt idx="16">
                  <c:v>456.7</c:v>
                </c:pt>
                <c:pt idx="17">
                  <c:v>444.00099999999998</c:v>
                </c:pt>
                <c:pt idx="18">
                  <c:v>445.9</c:v>
                </c:pt>
                <c:pt idx="19">
                  <c:v>448.18783447550004</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export'!$S$8:$AL$9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export'!$S$11:$AL$11</c:f>
              <c:numCache>
                <c:formatCode>#,##0</c:formatCode>
                <c:ptCount val="20"/>
                <c:pt idx="0">
                  <c:v>471.66601617999999</c:v>
                </c:pt>
                <c:pt idx="1">
                  <c:v>524.11470127999996</c:v>
                </c:pt>
                <c:pt idx="2">
                  <c:v>650.14249059000008</c:v>
                </c:pt>
                <c:pt idx="3">
                  <c:v>696.04023954000002</c:v>
                </c:pt>
                <c:pt idx="4">
                  <c:v>772.21546238999997</c:v>
                </c:pt>
                <c:pt idx="5">
                  <c:v>1012.17846896</c:v>
                </c:pt>
                <c:pt idx="6">
                  <c:v>1095.4763609000001</c:v>
                </c:pt>
                <c:pt idx="7">
                  <c:v>1069.12207951</c:v>
                </c:pt>
                <c:pt idx="8">
                  <c:v>1186.4632452799999</c:v>
                </c:pt>
                <c:pt idx="9">
                  <c:v>1321.6412109100002</c:v>
                </c:pt>
                <c:pt idx="10">
                  <c:v>1337.7155418900002</c:v>
                </c:pt>
                <c:pt idx="11">
                  <c:v>1362.5547327000002</c:v>
                </c:pt>
                <c:pt idx="12">
                  <c:v>1422.0179057400001</c:v>
                </c:pt>
                <c:pt idx="13">
                  <c:v>1443.4</c:v>
                </c:pt>
                <c:pt idx="14">
                  <c:v>1427.481</c:v>
                </c:pt>
                <c:pt idx="15">
                  <c:v>1520.2370000000001</c:v>
                </c:pt>
                <c:pt idx="16">
                  <c:v>1507.3</c:v>
                </c:pt>
                <c:pt idx="17">
                  <c:v>1444.989</c:v>
                </c:pt>
                <c:pt idx="18">
                  <c:v>1394.1</c:v>
                </c:pt>
                <c:pt idx="19">
                  <c:v>1503.9203183799993</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1401637408"/>
        <c:axId val="-1401635088"/>
      </c:barChart>
      <c:catAx>
        <c:axId val="-1401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5088"/>
        <c:crosses val="autoZero"/>
        <c:auto val="1"/>
        <c:lblAlgn val="ctr"/>
        <c:lblOffset val="100"/>
        <c:noMultiLvlLbl val="0"/>
      </c:catAx>
      <c:valAx>
        <c:axId val="-140163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2002 - 2021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1676743236767846"/>
          <c:y val="0.21816906065762837"/>
          <c:w val="0.85740642691923163"/>
          <c:h val="0.51145501029766816"/>
        </c:manualLayout>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export'!$S$13:$AL$14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export'!$S$15:$AL$15</c:f>
              <c:numCache>
                <c:formatCode>#,##0</c:formatCode>
                <c:ptCount val="20"/>
                <c:pt idx="0">
                  <c:v>118.40353100519999</c:v>
                </c:pt>
                <c:pt idx="1">
                  <c:v>149.88732758360001</c:v>
                </c:pt>
                <c:pt idx="2">
                  <c:v>188.22032426440001</c:v>
                </c:pt>
                <c:pt idx="3">
                  <c:v>131.14229065469999</c:v>
                </c:pt>
                <c:pt idx="4">
                  <c:v>161.83011181999998</c:v>
                </c:pt>
                <c:pt idx="5">
                  <c:v>233.30518985</c:v>
                </c:pt>
                <c:pt idx="6">
                  <c:v>208.40995900999999</c:v>
                </c:pt>
                <c:pt idx="7">
                  <c:v>289.61965530000003</c:v>
                </c:pt>
                <c:pt idx="8">
                  <c:v>290.92445788999999</c:v>
                </c:pt>
                <c:pt idx="9">
                  <c:v>210.15477798930002</c:v>
                </c:pt>
                <c:pt idx="10">
                  <c:v>290.69355034739999</c:v>
                </c:pt>
                <c:pt idx="11">
                  <c:v>410.26098474999998</c:v>
                </c:pt>
                <c:pt idx="12">
                  <c:v>329.41743557000001</c:v>
                </c:pt>
                <c:pt idx="13">
                  <c:v>385.04199999999997</c:v>
                </c:pt>
                <c:pt idx="14">
                  <c:v>401.93400000000003</c:v>
                </c:pt>
                <c:pt idx="15">
                  <c:v>393.92899999999997</c:v>
                </c:pt>
                <c:pt idx="16">
                  <c:v>319.5</c:v>
                </c:pt>
                <c:pt idx="17">
                  <c:v>360.04599999999999</c:v>
                </c:pt>
                <c:pt idx="18">
                  <c:v>339.8</c:v>
                </c:pt>
                <c:pt idx="19">
                  <c:v>353.08593122000002</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export'!$S$13:$AL$14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export'!$S$16:$AL$16</c:f>
              <c:numCache>
                <c:formatCode>#,##0</c:formatCode>
                <c:ptCount val="20"/>
                <c:pt idx="0">
                  <c:v>54.666370960000002</c:v>
                </c:pt>
                <c:pt idx="1">
                  <c:v>74.318585330000005</c:v>
                </c:pt>
                <c:pt idx="2">
                  <c:v>116.18971509000001</c:v>
                </c:pt>
                <c:pt idx="3">
                  <c:v>114.17217457</c:v>
                </c:pt>
                <c:pt idx="4">
                  <c:v>114.31705675000001</c:v>
                </c:pt>
                <c:pt idx="5">
                  <c:v>150.5098686</c:v>
                </c:pt>
                <c:pt idx="6">
                  <c:v>182.46038066</c:v>
                </c:pt>
                <c:pt idx="7">
                  <c:v>211.21099818000002</c:v>
                </c:pt>
                <c:pt idx="8">
                  <c:v>243.25538308</c:v>
                </c:pt>
                <c:pt idx="9">
                  <c:v>245.24177114</c:v>
                </c:pt>
                <c:pt idx="10">
                  <c:v>330.16294305999998</c:v>
                </c:pt>
                <c:pt idx="11">
                  <c:v>390.96416416000005</c:v>
                </c:pt>
                <c:pt idx="12">
                  <c:v>296.75839437000002</c:v>
                </c:pt>
                <c:pt idx="13">
                  <c:v>292.47399999999999</c:v>
                </c:pt>
                <c:pt idx="14">
                  <c:v>303.22699999999998</c:v>
                </c:pt>
                <c:pt idx="15">
                  <c:v>340.12900000000002</c:v>
                </c:pt>
                <c:pt idx="16">
                  <c:v>327.2</c:v>
                </c:pt>
                <c:pt idx="17">
                  <c:v>335.96699999999998</c:v>
                </c:pt>
                <c:pt idx="18">
                  <c:v>293.10000000000002</c:v>
                </c:pt>
                <c:pt idx="19">
                  <c:v>308.49193701000002</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1373361456"/>
        <c:axId val="-1373358704"/>
      </c:barChart>
      <c:catAx>
        <c:axId val="-137336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58704"/>
        <c:crosses val="autoZero"/>
        <c:auto val="1"/>
        <c:lblAlgn val="ctr"/>
        <c:lblOffset val="100"/>
        <c:noMultiLvlLbl val="0"/>
      </c:catAx>
      <c:valAx>
        <c:axId val="-137335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6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con capacidad menor o igual a 2 litros.</a:t>
            </a:r>
          </a:p>
          <a:p>
            <a:pPr>
              <a:defRPr sz="1100"/>
            </a:pPr>
            <a:r>
              <a:rPr lang="es-CL" sz="1100" baseline="0"/>
              <a:t>Período 2002 - 2021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export'!$S$18:$AL$19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export'!$S$20:$AL$20</c:f>
              <c:numCache>
                <c:formatCode>#,##0</c:formatCode>
                <c:ptCount val="20"/>
                <c:pt idx="0">
                  <c:v>49.388238392700003</c:v>
                </c:pt>
                <c:pt idx="1">
                  <c:v>47.342706783399997</c:v>
                </c:pt>
                <c:pt idx="2">
                  <c:v>42.646569212499998</c:v>
                </c:pt>
                <c:pt idx="3">
                  <c:v>38.658926530000002</c:v>
                </c:pt>
                <c:pt idx="4">
                  <c:v>47.957571909999999</c:v>
                </c:pt>
                <c:pt idx="5">
                  <c:v>46.841828729999996</c:v>
                </c:pt>
                <c:pt idx="6">
                  <c:v>43.590714210000002</c:v>
                </c:pt>
                <c:pt idx="7">
                  <c:v>47.185891670000004</c:v>
                </c:pt>
                <c:pt idx="8">
                  <c:v>48.600438652000001</c:v>
                </c:pt>
                <c:pt idx="9">
                  <c:v>49.518246762000004</c:v>
                </c:pt>
                <c:pt idx="10">
                  <c:v>47.411845679999999</c:v>
                </c:pt>
                <c:pt idx="11">
                  <c:v>61.3923323</c:v>
                </c:pt>
                <c:pt idx="12">
                  <c:v>49.354199690000002</c:v>
                </c:pt>
                <c:pt idx="13">
                  <c:v>47.796999999999997</c:v>
                </c:pt>
                <c:pt idx="14">
                  <c:v>48.23</c:v>
                </c:pt>
                <c:pt idx="15">
                  <c:v>43.374000000000002</c:v>
                </c:pt>
                <c:pt idx="16">
                  <c:v>43.8</c:v>
                </c:pt>
                <c:pt idx="17">
                  <c:v>41.093000000000004</c:v>
                </c:pt>
                <c:pt idx="18">
                  <c:v>37.700000000000003</c:v>
                </c:pt>
                <c:pt idx="19">
                  <c:v>39.216195233699999</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export'!$S$18:$AL$19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export'!$S$21:$AL$21</c:f>
              <c:numCache>
                <c:formatCode>#,##0</c:formatCode>
                <c:ptCount val="20"/>
                <c:pt idx="0">
                  <c:v>70.012456389999997</c:v>
                </c:pt>
                <c:pt idx="1">
                  <c:v>65.760063479999999</c:v>
                </c:pt>
                <c:pt idx="2">
                  <c:v>63.218226420000001</c:v>
                </c:pt>
                <c:pt idx="3">
                  <c:v>58.501507850000003</c:v>
                </c:pt>
                <c:pt idx="4">
                  <c:v>66.993644709999998</c:v>
                </c:pt>
                <c:pt idx="5">
                  <c:v>78.070875520000001</c:v>
                </c:pt>
                <c:pt idx="6">
                  <c:v>78.936040340000005</c:v>
                </c:pt>
                <c:pt idx="7">
                  <c:v>82.32576641</c:v>
                </c:pt>
                <c:pt idx="8">
                  <c:v>90.073937659999999</c:v>
                </c:pt>
                <c:pt idx="9">
                  <c:v>98.660379769999992</c:v>
                </c:pt>
                <c:pt idx="10">
                  <c:v>93.425791289999992</c:v>
                </c:pt>
                <c:pt idx="11">
                  <c:v>98.948317870000011</c:v>
                </c:pt>
                <c:pt idx="12">
                  <c:v>98.224757839999995</c:v>
                </c:pt>
                <c:pt idx="13">
                  <c:v>89.888999999999996</c:v>
                </c:pt>
                <c:pt idx="14">
                  <c:v>92.328000000000003</c:v>
                </c:pt>
                <c:pt idx="15">
                  <c:v>87.179000000000002</c:v>
                </c:pt>
                <c:pt idx="16">
                  <c:v>90.2</c:v>
                </c:pt>
                <c:pt idx="17">
                  <c:v>87.796000000000006</c:v>
                </c:pt>
                <c:pt idx="18">
                  <c:v>79.8</c:v>
                </c:pt>
                <c:pt idx="19">
                  <c:v>86.390422040000033</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1371449072"/>
        <c:axId val="-1371446752"/>
      </c:barChart>
      <c:catAx>
        <c:axId val="-13714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6752"/>
        <c:crosses val="autoZero"/>
        <c:auto val="1"/>
        <c:lblAlgn val="ctr"/>
        <c:lblOffset val="100"/>
        <c:noMultiLvlLbl val="0"/>
      </c:catAx>
      <c:valAx>
        <c:axId val="-13714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2002 - 2021</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export'!$S$23:$AL$24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export'!$S$25:$AL$25</c:f>
              <c:numCache>
                <c:formatCode>#,##0</c:formatCode>
                <c:ptCount val="20"/>
                <c:pt idx="0">
                  <c:v>0.78024550000000004</c:v>
                </c:pt>
                <c:pt idx="1">
                  <c:v>0.79339510000000002</c:v>
                </c:pt>
                <c:pt idx="2">
                  <c:v>1.1323433000000001</c:v>
                </c:pt>
                <c:pt idx="3">
                  <c:v>1.3746780000000001</c:v>
                </c:pt>
                <c:pt idx="4">
                  <c:v>1.5564555</c:v>
                </c:pt>
                <c:pt idx="5">
                  <c:v>1.9405427</c:v>
                </c:pt>
                <c:pt idx="6">
                  <c:v>2.7278942499999999</c:v>
                </c:pt>
                <c:pt idx="7">
                  <c:v>2.4381650000000001</c:v>
                </c:pt>
                <c:pt idx="8">
                  <c:v>3.3065371800000003</c:v>
                </c:pt>
                <c:pt idx="9">
                  <c:v>3.7969488</c:v>
                </c:pt>
                <c:pt idx="10">
                  <c:v>4.0014485999999998</c:v>
                </c:pt>
                <c:pt idx="11">
                  <c:v>3.4850324800000001</c:v>
                </c:pt>
                <c:pt idx="12">
                  <c:v>4.0899954695999998</c:v>
                </c:pt>
                <c:pt idx="13">
                  <c:v>4.3470000000000004</c:v>
                </c:pt>
                <c:pt idx="14">
                  <c:v>5.0970000000000004</c:v>
                </c:pt>
                <c:pt idx="15">
                  <c:v>5.444</c:v>
                </c:pt>
                <c:pt idx="16">
                  <c:v>4.5999999999999996</c:v>
                </c:pt>
                <c:pt idx="17">
                  <c:v>4.6079999999999997</c:v>
                </c:pt>
                <c:pt idx="18">
                  <c:v>3.5</c:v>
                </c:pt>
                <c:pt idx="19">
                  <c:v>3.5817562599999997</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export'!$S$23:$AL$24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export'!$S$26:$AL$26</c:f>
              <c:numCache>
                <c:formatCode>#,##0</c:formatCode>
                <c:ptCount val="20"/>
                <c:pt idx="0">
                  <c:v>2.0284767399999999</c:v>
                </c:pt>
                <c:pt idx="1">
                  <c:v>2.0935631699999999</c:v>
                </c:pt>
                <c:pt idx="2">
                  <c:v>3.0063805000000001</c:v>
                </c:pt>
                <c:pt idx="3">
                  <c:v>3.7762350599999999</c:v>
                </c:pt>
                <c:pt idx="4">
                  <c:v>4.5938774800000006</c:v>
                </c:pt>
                <c:pt idx="5">
                  <c:v>5.7537796200000004</c:v>
                </c:pt>
                <c:pt idx="6">
                  <c:v>9.8845079600000005</c:v>
                </c:pt>
                <c:pt idx="7">
                  <c:v>9.5663100600000011</c:v>
                </c:pt>
                <c:pt idx="8">
                  <c:v>12.871086029999999</c:v>
                </c:pt>
                <c:pt idx="9">
                  <c:v>14.653130470000001</c:v>
                </c:pt>
                <c:pt idx="10">
                  <c:v>15.92671947</c:v>
                </c:pt>
                <c:pt idx="11">
                  <c:v>14.577530269999999</c:v>
                </c:pt>
                <c:pt idx="12">
                  <c:v>17.259489590000001</c:v>
                </c:pt>
                <c:pt idx="13">
                  <c:v>17.762</c:v>
                </c:pt>
                <c:pt idx="14">
                  <c:v>20.472999999999999</c:v>
                </c:pt>
                <c:pt idx="15">
                  <c:v>21.908999999999999</c:v>
                </c:pt>
                <c:pt idx="16">
                  <c:v>19.2</c:v>
                </c:pt>
                <c:pt idx="17">
                  <c:v>18.536999999999999</c:v>
                </c:pt>
                <c:pt idx="18">
                  <c:v>14.7</c:v>
                </c:pt>
                <c:pt idx="19">
                  <c:v>14.47550646</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1371414944"/>
        <c:axId val="-1371412624"/>
      </c:barChart>
      <c:catAx>
        <c:axId val="-13714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2624"/>
        <c:crosses val="autoZero"/>
        <c:auto val="1"/>
        <c:lblAlgn val="ctr"/>
        <c:lblOffset val="100"/>
        <c:noMultiLvlLbl val="0"/>
      </c:catAx>
      <c:valAx>
        <c:axId val="-137141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export'!$AH$28:$AL$29</c:f>
              <c:strCache>
                <c:ptCount val="5"/>
                <c:pt idx="0">
                  <c:v>2017</c:v>
                </c:pt>
                <c:pt idx="1">
                  <c:v>2018</c:v>
                </c:pt>
                <c:pt idx="2">
                  <c:v>2019</c:v>
                </c:pt>
                <c:pt idx="3">
                  <c:v>2020</c:v>
                </c:pt>
                <c:pt idx="4">
                  <c:v>2021</c:v>
                </c:pt>
              </c:strCache>
            </c:strRef>
          </c:cat>
          <c:val>
            <c:numRef>
              <c:f>'Evol export'!$AH$30:$AL$30</c:f>
              <c:numCache>
                <c:formatCode>#,##0</c:formatCode>
                <c:ptCount val="5"/>
                <c:pt idx="0">
                  <c:v>19.600000000000001</c:v>
                </c:pt>
                <c:pt idx="1">
                  <c:v>20.100000000000001</c:v>
                </c:pt>
                <c:pt idx="2">
                  <c:v>18.007000000000001</c:v>
                </c:pt>
                <c:pt idx="3">
                  <c:v>22.4</c:v>
                </c:pt>
                <c:pt idx="4">
                  <c:v>21.014181499999999</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export'!$AH$28:$AL$29</c:f>
              <c:strCache>
                <c:ptCount val="5"/>
                <c:pt idx="0">
                  <c:v>2017</c:v>
                </c:pt>
                <c:pt idx="1">
                  <c:v>2018</c:v>
                </c:pt>
                <c:pt idx="2">
                  <c:v>2019</c:v>
                </c:pt>
                <c:pt idx="3">
                  <c:v>2020</c:v>
                </c:pt>
                <c:pt idx="4">
                  <c:v>2021</c:v>
                </c:pt>
              </c:strCache>
            </c:strRef>
          </c:cat>
          <c:val>
            <c:numRef>
              <c:f>'Evol export'!$AH$31:$AL$31</c:f>
              <c:numCache>
                <c:formatCode>#,##0</c:formatCode>
                <c:ptCount val="5"/>
                <c:pt idx="0">
                  <c:v>36.9</c:v>
                </c:pt>
                <c:pt idx="1">
                  <c:v>39.700000000000003</c:v>
                </c:pt>
                <c:pt idx="2">
                  <c:v>33.814999999999998</c:v>
                </c:pt>
                <c:pt idx="3">
                  <c:v>41.5</c:v>
                </c:pt>
                <c:pt idx="4">
                  <c:v>40.267596879999985</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1371387104"/>
        <c:axId val="-1371384352"/>
      </c:barChart>
      <c:catAx>
        <c:axId val="-137138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4352"/>
        <c:crosses val="autoZero"/>
        <c:auto val="1"/>
        <c:lblAlgn val="ctr"/>
        <c:lblOffset val="100"/>
        <c:noMultiLvlLbl val="0"/>
      </c:catAx>
      <c:valAx>
        <c:axId val="-137138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2019 - 2020 - 2021</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2019</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2020</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14.622400000000001</c:v>
                </c:pt>
                <c:pt idx="1">
                  <c:v>22.027394999999999</c:v>
                </c:pt>
                <c:pt idx="2">
                  <c:v>7.3115259999999997</c:v>
                </c:pt>
                <c:pt idx="3">
                  <c:v>3.835998</c:v>
                </c:pt>
                <c:pt idx="4">
                  <c:v>1.349445</c:v>
                </c:pt>
                <c:pt idx="5">
                  <c:v>0.40153899999999998</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2021</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13.844855222222222</c:v>
                </c:pt>
                <c:pt idx="1">
                  <c:v>21.095279746666527</c:v>
                </c:pt>
                <c:pt idx="2">
                  <c:v>7.6221088911111092</c:v>
                </c:pt>
                <c:pt idx="3">
                  <c:v>4.8754200733333324</c:v>
                </c:pt>
                <c:pt idx="4">
                  <c:v>1.7680794822222223</c:v>
                </c:pt>
                <c:pt idx="5">
                  <c:v>0.59290485999999987</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1401542000"/>
        <c:axId val="-1401539248"/>
      </c:barChart>
      <c:lineChart>
        <c:grouping val="standard"/>
        <c:varyColors val="0"/>
        <c:ser>
          <c:idx val="0"/>
          <c:order val="0"/>
          <c:tx>
            <c:strRef>
              <c:f>'expo rango precios'!$B$3</c:f>
              <c:strCache>
                <c:ptCount val="1"/>
                <c:pt idx="0">
                  <c:v>Val 2019</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2020</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243.245497</c:v>
                </c:pt>
                <c:pt idx="1">
                  <c:v>516.70932500000004</c:v>
                </c:pt>
                <c:pt idx="2">
                  <c:v>250.59459200000001</c:v>
                </c:pt>
                <c:pt idx="3">
                  <c:v>177.58604800000001</c:v>
                </c:pt>
                <c:pt idx="4">
                  <c:v>101.86844000000001</c:v>
                </c:pt>
                <c:pt idx="5">
                  <c:v>103.989425</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2021</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234.57264577000092</c:v>
                </c:pt>
                <c:pt idx="1">
                  <c:v>501.93888110999256</c:v>
                </c:pt>
                <c:pt idx="2">
                  <c:v>263.23259948000083</c:v>
                </c:pt>
                <c:pt idx="3">
                  <c:v>226.92550004999924</c:v>
                </c:pt>
                <c:pt idx="4">
                  <c:v>134.84044649999973</c:v>
                </c:pt>
                <c:pt idx="5">
                  <c:v>142.41024547000029</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1401531216"/>
        <c:axId val="-1401535488"/>
      </c:lineChart>
      <c:catAx>
        <c:axId val="-140154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9248"/>
        <c:crosses val="autoZero"/>
        <c:auto val="1"/>
        <c:lblAlgn val="ctr"/>
        <c:lblOffset val="100"/>
        <c:noMultiLvlLbl val="0"/>
      </c:catAx>
      <c:valAx>
        <c:axId val="-140153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42000"/>
        <c:crosses val="autoZero"/>
        <c:crossBetween val="between"/>
      </c:valAx>
      <c:valAx>
        <c:axId val="-1401535488"/>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1216"/>
        <c:crosses val="max"/>
        <c:crossBetween val="between"/>
      </c:valAx>
      <c:catAx>
        <c:axId val="-1401531216"/>
        <c:scaling>
          <c:orientation val="minMax"/>
        </c:scaling>
        <c:delete val="1"/>
        <c:axPos val="b"/>
        <c:numFmt formatCode="General" sourceLinked="1"/>
        <c:majorTickMark val="out"/>
        <c:minorTickMark val="none"/>
        <c:tickLblPos val="nextTo"/>
        <c:crossAx val="-1401535488"/>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9. Exportaciones de vino a granel por rangos de precios</a:t>
            </a:r>
            <a:endParaRPr lang="es-CL" sz="1100">
              <a:effectLst/>
            </a:endParaRPr>
          </a:p>
          <a:p>
            <a:pPr>
              <a:defRPr sz="1100"/>
            </a:pPr>
            <a:r>
              <a:rPr lang="en-US" sz="1100" b="1" i="0" baseline="0">
                <a:effectLst/>
              </a:rPr>
              <a:t>2019 - 2020 -2021</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precios'!$C$35</c:f>
              <c:strCache>
                <c:ptCount val="1"/>
                <c:pt idx="0">
                  <c:v>Vol 2019</c:v>
                </c:pt>
              </c:strCache>
            </c:strRef>
          </c:tx>
          <c:spPr>
            <a:solidFill>
              <a:schemeClr val="accent2"/>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precios'!$C$36:$C$41</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1-22A2-4EF9-9199-25D20E91EC04}"/>
            </c:ext>
          </c:extLst>
        </c:ser>
        <c:ser>
          <c:idx val="4"/>
          <c:order val="3"/>
          <c:tx>
            <c:strRef>
              <c:f>'expo rango precios'!$F$35</c:f>
              <c:strCache>
                <c:ptCount val="1"/>
                <c:pt idx="0">
                  <c:v>Vol 2020</c:v>
                </c:pt>
              </c:strCache>
            </c:strRef>
          </c:tx>
          <c:spPr>
            <a:solidFill>
              <a:schemeClr val="accent5"/>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precios'!$F$36:$F$41</c:f>
              <c:numCache>
                <c:formatCode>0.0</c:formatCode>
                <c:ptCount val="6"/>
                <c:pt idx="0">
                  <c:v>200.890736</c:v>
                </c:pt>
                <c:pt idx="1">
                  <c:v>96.573428000000007</c:v>
                </c:pt>
                <c:pt idx="2">
                  <c:v>23.634761999999998</c:v>
                </c:pt>
                <c:pt idx="3">
                  <c:v>15.657431000000001</c:v>
                </c:pt>
                <c:pt idx="4">
                  <c:v>2.1593499999999999</c:v>
                </c:pt>
                <c:pt idx="5">
                  <c:v>0.84043800000000002</c:v>
                </c:pt>
              </c:numCache>
            </c:numRef>
          </c:val>
          <c:extLst>
            <c:ext xmlns:c16="http://schemas.microsoft.com/office/drawing/2014/chart" uri="{C3380CC4-5D6E-409C-BE32-E72D297353CC}">
              <c16:uniqueId val="{00000004-22A2-4EF9-9199-25D20E91EC04}"/>
            </c:ext>
          </c:extLst>
        </c:ser>
        <c:ser>
          <c:idx val="7"/>
          <c:order val="5"/>
          <c:tx>
            <c:strRef>
              <c:f>'expo rango precios'!$I$35</c:f>
              <c:strCache>
                <c:ptCount val="1"/>
                <c:pt idx="0">
                  <c:v>Vol 2021</c:v>
                </c:pt>
              </c:strCache>
            </c:strRef>
          </c:tx>
          <c:spPr>
            <a:solidFill>
              <a:schemeClr val="accent2">
                <a:lumMod val="60000"/>
              </a:schemeClr>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precios'!$I$36:$I$41</c:f>
              <c:numCache>
                <c:formatCode>0.0</c:formatCode>
                <c:ptCount val="6"/>
                <c:pt idx="0">
                  <c:v>197.34202999999999</c:v>
                </c:pt>
                <c:pt idx="1">
                  <c:v>99.539377999999999</c:v>
                </c:pt>
                <c:pt idx="2">
                  <c:v>32.173422729999999</c:v>
                </c:pt>
                <c:pt idx="3">
                  <c:v>21.005174490000002</c:v>
                </c:pt>
                <c:pt idx="4">
                  <c:v>3.0258180000000001</c:v>
                </c:pt>
                <c:pt idx="5">
                  <c:v>1.08E-4</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1371350240"/>
        <c:axId val="-1371347488"/>
      </c:barChart>
      <c:lineChart>
        <c:grouping val="standard"/>
        <c:varyColors val="0"/>
        <c:ser>
          <c:idx val="0"/>
          <c:order val="0"/>
          <c:tx>
            <c:strRef>
              <c:f>'expo rango precios'!$B$35</c:f>
              <c:strCache>
                <c:ptCount val="1"/>
                <c:pt idx="0">
                  <c:v>Val 2019</c:v>
                </c:pt>
              </c:strCache>
            </c:strRef>
          </c:tx>
          <c:spPr>
            <a:ln w="28575" cap="rnd">
              <a:solidFill>
                <a:schemeClr val="accent1"/>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precios'!$B$36:$B$41</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0-22A2-4EF9-9199-25D20E91EC04}"/>
            </c:ext>
          </c:extLst>
        </c:ser>
        <c:ser>
          <c:idx val="3"/>
          <c:order val="2"/>
          <c:tx>
            <c:strRef>
              <c:f>'expo rango precios'!$E$35</c:f>
              <c:strCache>
                <c:ptCount val="1"/>
                <c:pt idx="0">
                  <c:v>Val 2020</c:v>
                </c:pt>
              </c:strCache>
            </c:strRef>
          </c:tx>
          <c:spPr>
            <a:ln w="28575" cap="rnd">
              <a:solidFill>
                <a:schemeClr val="accent4"/>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precios'!$E$36:$E$41</c:f>
              <c:numCache>
                <c:formatCode>0.0</c:formatCode>
                <c:ptCount val="6"/>
                <c:pt idx="0">
                  <c:v>135.076401</c:v>
                </c:pt>
                <c:pt idx="1">
                  <c:v>83.787846000000002</c:v>
                </c:pt>
                <c:pt idx="2">
                  <c:v>28.767187</c:v>
                </c:pt>
                <c:pt idx="3">
                  <c:v>27.738354999999999</c:v>
                </c:pt>
                <c:pt idx="4">
                  <c:v>9.2970079999999999</c:v>
                </c:pt>
                <c:pt idx="5">
                  <c:v>8.6623870000000007</c:v>
                </c:pt>
              </c:numCache>
            </c:numRef>
          </c:val>
          <c:smooth val="0"/>
          <c:extLst>
            <c:ext xmlns:c16="http://schemas.microsoft.com/office/drawing/2014/chart" uri="{C3380CC4-5D6E-409C-BE32-E72D297353CC}">
              <c16:uniqueId val="{00000003-22A2-4EF9-9199-25D20E91EC04}"/>
            </c:ext>
          </c:extLst>
        </c:ser>
        <c:ser>
          <c:idx val="6"/>
          <c:order val="4"/>
          <c:tx>
            <c:strRef>
              <c:f>'expo rango precios'!$H$35</c:f>
              <c:strCache>
                <c:ptCount val="1"/>
                <c:pt idx="0">
                  <c:v>Val 2021</c:v>
                </c:pt>
              </c:strCache>
            </c:strRef>
          </c:tx>
          <c:spPr>
            <a:ln w="28575" cap="rnd">
              <a:solidFill>
                <a:schemeClr val="accent1">
                  <a:lumMod val="60000"/>
                </a:schemeClr>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precios'!$H$36:$H$41</c:f>
              <c:numCache>
                <c:formatCode>0.0</c:formatCode>
                <c:ptCount val="6"/>
                <c:pt idx="0">
                  <c:v>131.64190890999987</c:v>
                </c:pt>
                <c:pt idx="1">
                  <c:v>86.444160560000199</c:v>
                </c:pt>
                <c:pt idx="2">
                  <c:v>37.874594289999983</c:v>
                </c:pt>
                <c:pt idx="3">
                  <c:v>40.624077769999921</c:v>
                </c:pt>
                <c:pt idx="4">
                  <c:v>12.166170699999999</c:v>
                </c:pt>
                <c:pt idx="5">
                  <c:v>1.0004809999999999E-2</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1371339456"/>
        <c:axId val="-1371343728"/>
      </c:lineChart>
      <c:catAx>
        <c:axId val="-13713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47488"/>
        <c:crosses val="autoZero"/>
        <c:auto val="1"/>
        <c:lblAlgn val="ctr"/>
        <c:lblOffset val="100"/>
        <c:noMultiLvlLbl val="0"/>
      </c:catAx>
      <c:valAx>
        <c:axId val="-1371347488"/>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50240"/>
        <c:crosses val="autoZero"/>
        <c:crossBetween val="between"/>
      </c:valAx>
      <c:valAx>
        <c:axId val="-1371343728"/>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39456"/>
        <c:crosses val="max"/>
        <c:crossBetween val="between"/>
      </c:valAx>
      <c:catAx>
        <c:axId val="-1371339456"/>
        <c:scaling>
          <c:orientation val="minMax"/>
        </c:scaling>
        <c:delete val="1"/>
        <c:axPos val="b"/>
        <c:numFmt formatCode="General" sourceLinked="1"/>
        <c:majorTickMark val="out"/>
        <c:minorTickMark val="none"/>
        <c:tickLblPos val="nextTo"/>
        <c:crossAx val="-1371343728"/>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27621</xdr:rowOff>
    </xdr:from>
    <xdr:to>
      <xdr:col>6</xdr:col>
      <xdr:colOff>762000</xdr:colOff>
      <xdr:row>31</xdr:row>
      <xdr:rowOff>20954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616528</xdr:colOff>
      <xdr:row>21</xdr:row>
      <xdr:rowOff>125990</xdr:rowOff>
    </xdr:from>
    <xdr:to>
      <xdr:col>12</xdr:col>
      <xdr:colOff>103910</xdr:colOff>
      <xdr:row>34</xdr:row>
      <xdr:rowOff>121228</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289560</xdr:colOff>
      <xdr:row>21</xdr:row>
      <xdr:rowOff>30480</xdr:rowOff>
    </xdr:from>
    <xdr:to>
      <xdr:col>11</xdr:col>
      <xdr:colOff>403860</xdr:colOff>
      <xdr:row>47</xdr:row>
      <xdr:rowOff>137160</xdr:rowOff>
    </xdr:to>
    <xdr:graphicFrame macro="">
      <xdr:nvGraphicFramePr>
        <xdr:cNvPr id="4" name="Gráfico 3">
          <a:extLst>
            <a:ext uri="{FF2B5EF4-FFF2-40B4-BE49-F238E27FC236}">
              <a16:creationId xmlns:a16="http://schemas.microsoft.com/office/drawing/2014/main" id="{2F0A3BB7-0D5F-45E3-AF96-2F0D59365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0.05163</cdr:x>
      <cdr:y>0.92434</cdr:y>
    </cdr:from>
    <cdr:to>
      <cdr:x>0.76631</cdr:x>
      <cdr:y>0.97179</cdr:y>
    </cdr:to>
    <cdr:sp macro="" textlink="">
      <cdr:nvSpPr>
        <cdr:cNvPr id="3" name="1 CuadroTexto">
          <a:extLst xmlns:a="http://schemas.openxmlformats.org/drawingml/2006/main">
            <a:ext uri="{FF2B5EF4-FFF2-40B4-BE49-F238E27FC236}">
              <a16:creationId xmlns:a16="http://schemas.microsoft.com/office/drawing/2014/main" id="{0073AE1B-5904-4A34-B166-80BBAE8EB375}"/>
            </a:ext>
          </a:extLst>
        </cdr:cNvPr>
        <cdr:cNvSpPr txBox="1"/>
      </cdr:nvSpPr>
      <cdr:spPr>
        <a:xfrm xmlns:a="http://schemas.openxmlformats.org/drawingml/2006/main">
          <a:off x="370569" y="4493723"/>
          <a:ext cx="5130068" cy="230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información del</a:t>
          </a:r>
          <a:r>
            <a:rPr lang="es-ES" sz="900" baseline="0"/>
            <a:t> SAG</a:t>
          </a:r>
          <a:endParaRPr lang="es-ES" sz="9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30480</xdr:colOff>
      <xdr:row>0</xdr:row>
      <xdr:rowOff>60007</xdr:rowOff>
    </xdr:from>
    <xdr:to>
      <xdr:col>6</xdr:col>
      <xdr:colOff>762000</xdr:colOff>
      <xdr:row>21</xdr:row>
      <xdr:rowOff>45720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xdr:colOff>
      <xdr:row>24</xdr:row>
      <xdr:rowOff>0</xdr:rowOff>
    </xdr:from>
    <xdr:to>
      <xdr:col>6</xdr:col>
      <xdr:colOff>769620</xdr:colOff>
      <xdr:row>44</xdr:row>
      <xdr:rowOff>60960</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472440</xdr:colOff>
      <xdr:row>43</xdr:row>
      <xdr:rowOff>13335</xdr:rowOff>
    </xdr:from>
    <xdr:to>
      <xdr:col>7</xdr:col>
      <xdr:colOff>440055</xdr:colOff>
      <xdr:row>44</xdr:row>
      <xdr:rowOff>34514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472440" y="8105775"/>
          <a:ext cx="5461635" cy="20405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198120</xdr:colOff>
      <xdr:row>20</xdr:row>
      <xdr:rowOff>38100</xdr:rowOff>
    </xdr:from>
    <xdr:to>
      <xdr:col>15</xdr:col>
      <xdr:colOff>7620</xdr:colOff>
      <xdr:row>37</xdr:row>
      <xdr:rowOff>167640</xdr:rowOff>
    </xdr:to>
    <xdr:graphicFrame macro="">
      <xdr:nvGraphicFramePr>
        <xdr:cNvPr id="4" name="Gráfico 3">
          <a:extLst>
            <a:ext uri="{FF2B5EF4-FFF2-40B4-BE49-F238E27FC236}">
              <a16:creationId xmlns:a16="http://schemas.microsoft.com/office/drawing/2014/main" id="{75673481-B939-4E41-951D-296978313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0.90961</cdr:y>
    </cdr:from>
    <cdr:to>
      <cdr:x>1</cdr:x>
      <cdr:y>0.98775</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263922"/>
          <a:ext cx="7920990" cy="194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762000</xdr:colOff>
      <xdr:row>20</xdr:row>
      <xdr:rowOff>67734</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51819</xdr:colOff>
      <xdr:row>40</xdr:row>
      <xdr:rowOff>1218</xdr:rowOff>
    </xdr:from>
    <xdr:to>
      <xdr:col>6</xdr:col>
      <xdr:colOff>685801</xdr:colOff>
      <xdr:row>44</xdr:row>
      <xdr:rowOff>38099</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7819" y="7868868"/>
          <a:ext cx="2919982" cy="798881"/>
        </a:xfrm>
        <a:prstGeom prst="rect">
          <a:avLst/>
        </a:prstGeom>
        <a:noFill/>
        <a:ln>
          <a:noFill/>
        </a:ln>
        <a:scene3d>
          <a:camera prst="orthographicFront">
            <a:rot lat="0" lon="0" rev="0"/>
          </a:camera>
          <a:lightRig rig="threePt" dir="t"/>
        </a:scene3d>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0.9375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3556000"/>
          <a:ext cx="5486400" cy="2370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a:t>Fuente: elaborado por Odepa con antecedentes de</a:t>
          </a:r>
          <a:r>
            <a:rPr lang="es-CL" sz="850" baseline="0"/>
            <a:t> la Seremi Región del Maule y la Bolsa de Comercio de Mendoza.</a:t>
          </a:r>
          <a:endParaRPr lang="es-CL" sz="85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42</xdr:row>
      <xdr:rowOff>129540</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442585" cy="7924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a:t>
          </a:r>
        </a:p>
        <a:p>
          <a:endParaRPr lang="es-CL" sz="1100" baseline="0"/>
        </a:p>
        <a:p>
          <a:r>
            <a:rPr lang="es-CL" sz="1100" b="1"/>
            <a:t>1.  Exportaciones 2021</a:t>
          </a:r>
        </a:p>
        <a:p>
          <a:endParaRPr lang="es-CL" sz="1100" b="1"/>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prstClr val="black"/>
              </a:solidFill>
              <a:effectLst/>
              <a:uLnTx/>
              <a:uFillTx/>
              <a:latin typeface="+mn-lt"/>
              <a:ea typeface="+mn-ea"/>
              <a:cs typeface="+mn-cs"/>
            </a:rPr>
            <a:t>Las exportaciones totales de vino en el año 2021, alcanzaron 908,8 millones de litros, por un total de USD 2.037,3 millones, lo que representa un aumento de 2,9% en volumen y de 8,0% en valor en relación con el año 2020.</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prstClr val="black"/>
              </a:solidFill>
              <a:effectLst/>
              <a:uLnTx/>
              <a:uFillTx/>
              <a:latin typeface="+mn-lt"/>
              <a:ea typeface="+mn-ea"/>
              <a:cs typeface="+mn-cs"/>
            </a:rPr>
            <a:t>En este periodo, se exportaron 448,2 millones de litros de vino con denominación de origen, por un valor de USD 1.503,9 millones. Estas cifras representan un aumento de 0,5% en volumen y de 7,9% en valor. Con esto, el precio medio de la categoría para este periodo llega a USD 3,36 / litro, lo que significa un alza de 7,3% respecto al año 2020.</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prstClr val="black"/>
              </a:solidFill>
              <a:effectLst/>
              <a:uLnTx/>
              <a:uFillTx/>
              <a:latin typeface="+mn-lt"/>
              <a:ea typeface="+mn-ea"/>
              <a:cs typeface="+mn-cs"/>
            </a:rPr>
            <a:t>Por su parte, en el año 2021, se exportaron 353,1 millones de litros de vino a granel por un monto total de USD 308,5 millones. Estas exportaciones representan un aumento de 4,0% en volumen y de 5,2% en valor respecto al año anterior.</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prstClr val="black"/>
              </a:solidFill>
              <a:effectLst/>
              <a:uLnTx/>
              <a:uFillTx/>
              <a:latin typeface="+mn-lt"/>
              <a:ea typeface="+mn-ea"/>
              <a:cs typeface="+mn-cs"/>
            </a:rPr>
            <a:t>En el año 2021, las exportaciones de vino espumoso registran un alza de 3,1% en volumen y una disminución de 1,4% en valor, respecto del año 2020, llegando a 3,6 millones de litros, por un valor de USD 14,5 millones.</a:t>
          </a:r>
        </a:p>
        <a:p>
          <a:endParaRPr lang="es-CL" sz="1100" b="0" i="0" u="none" strike="noStrike" baseline="0">
            <a:solidFill>
              <a:schemeClr val="dk1"/>
            </a:solidFill>
            <a:latin typeface="+mn-lt"/>
            <a:ea typeface="+mn-ea"/>
            <a:cs typeface="+mn-cs"/>
          </a:endParaRPr>
        </a:p>
        <a:p>
          <a:r>
            <a:rPr lang="es-CL" sz="1100" b="1" i="0" baseline="0">
              <a:solidFill>
                <a:schemeClr val="dk1"/>
              </a:solidFill>
              <a:effectLst/>
              <a:latin typeface="+mn-lt"/>
              <a:ea typeface="+mn-ea"/>
              <a:cs typeface="+mn-cs"/>
            </a:rPr>
            <a:t>2. Catastro Vitivinícola</a:t>
          </a:r>
        </a:p>
        <a:p>
          <a:endParaRPr lang="es-CL" sz="1100" b="1" i="0" u="none" strike="noStrike"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El día 15 de noviembre, el Servicio Agrícola y Ganadero (SAG), publicó el Catastro Vitícola Nacional 2020, donde se observa que la superficie con vides viníferas casi se mantuvo respecto a 2019, llegando a 136.166 ha.</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Las regiones con mayor superficie plantada continúan siendo las del Maule con 53.546 ha (39%) y O’Higgins con 45.081 hectáreas (33%).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Los cepajes de vino son liderados por Cabernet Sauvignon con 40.053 ha (29%), Sauvignon blanc con 15.224 ha (11%) y Merlot con 11.366 ha (8%).</a:t>
          </a:r>
        </a:p>
        <a:p>
          <a:endParaRPr lang="es-CL" sz="1100" b="0" i="0" u="none" strike="noStrike" baseline="0">
            <a:solidFill>
              <a:schemeClr val="dk1"/>
            </a:solidFill>
            <a:latin typeface="+mn-lt"/>
            <a:ea typeface="+mn-ea"/>
            <a:cs typeface="+mn-cs"/>
          </a:endParaRPr>
        </a:p>
        <a:p>
          <a:r>
            <a:rPr lang="es-CL" sz="1100" b="0" i="0" u="none" strike="noStrike" baseline="0">
              <a:solidFill>
                <a:schemeClr val="dk1"/>
              </a:solidFill>
              <a:latin typeface="+mn-lt"/>
              <a:ea typeface="+mn-ea"/>
              <a:cs typeface="+mn-cs"/>
            </a:rPr>
            <a:t>Para acceder a la información completa:</a:t>
          </a:r>
        </a:p>
        <a:p>
          <a:r>
            <a:rPr lang="es-CL" sz="1100" b="0" i="0" baseline="0">
              <a:solidFill>
                <a:schemeClr val="dk1"/>
              </a:solidFill>
              <a:effectLst/>
              <a:latin typeface="+mn-lt"/>
              <a:ea typeface="+mn-ea"/>
              <a:cs typeface="+mn-cs"/>
            </a:rPr>
            <a:t>https://www.sag.gob.cl/noticias/sag-presenta-catastro-viticola-nacional-2020</a:t>
          </a:r>
          <a:endParaRPr lang="es-CL">
            <a:effectLst/>
          </a:endParaRPr>
        </a:p>
        <a:p>
          <a:endParaRPr lang="es-CL"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L" sz="1100" b="1" i="0" baseline="0">
              <a:solidFill>
                <a:schemeClr val="dk1"/>
              </a:solidFill>
              <a:effectLst/>
              <a:latin typeface="+mn-lt"/>
              <a:ea typeface="+mn-ea"/>
              <a:cs typeface="+mn-cs"/>
            </a:rPr>
            <a:t>3. Ruta de acceso a información de precios de venta de vinos a productor en la Región del Maule</a:t>
          </a:r>
          <a:endParaRPr lang="es-CL" sz="1100" b="0" i="0" u="none" strike="noStrike" baseline="0">
            <a:solidFill>
              <a:schemeClr val="dk1"/>
            </a:solidFill>
            <a:latin typeface="+mn-lt"/>
            <a:ea typeface="+mn-ea"/>
            <a:cs typeface="+mn-cs"/>
          </a:endParaRPr>
        </a:p>
        <a:p>
          <a:endParaRPr lang="es-CL"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Los precios de venta de vinos a productor de la Región del Maule, son posibles de descargar en la sección "Precios al productor" y "Precios mensuales de vino de la región del Maule" haciendo click en el siguiente link: </a:t>
          </a:r>
        </a:p>
        <a:p>
          <a:pPr eaLnBrk="1" fontAlgn="auto" latinLnBrk="0" hangingPunct="1"/>
          <a:r>
            <a:rPr lang="es-CL" sz="1100" b="0" i="0" baseline="0">
              <a:solidFill>
                <a:schemeClr val="dk1"/>
              </a:solidFill>
              <a:effectLst/>
              <a:latin typeface="+mn-lt"/>
              <a:ea typeface="+mn-ea"/>
              <a:cs typeface="+mn-cs"/>
            </a:rPr>
            <a:t>https://aplicativos.odepa.gob.cl/series-precios/avance-producto</a:t>
          </a:r>
          <a:endParaRPr lang="es-C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79</xdr:row>
      <xdr:rowOff>6350</xdr:rowOff>
    </xdr:from>
    <xdr:to>
      <xdr:col>6</xdr:col>
      <xdr:colOff>770572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1746</xdr:colOff>
      <xdr:row>94</xdr:row>
      <xdr:rowOff>180340</xdr:rowOff>
    </xdr:from>
    <xdr:to>
      <xdr:col>6</xdr:col>
      <xdr:colOff>763745</xdr:colOff>
      <xdr:row>109</xdr:row>
      <xdr:rowOff>73660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13</xdr:row>
      <xdr:rowOff>103293</xdr:rowOff>
    </xdr:from>
    <xdr:to>
      <xdr:col>9</xdr:col>
      <xdr:colOff>561975</xdr:colOff>
      <xdr:row>29</xdr:row>
      <xdr:rowOff>30480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44</xdr:row>
      <xdr:rowOff>30691</xdr:rowOff>
    </xdr:from>
    <xdr:to>
      <xdr:col>9</xdr:col>
      <xdr:colOff>497416</xdr:colOff>
      <xdr:row>59</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34</xdr:row>
      <xdr:rowOff>189442</xdr:rowOff>
    </xdr:from>
    <xdr:to>
      <xdr:col>8</xdr:col>
      <xdr:colOff>19050</xdr:colOff>
      <xdr:row>51</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6:D42"/>
  <sheetViews>
    <sheetView tabSelected="1" workbookViewId="0">
      <selection activeCell="F13" sqref="F13"/>
    </sheetView>
  </sheetViews>
  <sheetFormatPr baseColWidth="10" defaultColWidth="11.44140625" defaultRowHeight="14.4" x14ac:dyDescent="0.3"/>
  <sheetData>
    <row r="16" spans="4:4" ht="31.2" x14ac:dyDescent="0.6">
      <c r="D16" s="1" t="s">
        <v>0</v>
      </c>
    </row>
    <row r="36" spans="4:4" s="31" customFormat="1" x14ac:dyDescent="0.3"/>
    <row r="42" spans="4:4" ht="18" x14ac:dyDescent="0.35">
      <c r="D42" s="2" t="s">
        <v>340</v>
      </c>
    </row>
  </sheetData>
  <phoneticPr fontId="59" type="noConversion"/>
  <pageMargins left="0.70866141732283472" right="0.70866141732283472" top="0.74803149606299213" bottom="0.74803149606299213" header="0.31496062992125984" footer="0.31496062992125984"/>
  <pageSetup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X1:AO30"/>
  <sheetViews>
    <sheetView zoomScaleNormal="100" workbookViewId="0">
      <selection activeCell="AK16" sqref="AK16"/>
    </sheetView>
  </sheetViews>
  <sheetFormatPr baseColWidth="10" defaultColWidth="11.44140625" defaultRowHeight="14.4" x14ac:dyDescent="0.3"/>
  <cols>
    <col min="8" max="23" width="6" customWidth="1"/>
    <col min="24" max="24" width="6" style="13" customWidth="1"/>
    <col min="25" max="25" width="5.44140625" style="13" bestFit="1" customWidth="1"/>
    <col min="26" max="30" width="6.109375" style="13" bestFit="1" customWidth="1"/>
    <col min="31" max="31" width="5.44140625" style="13" bestFit="1" customWidth="1"/>
    <col min="32" max="34" width="6.44140625" style="13" bestFit="1" customWidth="1"/>
    <col min="35" max="36" width="6.109375" style="13" bestFit="1" customWidth="1"/>
    <col min="37" max="37" width="6.44140625" style="13" bestFit="1" customWidth="1"/>
    <col min="39" max="41" width="12" bestFit="1" customWidth="1"/>
  </cols>
  <sheetData>
    <row r="1" spans="24:41" x14ac:dyDescent="0.3">
      <c r="X1" s="36"/>
      <c r="Y1" s="36"/>
      <c r="Z1" s="36" t="s">
        <v>189</v>
      </c>
      <c r="AA1" s="36" t="s">
        <v>190</v>
      </c>
      <c r="AB1" s="36" t="s">
        <v>191</v>
      </c>
      <c r="AC1" s="36" t="s">
        <v>192</v>
      </c>
      <c r="AD1" s="36" t="s">
        <v>193</v>
      </c>
      <c r="AE1" s="36" t="s">
        <v>194</v>
      </c>
      <c r="AF1" s="36" t="s">
        <v>195</v>
      </c>
      <c r="AG1" s="36" t="s">
        <v>196</v>
      </c>
      <c r="AH1" s="36" t="s">
        <v>197</v>
      </c>
      <c r="AI1" s="36" t="s">
        <v>198</v>
      </c>
      <c r="AJ1" s="36" t="s">
        <v>199</v>
      </c>
      <c r="AK1" s="36" t="s">
        <v>200</v>
      </c>
    </row>
    <row r="2" spans="24:41" x14ac:dyDescent="0.3">
      <c r="X2" s="36" t="s">
        <v>201</v>
      </c>
      <c r="Y2" s="36">
        <v>2015</v>
      </c>
      <c r="Z2" s="37">
        <v>34.904873070000001</v>
      </c>
      <c r="AA2" s="37">
        <v>25.382726150000014</v>
      </c>
      <c r="AB2" s="38">
        <v>29.098884030000015</v>
      </c>
      <c r="AC2" s="38">
        <v>37.928668630000033</v>
      </c>
      <c r="AD2" s="38">
        <v>32.560458390000015</v>
      </c>
      <c r="AE2" s="38">
        <v>37.245211599999998</v>
      </c>
      <c r="AF2" s="38">
        <v>46.664839749999999</v>
      </c>
      <c r="AG2" s="38">
        <v>38.240639300000012</v>
      </c>
      <c r="AH2" s="38">
        <v>38.339363470000031</v>
      </c>
      <c r="AI2" s="38">
        <v>42.346817799999997</v>
      </c>
      <c r="AJ2" s="38">
        <v>38.895984280000015</v>
      </c>
      <c r="AK2" s="38">
        <v>36.147308560000042</v>
      </c>
      <c r="AM2" s="31"/>
      <c r="AN2" s="31"/>
      <c r="AO2" s="31"/>
    </row>
    <row r="3" spans="24:41" x14ac:dyDescent="0.3">
      <c r="X3" s="36" t="s">
        <v>201</v>
      </c>
      <c r="Y3" s="36">
        <v>2016</v>
      </c>
      <c r="Z3" s="38">
        <v>34.801410075999996</v>
      </c>
      <c r="AA3" s="38">
        <v>26.140552266</v>
      </c>
      <c r="AB3" s="38">
        <v>32.888241957699996</v>
      </c>
      <c r="AC3" s="38">
        <v>35.9801589534</v>
      </c>
      <c r="AD3" s="38">
        <v>42.5120744305</v>
      </c>
      <c r="AE3" s="38">
        <v>38.111397738200004</v>
      </c>
      <c r="AF3" s="38">
        <v>42.937277578</v>
      </c>
      <c r="AG3" s="38">
        <v>41.387071516999995</v>
      </c>
      <c r="AH3" s="38">
        <v>37.850101860000002</v>
      </c>
      <c r="AI3" s="38">
        <v>39.7293095725</v>
      </c>
      <c r="AJ3" s="38">
        <v>41.125384937999996</v>
      </c>
      <c r="AK3" s="38">
        <v>37.6041943492</v>
      </c>
      <c r="AM3" s="175"/>
      <c r="AN3" s="175"/>
      <c r="AO3" s="175"/>
    </row>
    <row r="4" spans="24:41" x14ac:dyDescent="0.3">
      <c r="X4" s="36" t="s">
        <v>201</v>
      </c>
      <c r="Y4" s="36">
        <v>2017</v>
      </c>
      <c r="Z4" s="38">
        <v>41.430986299999994</v>
      </c>
      <c r="AA4" s="38">
        <v>26.5902872572</v>
      </c>
      <c r="AB4" s="38">
        <v>34.837152175999996</v>
      </c>
      <c r="AC4" s="38">
        <v>34.6453459401</v>
      </c>
      <c r="AD4" s="38">
        <v>44.328769652000005</v>
      </c>
      <c r="AE4" s="38">
        <v>37.6972178141</v>
      </c>
      <c r="AF4" s="38">
        <v>44.722713240000004</v>
      </c>
      <c r="AG4" s="38">
        <v>45.201829379000003</v>
      </c>
      <c r="AH4" s="38">
        <v>39.950192773999994</v>
      </c>
      <c r="AI4" s="38">
        <v>45.723674291000002</v>
      </c>
      <c r="AJ4" s="38">
        <v>45.345576005300003</v>
      </c>
      <c r="AK4" s="38">
        <v>36.719468314000004</v>
      </c>
      <c r="AM4" s="175"/>
      <c r="AN4" s="175"/>
      <c r="AO4" s="175"/>
    </row>
    <row r="5" spans="24:41" x14ac:dyDescent="0.3">
      <c r="X5" s="36" t="s">
        <v>201</v>
      </c>
      <c r="Y5" s="36">
        <v>2018</v>
      </c>
      <c r="Z5" s="38">
        <v>41.037711785999996</v>
      </c>
      <c r="AA5" s="38">
        <v>28.094427338199999</v>
      </c>
      <c r="AB5" s="38">
        <v>32.963878584299998</v>
      </c>
      <c r="AC5" s="38">
        <v>35.862025062299999</v>
      </c>
      <c r="AD5" s="38">
        <v>38.360108749700004</v>
      </c>
      <c r="AE5" s="38">
        <v>37.873266823999998</v>
      </c>
      <c r="AF5" s="38">
        <v>42.167649539099997</v>
      </c>
      <c r="AG5" s="38">
        <v>46.494701373700003</v>
      </c>
      <c r="AH5" s="38">
        <v>29.001395629999998</v>
      </c>
      <c r="AI5" s="38">
        <v>46.059151196000002</v>
      </c>
      <c r="AJ5" s="38">
        <v>43.903375814</v>
      </c>
      <c r="AK5" s="32">
        <v>34.816315384000006</v>
      </c>
      <c r="AM5" s="280"/>
      <c r="AN5" s="280"/>
      <c r="AO5" s="280"/>
    </row>
    <row r="6" spans="24:41" x14ac:dyDescent="0.3">
      <c r="X6" s="36" t="s">
        <v>201</v>
      </c>
      <c r="Y6" s="36">
        <v>2019</v>
      </c>
      <c r="Z6" s="38">
        <v>42.095000903099994</v>
      </c>
      <c r="AA6" s="38">
        <v>25.172279372000009</v>
      </c>
      <c r="AB6" s="38">
        <v>33.305171635999997</v>
      </c>
      <c r="AC6" s="38">
        <v>36.379859439000008</v>
      </c>
      <c r="AD6" s="38">
        <v>43.185207500299995</v>
      </c>
      <c r="AE6" s="38">
        <v>35.531951164600002</v>
      </c>
      <c r="AF6" s="38">
        <v>41.567747095199991</v>
      </c>
      <c r="AG6" s="38">
        <v>40.428672739999968</v>
      </c>
      <c r="AH6" s="38">
        <v>35.232458317999999</v>
      </c>
      <c r="AI6" s="38">
        <v>38.682632199999993</v>
      </c>
      <c r="AJ6" s="38">
        <v>35.877963109999996</v>
      </c>
      <c r="AK6" s="32">
        <v>36.541598913000001</v>
      </c>
      <c r="AM6" s="175"/>
      <c r="AN6" s="175"/>
      <c r="AO6" s="175"/>
    </row>
    <row r="7" spans="24:41" s="31" customFormat="1" x14ac:dyDescent="0.3">
      <c r="X7" s="36" t="s">
        <v>201</v>
      </c>
      <c r="Y7" s="36">
        <v>2020</v>
      </c>
      <c r="Z7" s="38">
        <v>46.286531138999983</v>
      </c>
      <c r="AA7" s="38">
        <v>27.059052421999997</v>
      </c>
      <c r="AB7" s="38">
        <v>30.9734761721</v>
      </c>
      <c r="AC7" s="38">
        <v>31.315166036000008</v>
      </c>
      <c r="AD7" s="38">
        <v>35.299459751999997</v>
      </c>
      <c r="AE7" s="38">
        <v>36.857106589000004</v>
      </c>
      <c r="AF7" s="38">
        <v>40.307092363999999</v>
      </c>
      <c r="AG7" s="38">
        <v>45.896043757999983</v>
      </c>
      <c r="AH7" s="38">
        <v>42.198566559999996</v>
      </c>
      <c r="AI7" s="38">
        <v>38.572012273300004</v>
      </c>
      <c r="AJ7" s="38">
        <v>40.995729459800003</v>
      </c>
      <c r="AK7" s="32">
        <v>30.132281592100004</v>
      </c>
      <c r="AM7" s="281"/>
      <c r="AN7" s="175"/>
      <c r="AO7" s="175"/>
    </row>
    <row r="8" spans="24:41" x14ac:dyDescent="0.3">
      <c r="X8" s="36" t="s">
        <v>201</v>
      </c>
      <c r="Y8" s="36">
        <v>2021</v>
      </c>
      <c r="Z8" s="38">
        <v>36.198927527999992</v>
      </c>
      <c r="AA8" s="38">
        <v>26.500213594000002</v>
      </c>
      <c r="AB8" s="38">
        <v>33.510164059999994</v>
      </c>
      <c r="AC8" s="38">
        <v>40.647690953200005</v>
      </c>
      <c r="AD8" s="38">
        <v>40.901139038300002</v>
      </c>
      <c r="AE8" s="38">
        <v>38.234656270000002</v>
      </c>
      <c r="AF8" s="38">
        <v>36.47541537</v>
      </c>
      <c r="AG8" s="38">
        <v>37.119260230000009</v>
      </c>
      <c r="AH8" s="38">
        <v>35.469518379999997</v>
      </c>
      <c r="AI8" s="38">
        <v>38.236769739999993</v>
      </c>
      <c r="AJ8" s="176">
        <v>42.412098959999994</v>
      </c>
      <c r="AK8" s="32">
        <v>42.495420379999977</v>
      </c>
      <c r="AM8" s="176"/>
      <c r="AN8" s="176"/>
      <c r="AO8" s="176"/>
    </row>
    <row r="9" spans="24:41" x14ac:dyDescent="0.3">
      <c r="AM9" s="176"/>
      <c r="AN9" s="176"/>
      <c r="AO9" s="176"/>
    </row>
    <row r="10" spans="24:41" x14ac:dyDescent="0.3">
      <c r="X10" s="36" t="s">
        <v>101</v>
      </c>
      <c r="Y10" s="36">
        <v>2015</v>
      </c>
      <c r="Z10" s="37">
        <v>123.25140430999902</v>
      </c>
      <c r="AA10" s="37">
        <v>83.256938870000084</v>
      </c>
      <c r="AB10" s="38">
        <v>97.751259049999589</v>
      </c>
      <c r="AC10" s="38">
        <v>120.0889139099995</v>
      </c>
      <c r="AD10" s="38">
        <v>106.12081145999993</v>
      </c>
      <c r="AE10" s="38">
        <v>118.89505177999959</v>
      </c>
      <c r="AF10" s="38">
        <v>152.47313661999991</v>
      </c>
      <c r="AG10" s="38">
        <v>121.47650334999949</v>
      </c>
      <c r="AH10" s="38">
        <v>142.14494153999883</v>
      </c>
      <c r="AI10" s="38">
        <v>137.05217028999925</v>
      </c>
      <c r="AJ10" s="38">
        <v>124.26419888999962</v>
      </c>
      <c r="AK10" s="38">
        <v>116.6003042199997</v>
      </c>
    </row>
    <row r="11" spans="24:41" x14ac:dyDescent="0.3">
      <c r="X11" s="36" t="s">
        <v>101</v>
      </c>
      <c r="Y11" s="36">
        <v>2016</v>
      </c>
      <c r="Z11" s="38">
        <v>112.48470791</v>
      </c>
      <c r="AA11" s="38">
        <v>79.543988720000002</v>
      </c>
      <c r="AB11" s="38">
        <v>102.96589181</v>
      </c>
      <c r="AC11" s="38">
        <v>112.81199322000001</v>
      </c>
      <c r="AD11" s="38">
        <v>134.05393566999987</v>
      </c>
      <c r="AE11" s="38">
        <v>117.32233557000002</v>
      </c>
      <c r="AF11" s="38">
        <v>137.58070494000023</v>
      </c>
      <c r="AG11" s="38">
        <v>134.1769355600002</v>
      </c>
      <c r="AH11" s="38">
        <v>118.92014871000011</v>
      </c>
      <c r="AI11" s="38">
        <v>125.01281818999996</v>
      </c>
      <c r="AJ11" s="38">
        <v>130.12666156000009</v>
      </c>
      <c r="AK11" s="38">
        <v>122.48152439999986</v>
      </c>
    </row>
    <row r="12" spans="24:41" x14ac:dyDescent="0.3">
      <c r="X12" s="36" t="s">
        <v>101</v>
      </c>
      <c r="Y12" s="36">
        <v>2017</v>
      </c>
      <c r="Z12" s="38">
        <v>129.07611224999999</v>
      </c>
      <c r="AA12" s="38">
        <v>86.463323619999969</v>
      </c>
      <c r="AB12" s="38">
        <v>109.21013975000001</v>
      </c>
      <c r="AC12" s="38">
        <v>104.72312508</v>
      </c>
      <c r="AD12" s="38">
        <v>134.77716662</v>
      </c>
      <c r="AE12" s="38">
        <v>115.48450059999999</v>
      </c>
      <c r="AF12" s="38">
        <v>145.91260536000001</v>
      </c>
      <c r="AG12" s="38">
        <v>151.76711933999999</v>
      </c>
      <c r="AH12" s="38">
        <v>127.22659048999999</v>
      </c>
      <c r="AI12" s="38">
        <v>149.92767350999998</v>
      </c>
      <c r="AJ12" s="38">
        <v>148.21174729000001</v>
      </c>
      <c r="AK12" s="38">
        <v>117.457036</v>
      </c>
    </row>
    <row r="13" spans="24:41" x14ac:dyDescent="0.3">
      <c r="X13" s="36" t="s">
        <v>101</v>
      </c>
      <c r="Y13" s="36">
        <v>2018</v>
      </c>
      <c r="Z13" s="38">
        <v>135.10198268000002</v>
      </c>
      <c r="AA13" s="38">
        <v>96.207256610000002</v>
      </c>
      <c r="AB13" s="38">
        <v>110.57148223999999</v>
      </c>
      <c r="AC13" s="38">
        <v>119.68703724</v>
      </c>
      <c r="AD13" s="38">
        <v>125.61629812999999</v>
      </c>
      <c r="AE13" s="38">
        <v>121.42985643999999</v>
      </c>
      <c r="AF13" s="38">
        <v>144.56778700999999</v>
      </c>
      <c r="AG13" s="38">
        <v>162.99841541999999</v>
      </c>
      <c r="AH13" s="38">
        <v>92.92487281999999</v>
      </c>
      <c r="AI13" s="38">
        <v>147.9696802</v>
      </c>
      <c r="AJ13" s="38">
        <v>138.99379403999998</v>
      </c>
      <c r="AK13" s="32">
        <v>111.87502506</v>
      </c>
    </row>
    <row r="14" spans="24:41" x14ac:dyDescent="0.3">
      <c r="X14" s="36" t="s">
        <v>101</v>
      </c>
      <c r="Y14" s="36">
        <v>2019</v>
      </c>
      <c r="Z14" s="38">
        <v>137.17319391000007</v>
      </c>
      <c r="AA14" s="38">
        <v>80.893906529999995</v>
      </c>
      <c r="AB14" s="38">
        <v>106.44436442</v>
      </c>
      <c r="AC14" s="38">
        <v>118.04222776</v>
      </c>
      <c r="AD14" s="38">
        <v>139.47221017999993</v>
      </c>
      <c r="AE14" s="38">
        <v>120.06454914999992</v>
      </c>
      <c r="AF14" s="38">
        <v>147.54996655000011</v>
      </c>
      <c r="AG14" s="38">
        <v>134.10636505000002</v>
      </c>
      <c r="AH14" s="38">
        <v>106.82647494000004</v>
      </c>
      <c r="AI14" s="38">
        <v>119.44239338999996</v>
      </c>
      <c r="AJ14" s="38">
        <v>113.06739105999986</v>
      </c>
      <c r="AK14" s="32">
        <v>121.95716122999993</v>
      </c>
    </row>
    <row r="15" spans="24:41" x14ac:dyDescent="0.3">
      <c r="X15" s="36" t="s">
        <v>101</v>
      </c>
      <c r="Y15" s="36">
        <v>2020</v>
      </c>
      <c r="Z15" s="38">
        <v>148.84024203999996</v>
      </c>
      <c r="AA15" s="38">
        <v>86.149106549999928</v>
      </c>
      <c r="AB15" s="38">
        <v>92.933572240000117</v>
      </c>
      <c r="AC15" s="38">
        <v>92.610893879999978</v>
      </c>
      <c r="AD15" s="38">
        <v>109.11765342999988</v>
      </c>
      <c r="AE15" s="38">
        <v>109.38166709000014</v>
      </c>
      <c r="AF15" s="38">
        <v>129.75182523000004</v>
      </c>
      <c r="AG15" s="38">
        <v>151.1459449100002</v>
      </c>
      <c r="AH15" s="38">
        <v>129.85000419000002</v>
      </c>
      <c r="AI15" s="38">
        <v>121.01523300999997</v>
      </c>
      <c r="AJ15" s="38">
        <v>130.92315162000003</v>
      </c>
      <c r="AK15" s="32">
        <v>92.176386789999839</v>
      </c>
    </row>
    <row r="16" spans="24:41" x14ac:dyDescent="0.3">
      <c r="X16" s="36" t="s">
        <v>101</v>
      </c>
      <c r="Y16" s="36">
        <v>2021</v>
      </c>
      <c r="Z16" s="38">
        <v>124.00603925999988</v>
      </c>
      <c r="AA16" s="38">
        <v>88.567648300000201</v>
      </c>
      <c r="AB16" s="38">
        <v>113.42074668000002</v>
      </c>
      <c r="AC16" s="38">
        <v>131.79903696999986</v>
      </c>
      <c r="AD16" s="38">
        <v>134.66538932999987</v>
      </c>
      <c r="AE16" s="37">
        <v>134.96532697000001</v>
      </c>
      <c r="AF16" s="37">
        <v>127.90599095</v>
      </c>
      <c r="AG16" s="37">
        <v>127.61925994999942</v>
      </c>
      <c r="AH16" s="37">
        <v>123.74867432999984</v>
      </c>
      <c r="AI16" s="37">
        <v>122.74885841999971</v>
      </c>
      <c r="AJ16" s="37">
        <v>134.15946509999975</v>
      </c>
      <c r="AK16" s="282">
        <v>139.06939075999981</v>
      </c>
      <c r="AM16" s="176"/>
      <c r="AN16" s="176"/>
      <c r="AO16" s="176"/>
    </row>
    <row r="18" spans="24:37" x14ac:dyDescent="0.3">
      <c r="X18" s="36" t="s">
        <v>202</v>
      </c>
      <c r="Y18" s="36"/>
      <c r="AA18" s="36"/>
      <c r="AB18" s="36"/>
      <c r="AC18" s="36"/>
      <c r="AD18" s="36"/>
      <c r="AE18" s="36"/>
      <c r="AF18" s="36"/>
      <c r="AG18" s="36"/>
      <c r="AH18" s="36"/>
      <c r="AI18" s="37"/>
      <c r="AJ18" s="37"/>
      <c r="AK18" s="36"/>
    </row>
    <row r="19" spans="24:37" x14ac:dyDescent="0.3">
      <c r="X19" s="37"/>
      <c r="Y19" s="36"/>
      <c r="Z19" s="36" t="s">
        <v>189</v>
      </c>
      <c r="AA19" s="36" t="s">
        <v>190</v>
      </c>
      <c r="AB19" s="36" t="s">
        <v>191</v>
      </c>
      <c r="AC19" s="36" t="s">
        <v>192</v>
      </c>
      <c r="AD19" s="36" t="s">
        <v>193</v>
      </c>
      <c r="AE19" s="36" t="s">
        <v>194</v>
      </c>
      <c r="AF19" s="36" t="s">
        <v>195</v>
      </c>
      <c r="AG19" s="36" t="s">
        <v>196</v>
      </c>
      <c r="AH19" s="36" t="s">
        <v>197</v>
      </c>
      <c r="AI19" s="36" t="s">
        <v>198</v>
      </c>
      <c r="AJ19" s="36" t="s">
        <v>199</v>
      </c>
      <c r="AK19" s="36" t="s">
        <v>200</v>
      </c>
    </row>
    <row r="20" spans="24:37" x14ac:dyDescent="0.3">
      <c r="X20" s="39"/>
      <c r="Y20" s="36">
        <v>2015</v>
      </c>
      <c r="Z20" s="39">
        <f>Z10/Z2</f>
        <v>3.5310658217500004</v>
      </c>
      <c r="AA20" s="39">
        <f>AA10/AA2</f>
        <v>3.2800629206646521</v>
      </c>
      <c r="AB20" s="39">
        <f t="shared" ref="AB20:AK20" si="0">AB10/AB2</f>
        <v>3.3592786221362023</v>
      </c>
      <c r="AC20" s="39">
        <f t="shared" si="0"/>
        <v>3.1661779400032528</v>
      </c>
      <c r="AD20" s="39">
        <f t="shared" si="0"/>
        <v>3.2591927972547157</v>
      </c>
      <c r="AE20" s="39">
        <f t="shared" si="0"/>
        <v>3.1922238234780118</v>
      </c>
      <c r="AF20" s="39">
        <f t="shared" si="0"/>
        <v>3.2674094122438277</v>
      </c>
      <c r="AG20" s="39">
        <f t="shared" si="0"/>
        <v>3.176633695817932</v>
      </c>
      <c r="AH20" s="39">
        <f t="shared" si="0"/>
        <v>3.7075456834651175</v>
      </c>
      <c r="AI20" s="39">
        <f t="shared" si="0"/>
        <v>3.2364219417214217</v>
      </c>
      <c r="AJ20" s="39">
        <f t="shared" si="0"/>
        <v>3.1947822169882771</v>
      </c>
      <c r="AK20" s="39">
        <f t="shared" si="0"/>
        <v>3.2256980910890691</v>
      </c>
    </row>
    <row r="21" spans="24:37" s="31" customFormat="1" x14ac:dyDescent="0.3">
      <c r="X21" s="40"/>
      <c r="Y21" s="36">
        <v>2016</v>
      </c>
      <c r="Z21" s="39">
        <f t="shared" ref="Z21:AK25" si="1">Z11/Z3</f>
        <v>3.2321882264067376</v>
      </c>
      <c r="AA21" s="39">
        <f t="shared" si="1"/>
        <v>3.042934514564934</v>
      </c>
      <c r="AB21" s="39">
        <f t="shared" si="1"/>
        <v>3.1307812665216965</v>
      </c>
      <c r="AC21" s="39">
        <f t="shared" si="1"/>
        <v>3.1353945202440432</v>
      </c>
      <c r="AD21" s="39">
        <f t="shared" si="1"/>
        <v>3.1533143810508522</v>
      </c>
      <c r="AE21" s="39">
        <f t="shared" si="1"/>
        <v>3.0784054779603354</v>
      </c>
      <c r="AF21" s="39">
        <f t="shared" si="1"/>
        <v>3.2042251558699935</v>
      </c>
      <c r="AG21" s="39">
        <f t="shared" si="1"/>
        <v>3.2420012009036734</v>
      </c>
      <c r="AH21" s="39">
        <f t="shared" si="1"/>
        <v>3.1418712993128017</v>
      </c>
      <c r="AI21" s="39">
        <f t="shared" si="1"/>
        <v>3.1466144147778459</v>
      </c>
      <c r="AJ21" s="39">
        <f t="shared" si="1"/>
        <v>3.1641445242683335</v>
      </c>
      <c r="AK21" s="39">
        <f t="shared" si="1"/>
        <v>3.2571240128856944</v>
      </c>
    </row>
    <row r="22" spans="24:37" x14ac:dyDescent="0.3">
      <c r="X22" s="34"/>
      <c r="Y22" s="36">
        <v>2017</v>
      </c>
      <c r="Z22" s="39">
        <f t="shared" si="1"/>
        <v>3.1154486961851551</v>
      </c>
      <c r="AA22" s="39">
        <f t="shared" si="1"/>
        <v>3.2516882117017301</v>
      </c>
      <c r="AB22" s="39">
        <f t="shared" si="1"/>
        <v>3.1348756407602409</v>
      </c>
      <c r="AC22" s="39">
        <f t="shared" si="1"/>
        <v>3.0227184124834787</v>
      </c>
      <c r="AD22" s="39">
        <f t="shared" si="1"/>
        <v>3.0403994443802298</v>
      </c>
      <c r="AE22" s="39">
        <f t="shared" si="1"/>
        <v>3.0634754312506582</v>
      </c>
      <c r="AF22" s="39">
        <f t="shared" si="1"/>
        <v>3.2626062863622449</v>
      </c>
      <c r="AG22" s="39">
        <f t="shared" si="1"/>
        <v>3.3575437415926443</v>
      </c>
      <c r="AH22" s="39">
        <f t="shared" si="1"/>
        <v>3.1846302021551294</v>
      </c>
      <c r="AI22" s="39">
        <f t="shared" si="1"/>
        <v>3.278994434170198</v>
      </c>
      <c r="AJ22" s="39">
        <f t="shared" si="1"/>
        <v>3.2684940924044494</v>
      </c>
      <c r="AK22" s="39">
        <f t="shared" si="1"/>
        <v>3.1987673404088275</v>
      </c>
    </row>
    <row r="23" spans="24:37" x14ac:dyDescent="0.3">
      <c r="X23" s="35"/>
      <c r="Y23" s="36">
        <v>2018</v>
      </c>
      <c r="Z23" s="39">
        <f t="shared" si="1"/>
        <v>3.2921421979987202</v>
      </c>
      <c r="AA23" s="39">
        <f t="shared" si="1"/>
        <v>3.4244249029125777</v>
      </c>
      <c r="AB23" s="39">
        <f t="shared" si="1"/>
        <v>3.3543225794025</v>
      </c>
      <c r="AC23" s="39">
        <f t="shared" si="1"/>
        <v>3.3374310857258629</v>
      </c>
      <c r="AD23" s="39">
        <f t="shared" si="1"/>
        <v>3.2746595936327312</v>
      </c>
      <c r="AE23" s="39">
        <f t="shared" si="1"/>
        <v>3.2062155346749974</v>
      </c>
      <c r="AF23" s="39">
        <f t="shared" si="1"/>
        <v>3.4284051539545586</v>
      </c>
      <c r="AG23" s="39">
        <f t="shared" si="1"/>
        <v>3.505741742696749</v>
      </c>
      <c r="AH23" s="39">
        <f t="shared" si="1"/>
        <v>3.204151758954505</v>
      </c>
      <c r="AI23" s="39">
        <f t="shared" si="1"/>
        <v>3.2126011087423252</v>
      </c>
      <c r="AJ23" s="39">
        <f t="shared" si="1"/>
        <v>3.1659021991579368</v>
      </c>
      <c r="AK23" s="39">
        <f t="shared" si="1"/>
        <v>3.2132930732645151</v>
      </c>
    </row>
    <row r="24" spans="24:37" x14ac:dyDescent="0.3">
      <c r="X24" s="36"/>
      <c r="Y24" s="36">
        <v>2019</v>
      </c>
      <c r="Z24" s="39">
        <f t="shared" si="1"/>
        <v>3.258657583254696</v>
      </c>
      <c r="AA24" s="39">
        <f t="shared" si="1"/>
        <v>3.2136107078161968</v>
      </c>
      <c r="AB24" s="39">
        <f t="shared" si="1"/>
        <v>3.1960311024172259</v>
      </c>
      <c r="AC24" s="39">
        <f t="shared" si="1"/>
        <v>3.2447136844475035</v>
      </c>
      <c r="AD24" s="39">
        <f t="shared" si="1"/>
        <v>3.2296292701391112</v>
      </c>
      <c r="AE24" s="39">
        <f t="shared" si="1"/>
        <v>3.379058712363046</v>
      </c>
      <c r="AF24" s="39">
        <f t="shared" si="1"/>
        <v>3.5496262573979704</v>
      </c>
      <c r="AG24" s="39">
        <f t="shared" si="1"/>
        <v>3.3171102576740226</v>
      </c>
      <c r="AH24" s="39">
        <f t="shared" si="1"/>
        <v>3.0320471531054984</v>
      </c>
      <c r="AI24" s="39">
        <f t="shared" si="1"/>
        <v>3.0877524769371818</v>
      </c>
      <c r="AJ24" s="39">
        <f t="shared" si="1"/>
        <v>3.1514439856393475</v>
      </c>
      <c r="AK24" s="39">
        <f t="shared" si="1"/>
        <v>3.337488365529965</v>
      </c>
    </row>
    <row r="25" spans="24:37" x14ac:dyDescent="0.3">
      <c r="X25" s="36"/>
      <c r="Y25" s="36">
        <v>2020</v>
      </c>
      <c r="Z25" s="39">
        <f t="shared" si="1"/>
        <v>3.2156274920025396</v>
      </c>
      <c r="AA25" s="39">
        <f t="shared" si="1"/>
        <v>3.1837443974925583</v>
      </c>
      <c r="AB25" s="39">
        <f t="shared" si="1"/>
        <v>3.0004243541676461</v>
      </c>
      <c r="AC25" s="39">
        <f t="shared" si="1"/>
        <v>2.9573815375442756</v>
      </c>
      <c r="AD25" s="39">
        <f t="shared" si="1"/>
        <v>3.091198964420907</v>
      </c>
      <c r="AE25" s="39">
        <f t="shared" si="1"/>
        <v>2.9677225700252086</v>
      </c>
      <c r="AF25" s="39">
        <f t="shared" si="1"/>
        <v>3.2190817451741318</v>
      </c>
      <c r="AG25" s="39">
        <f t="shared" si="1"/>
        <v>3.2932238278959383</v>
      </c>
      <c r="AH25" s="39">
        <f t="shared" si="1"/>
        <v>3.0771188401713339</v>
      </c>
      <c r="AI25" s="39">
        <f t="shared" si="1"/>
        <v>3.1373844888504334</v>
      </c>
      <c r="AJ25" s="39">
        <f t="shared" si="1"/>
        <v>3.193580242263574</v>
      </c>
      <c r="AK25" s="39">
        <f t="shared" si="1"/>
        <v>3.0590576590843486</v>
      </c>
    </row>
    <row r="26" spans="24:37" x14ac:dyDescent="0.3">
      <c r="X26" s="36"/>
      <c r="Y26" s="36">
        <v>2021</v>
      </c>
      <c r="Z26" s="39">
        <f t="shared" ref="Z26:AE26" si="2">Z16/Z8</f>
        <v>3.4256826853248841</v>
      </c>
      <c r="AA26" s="39">
        <f t="shared" si="2"/>
        <v>3.3421484693260393</v>
      </c>
      <c r="AB26" s="39">
        <f t="shared" si="2"/>
        <v>3.3846670066108904</v>
      </c>
      <c r="AC26" s="39">
        <f t="shared" si="2"/>
        <v>3.2424729149251696</v>
      </c>
      <c r="AD26" s="39">
        <f t="shared" si="2"/>
        <v>3.2924606134782364</v>
      </c>
      <c r="AE26" s="39">
        <f t="shared" si="2"/>
        <v>3.5299212844211612</v>
      </c>
      <c r="AF26" s="39">
        <f t="shared" ref="AF26:AK26" si="3">AF16/AF8</f>
        <v>3.5066356243662975</v>
      </c>
      <c r="AG26" s="39">
        <f t="shared" si="3"/>
        <v>3.4380873745661766</v>
      </c>
      <c r="AH26" s="39">
        <f t="shared" si="3"/>
        <v>3.4888738269357877</v>
      </c>
      <c r="AI26" s="39">
        <f t="shared" si="3"/>
        <v>3.210230865595074</v>
      </c>
      <c r="AJ26" s="39">
        <f t="shared" si="3"/>
        <v>3.1632356895736096</v>
      </c>
      <c r="AK26" s="283">
        <f t="shared" si="3"/>
        <v>3.2725735977294002</v>
      </c>
    </row>
    <row r="27" spans="24:37" x14ac:dyDescent="0.3">
      <c r="X27" s="36"/>
      <c r="Y27" s="36"/>
      <c r="Z27" s="40"/>
      <c r="AA27" s="40"/>
      <c r="AB27" s="41"/>
      <c r="AC27" s="41"/>
      <c r="AD27" s="41"/>
      <c r="AE27" s="41"/>
      <c r="AF27" s="41"/>
      <c r="AG27" s="41"/>
      <c r="AH27" s="41"/>
      <c r="AI27" s="41"/>
      <c r="AJ27" s="41"/>
      <c r="AK27" s="41"/>
    </row>
    <row r="28" spans="24:37" x14ac:dyDescent="0.3">
      <c r="X28" s="36"/>
      <c r="Y28" s="36"/>
      <c r="Z28" s="41"/>
      <c r="AA28" s="41"/>
      <c r="AB28" s="41"/>
      <c r="AC28" s="41"/>
      <c r="AD28" s="41"/>
      <c r="AE28" s="41"/>
      <c r="AF28" s="41"/>
      <c r="AG28" s="41"/>
      <c r="AH28" s="41"/>
      <c r="AI28" s="41"/>
      <c r="AJ28" s="41"/>
      <c r="AK28" s="41"/>
    </row>
    <row r="29" spans="24:37" x14ac:dyDescent="0.3">
      <c r="X29" s="36"/>
      <c r="Y29" s="36"/>
      <c r="Z29" s="41"/>
      <c r="AA29" s="41"/>
      <c r="AB29" s="41"/>
      <c r="AC29" s="41"/>
      <c r="AD29" s="41"/>
      <c r="AE29" s="41"/>
      <c r="AF29" s="41"/>
      <c r="AG29" s="41"/>
      <c r="AH29" s="41"/>
      <c r="AI29" s="41"/>
      <c r="AJ29" s="41"/>
      <c r="AK29" s="41"/>
    </row>
    <row r="30" spans="24:37" x14ac:dyDescent="0.3">
      <c r="X30" s="36"/>
      <c r="Y30" s="36"/>
      <c r="Z30" s="41"/>
      <c r="AA30" s="41"/>
      <c r="AB30" s="41"/>
      <c r="AC30" s="41"/>
      <c r="AD30" s="41"/>
      <c r="AE30" s="41"/>
      <c r="AF30" s="42"/>
      <c r="AG30" s="42"/>
      <c r="AH30" s="42"/>
      <c r="AI30" s="42"/>
      <c r="AJ30" s="42"/>
      <c r="AK30" s="42"/>
    </row>
  </sheetData>
  <phoneticPr fontId="59" type="noConversion"/>
  <pageMargins left="1" right="1" top="1" bottom="1" header="0.5" footer="0.5"/>
  <pageSetup scale="8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P2:AG28"/>
  <sheetViews>
    <sheetView zoomScaleNormal="100" workbookViewId="0">
      <selection activeCell="I19" sqref="I19"/>
    </sheetView>
  </sheetViews>
  <sheetFormatPr baseColWidth="10" defaultColWidth="11.44140625" defaultRowHeight="14.4" x14ac:dyDescent="0.3"/>
  <cols>
    <col min="14" max="14" width="14.44140625" customWidth="1"/>
    <col min="15" max="15" width="8.44140625" customWidth="1"/>
    <col min="16" max="16" width="8.109375" customWidth="1"/>
    <col min="17" max="17" width="5.44140625" bestFit="1" customWidth="1"/>
    <col min="18" max="18" width="7.109375" customWidth="1"/>
    <col min="19" max="22" width="5" bestFit="1" customWidth="1"/>
    <col min="23" max="23" width="6.109375" bestFit="1" customWidth="1"/>
    <col min="24" max="29" width="5" bestFit="1" customWidth="1"/>
  </cols>
  <sheetData>
    <row r="2" spans="16:33" x14ac:dyDescent="0.3">
      <c r="P2" s="44"/>
      <c r="Q2" s="44"/>
      <c r="R2" s="44" t="s">
        <v>203</v>
      </c>
      <c r="S2" s="44"/>
      <c r="T2" s="44"/>
      <c r="U2" s="44"/>
      <c r="V2" s="44"/>
      <c r="W2" s="44"/>
      <c r="X2" s="44"/>
      <c r="Y2" s="44"/>
      <c r="Z2" s="44"/>
      <c r="AA2" s="44"/>
      <c r="AB2" s="44"/>
      <c r="AC2" s="44"/>
    </row>
    <row r="3" spans="16:33" x14ac:dyDescent="0.3">
      <c r="P3" s="44"/>
      <c r="Q3" s="44"/>
      <c r="R3" s="47" t="s">
        <v>189</v>
      </c>
      <c r="S3" s="47" t="s">
        <v>190</v>
      </c>
      <c r="T3" s="47" t="s">
        <v>191</v>
      </c>
      <c r="U3" s="47" t="s">
        <v>192</v>
      </c>
      <c r="V3" s="47" t="s">
        <v>193</v>
      </c>
      <c r="W3" s="47" t="s">
        <v>194</v>
      </c>
      <c r="X3" s="47" t="s">
        <v>195</v>
      </c>
      <c r="Y3" s="47" t="s">
        <v>196</v>
      </c>
      <c r="Z3" s="47" t="s">
        <v>197</v>
      </c>
      <c r="AA3" s="47" t="s">
        <v>198</v>
      </c>
      <c r="AB3" s="47" t="s">
        <v>199</v>
      </c>
      <c r="AC3" s="47" t="s">
        <v>200</v>
      </c>
      <c r="AE3" s="177"/>
      <c r="AF3" s="177"/>
      <c r="AG3" s="177"/>
    </row>
    <row r="4" spans="16:33" x14ac:dyDescent="0.3">
      <c r="P4" s="44" t="s">
        <v>201</v>
      </c>
      <c r="Q4" s="44">
        <v>2015</v>
      </c>
      <c r="R4" s="45">
        <v>23.894335000000002</v>
      </c>
      <c r="S4" s="43">
        <v>26.725076999999999</v>
      </c>
      <c r="T4" s="43">
        <v>39.878123000000002</v>
      </c>
      <c r="U4" s="43">
        <v>37.982706499999999</v>
      </c>
      <c r="V4" s="43">
        <v>31.653510000000001</v>
      </c>
      <c r="W4" s="43">
        <v>26.765411</v>
      </c>
      <c r="X4" s="43">
        <v>33.034945800000003</v>
      </c>
      <c r="Y4" s="43">
        <v>30.179402499999998</v>
      </c>
      <c r="Z4" s="43">
        <v>29.328635999999999</v>
      </c>
      <c r="AA4" s="43">
        <v>35.747366999999997</v>
      </c>
      <c r="AB4" s="43">
        <v>40.313033500000003</v>
      </c>
      <c r="AC4" s="43">
        <v>29.540159500000001</v>
      </c>
      <c r="AE4" s="177"/>
      <c r="AF4" s="177"/>
      <c r="AG4" s="177"/>
    </row>
    <row r="5" spans="16:33" x14ac:dyDescent="0.3">
      <c r="P5" s="44" t="s">
        <v>201</v>
      </c>
      <c r="Q5" s="44">
        <v>2016</v>
      </c>
      <c r="R5" s="43">
        <v>28.032295999999999</v>
      </c>
      <c r="S5" s="43">
        <v>37.998857000000001</v>
      </c>
      <c r="T5" s="43">
        <v>45.001544000000003</v>
      </c>
      <c r="U5" s="43">
        <v>32.044817999999999</v>
      </c>
      <c r="V5" s="43">
        <v>42.035262000000003</v>
      </c>
      <c r="W5" s="43">
        <v>29.614543000000001</v>
      </c>
      <c r="X5" s="43">
        <v>28.539489</v>
      </c>
      <c r="Y5" s="43">
        <v>29.201229000000001</v>
      </c>
      <c r="Z5" s="43">
        <v>26.618327000000001</v>
      </c>
      <c r="AA5" s="43">
        <v>33.660097700000001</v>
      </c>
      <c r="AB5" s="43">
        <v>36.299787999999999</v>
      </c>
      <c r="AC5" s="43">
        <v>32.888350000000003</v>
      </c>
      <c r="AE5" s="176"/>
      <c r="AF5" s="176"/>
      <c r="AG5" s="176"/>
    </row>
    <row r="6" spans="16:33" x14ac:dyDescent="0.3">
      <c r="P6" s="44" t="s">
        <v>201</v>
      </c>
      <c r="Q6" s="44">
        <v>2017</v>
      </c>
      <c r="R6" s="43">
        <v>33.244962999999998</v>
      </c>
      <c r="S6" s="43">
        <v>41.224220000000003</v>
      </c>
      <c r="T6" s="43">
        <v>46.657173</v>
      </c>
      <c r="U6" s="43">
        <v>24.931757000000001</v>
      </c>
      <c r="V6" s="43">
        <v>28.070650000000001</v>
      </c>
      <c r="W6" s="43">
        <v>25.626065000000001</v>
      </c>
      <c r="X6" s="43">
        <v>25.743590000000001</v>
      </c>
      <c r="Y6" s="43">
        <v>27.354042499999998</v>
      </c>
      <c r="Z6" s="43">
        <v>28.498519999999999</v>
      </c>
      <c r="AA6" s="43">
        <v>34.343055</v>
      </c>
      <c r="AB6" s="43">
        <v>49.414802000000002</v>
      </c>
      <c r="AC6" s="43">
        <v>28.820663</v>
      </c>
    </row>
    <row r="7" spans="16:33" x14ac:dyDescent="0.3">
      <c r="P7" s="44" t="s">
        <v>201</v>
      </c>
      <c r="Q7" s="44">
        <v>2018</v>
      </c>
      <c r="R7" s="43">
        <v>24.190794</v>
      </c>
      <c r="S7" s="43">
        <v>36.898867000000003</v>
      </c>
      <c r="T7" s="43">
        <v>33.577927600000002</v>
      </c>
      <c r="U7" s="43">
        <v>23.543088000000001</v>
      </c>
      <c r="V7" s="43">
        <v>22.499950999999999</v>
      </c>
      <c r="W7" s="43">
        <v>21.173842</v>
      </c>
      <c r="X7" s="43">
        <v>23.6892</v>
      </c>
      <c r="Y7" s="43">
        <v>26.019528999999999</v>
      </c>
      <c r="Z7" s="43">
        <v>22.325277</v>
      </c>
      <c r="AA7" s="43">
        <v>35.875169999999997</v>
      </c>
      <c r="AB7" s="43">
        <v>23.42604</v>
      </c>
      <c r="AC7" s="43">
        <v>26.281891999999999</v>
      </c>
      <c r="AE7" s="239"/>
      <c r="AF7" s="239"/>
      <c r="AG7" s="239"/>
    </row>
    <row r="8" spans="16:33" x14ac:dyDescent="0.3">
      <c r="P8" s="44" t="s">
        <v>201</v>
      </c>
      <c r="Q8" s="44">
        <v>2019</v>
      </c>
      <c r="R8" s="43">
        <v>36.647542000000001</v>
      </c>
      <c r="S8" s="43">
        <v>28.267375999999999</v>
      </c>
      <c r="T8" s="43">
        <v>30.316281199999999</v>
      </c>
      <c r="U8" s="43">
        <v>34.967151000000001</v>
      </c>
      <c r="V8" s="43">
        <v>35.485151000000002</v>
      </c>
      <c r="W8" s="43">
        <v>22.843698</v>
      </c>
      <c r="X8" s="43">
        <v>25.213455</v>
      </c>
      <c r="Y8" s="43">
        <v>31.659251999999999</v>
      </c>
      <c r="Z8" s="43">
        <v>21.26023</v>
      </c>
      <c r="AA8" s="43">
        <v>22.857903</v>
      </c>
      <c r="AB8" s="43">
        <v>41.516021000000002</v>
      </c>
      <c r="AC8" s="43">
        <v>29.012821750000001</v>
      </c>
      <c r="AE8" s="239"/>
      <c r="AF8" s="239"/>
      <c r="AG8" s="239"/>
    </row>
    <row r="9" spans="16:33" s="31" customFormat="1" x14ac:dyDescent="0.3">
      <c r="P9" s="44" t="s">
        <v>201</v>
      </c>
      <c r="Q9" s="44">
        <v>2020</v>
      </c>
      <c r="R9" s="43">
        <v>32.460836</v>
      </c>
      <c r="S9" s="43">
        <v>29.799596999999999</v>
      </c>
      <c r="T9" s="43">
        <v>21.215472999999999</v>
      </c>
      <c r="U9" s="43">
        <v>24.236211999999998</v>
      </c>
      <c r="V9" s="43">
        <v>32.192160999999999</v>
      </c>
      <c r="W9" s="43">
        <v>34.304174000000003</v>
      </c>
      <c r="X9" s="43">
        <v>29.601849999999999</v>
      </c>
      <c r="Y9" s="43">
        <v>30.016207000000001</v>
      </c>
      <c r="Z9" s="43">
        <v>27.756694</v>
      </c>
      <c r="AA9" s="43">
        <v>29.623989999999999</v>
      </c>
      <c r="AB9" s="43">
        <v>29.477219000000002</v>
      </c>
      <c r="AC9" s="43">
        <v>18.951732</v>
      </c>
    </row>
    <row r="10" spans="16:33" x14ac:dyDescent="0.3">
      <c r="P10" s="44" t="s">
        <v>201</v>
      </c>
      <c r="Q10" s="44">
        <v>2021</v>
      </c>
      <c r="R10" s="43">
        <v>29.491007</v>
      </c>
      <c r="S10" s="43">
        <v>28.33947349</v>
      </c>
      <c r="T10" s="43">
        <v>29.439339</v>
      </c>
      <c r="U10" s="43">
        <v>26.130634000000001</v>
      </c>
      <c r="V10" s="43">
        <v>26.116364000000001</v>
      </c>
      <c r="W10" s="43">
        <v>29.719650999999999</v>
      </c>
      <c r="X10" s="43">
        <v>25.847498309999999</v>
      </c>
      <c r="Y10" s="43">
        <v>30.644948420000002</v>
      </c>
      <c r="Z10" s="43">
        <v>30.785739</v>
      </c>
      <c r="AA10" s="43">
        <v>33.801979000000003</v>
      </c>
      <c r="AB10" s="43">
        <v>26.826113500000002</v>
      </c>
      <c r="AC10" s="43">
        <v>35.943184500000001</v>
      </c>
    </row>
    <row r="11" spans="16:33" x14ac:dyDescent="0.3">
      <c r="AF11" s="280"/>
      <c r="AG11" s="280"/>
    </row>
    <row r="12" spans="16:33" x14ac:dyDescent="0.3">
      <c r="P12" s="44" t="s">
        <v>101</v>
      </c>
      <c r="Q12" s="44">
        <v>2015</v>
      </c>
      <c r="R12" s="45">
        <v>21.5465217</v>
      </c>
      <c r="S12" s="43">
        <v>22.067759500000001</v>
      </c>
      <c r="T12" s="43">
        <v>28.161007190000003</v>
      </c>
      <c r="U12" s="43">
        <v>29.286913349999995</v>
      </c>
      <c r="V12" s="43">
        <v>24.466974109999999</v>
      </c>
      <c r="W12" s="43">
        <v>21.094378489999997</v>
      </c>
      <c r="X12" s="43">
        <v>27.917466600000001</v>
      </c>
      <c r="Y12" s="43">
        <v>23.069595080000003</v>
      </c>
      <c r="Z12" s="43">
        <v>22.003572920000007</v>
      </c>
      <c r="AA12" s="43">
        <v>25.992777389999993</v>
      </c>
      <c r="AB12" s="43">
        <v>26.419099550000002</v>
      </c>
      <c r="AC12" s="43">
        <v>20.448351939999998</v>
      </c>
      <c r="AE12" s="280"/>
      <c r="AF12" s="280"/>
      <c r="AG12" s="280"/>
    </row>
    <row r="13" spans="16:33" x14ac:dyDescent="0.3">
      <c r="P13" s="44" t="s">
        <v>101</v>
      </c>
      <c r="Q13" s="44">
        <v>2016</v>
      </c>
      <c r="R13" s="43">
        <v>21.243900270000008</v>
      </c>
      <c r="S13" s="43">
        <v>25.537283919999993</v>
      </c>
      <c r="T13" s="43">
        <v>29.751121620000013</v>
      </c>
      <c r="U13" s="43">
        <v>22.691551529999998</v>
      </c>
      <c r="V13" s="43">
        <v>30.456996499999999</v>
      </c>
      <c r="W13" s="43">
        <v>21.137137859999996</v>
      </c>
      <c r="X13" s="43">
        <v>22.691084210000003</v>
      </c>
      <c r="Y13" s="43">
        <v>22.478544449999994</v>
      </c>
      <c r="Z13" s="43">
        <v>21.967254009999994</v>
      </c>
      <c r="AA13" s="43">
        <v>29.17406991999999</v>
      </c>
      <c r="AB13" s="43">
        <v>30.322900480000012</v>
      </c>
      <c r="AC13" s="43">
        <v>25.775629440000014</v>
      </c>
    </row>
    <row r="14" spans="16:33" x14ac:dyDescent="0.3">
      <c r="P14" s="44" t="s">
        <v>101</v>
      </c>
      <c r="Q14" s="44">
        <v>2017</v>
      </c>
      <c r="R14" s="43">
        <v>27.08903862</v>
      </c>
      <c r="S14" s="43">
        <v>33.421187840000002</v>
      </c>
      <c r="T14" s="43">
        <v>37.631889610000002</v>
      </c>
      <c r="U14" s="43">
        <v>19.037563559999999</v>
      </c>
      <c r="V14" s="43">
        <v>23.61246186</v>
      </c>
      <c r="W14" s="43">
        <v>21.718983949999998</v>
      </c>
      <c r="X14" s="43">
        <v>23.037928380000004</v>
      </c>
      <c r="Y14" s="43">
        <v>23.61365163</v>
      </c>
      <c r="Z14" s="43">
        <v>23.795012529999997</v>
      </c>
      <c r="AA14" s="43">
        <v>32.063150279999995</v>
      </c>
      <c r="AB14" s="43">
        <v>46.476538609999984</v>
      </c>
      <c r="AC14" s="43">
        <v>28.631947100000001</v>
      </c>
    </row>
    <row r="15" spans="16:33" x14ac:dyDescent="0.3">
      <c r="P15" s="44" t="s">
        <v>101</v>
      </c>
      <c r="Q15" s="44">
        <v>2018</v>
      </c>
      <c r="R15" s="43">
        <v>23.199343199999998</v>
      </c>
      <c r="S15" s="43">
        <v>37.287744709999998</v>
      </c>
      <c r="T15" s="43">
        <v>34.509150090000006</v>
      </c>
      <c r="U15" s="43">
        <v>22.599449629999999</v>
      </c>
      <c r="V15" s="43">
        <v>23.385019660000001</v>
      </c>
      <c r="W15" s="43">
        <v>22.01277438</v>
      </c>
      <c r="X15" s="43">
        <v>24.736452030000002</v>
      </c>
      <c r="Y15" s="43">
        <v>25.59808649</v>
      </c>
      <c r="Z15" s="43">
        <v>26.536883809999999</v>
      </c>
      <c r="AA15" s="43">
        <v>38.558109869999996</v>
      </c>
      <c r="AB15" s="43">
        <v>24.321291989999999</v>
      </c>
      <c r="AC15" s="43">
        <v>25.081602329999999</v>
      </c>
    </row>
    <row r="16" spans="16:33" x14ac:dyDescent="0.3">
      <c r="P16" s="44" t="s">
        <v>204</v>
      </c>
      <c r="Q16" s="44">
        <v>2019</v>
      </c>
      <c r="R16" s="45">
        <v>38.327187719999991</v>
      </c>
      <c r="S16" s="45">
        <v>26.6031355</v>
      </c>
      <c r="T16" s="45">
        <v>31.976685090000004</v>
      </c>
      <c r="U16" s="45">
        <v>29.749902319999997</v>
      </c>
      <c r="V16" s="45">
        <v>39.303867290000007</v>
      </c>
      <c r="W16" s="46">
        <v>19.988906280000005</v>
      </c>
      <c r="X16" s="45">
        <v>22.277958459999994</v>
      </c>
      <c r="Y16" s="45">
        <v>27.316494359999993</v>
      </c>
      <c r="Z16" s="45">
        <v>19.081644840000003</v>
      </c>
      <c r="AA16" s="45">
        <v>20.346365410000008</v>
      </c>
      <c r="AB16" s="45">
        <v>36.333882450000004</v>
      </c>
      <c r="AC16" s="45">
        <v>24.749237379999993</v>
      </c>
    </row>
    <row r="17" spans="16:33" x14ac:dyDescent="0.3">
      <c r="P17" s="44" t="s">
        <v>204</v>
      </c>
      <c r="Q17" s="44">
        <v>2020</v>
      </c>
      <c r="R17" s="45">
        <v>28.110058459999998</v>
      </c>
      <c r="S17" s="45">
        <v>25.447776709999999</v>
      </c>
      <c r="T17" s="45">
        <v>18.193960500000003</v>
      </c>
      <c r="U17" s="45">
        <v>19.418683090000002</v>
      </c>
      <c r="V17" s="45">
        <v>26.132039529999997</v>
      </c>
      <c r="W17" s="46">
        <v>28.73873690000001</v>
      </c>
      <c r="X17" s="45">
        <v>25.325534799999996</v>
      </c>
      <c r="Y17" s="45">
        <v>24.323994080000002</v>
      </c>
      <c r="Z17" s="45">
        <v>21.711987110000003</v>
      </c>
      <c r="AA17" s="45">
        <v>23.921117810000002</v>
      </c>
      <c r="AB17" s="45">
        <v>24.057190920000007</v>
      </c>
      <c r="AC17" s="45">
        <v>27.969808269999998</v>
      </c>
    </row>
    <row r="18" spans="16:33" x14ac:dyDescent="0.3">
      <c r="P18" s="45" t="s">
        <v>101</v>
      </c>
      <c r="Q18" s="44">
        <v>2021</v>
      </c>
      <c r="R18" s="45">
        <v>24.06928783</v>
      </c>
      <c r="S18" s="45">
        <v>24.209827790000002</v>
      </c>
      <c r="T18" s="45">
        <v>26.269720730000003</v>
      </c>
      <c r="U18" s="45">
        <v>22.245723099999996</v>
      </c>
      <c r="V18" s="45">
        <v>24.211321869999988</v>
      </c>
      <c r="W18" s="45">
        <v>29.27943664</v>
      </c>
      <c r="X18" s="45">
        <v>21.588901100000001</v>
      </c>
      <c r="Y18" s="45">
        <v>25.654818129999999</v>
      </c>
      <c r="Z18" s="45">
        <v>27.384889380000001</v>
      </c>
      <c r="AA18" s="45">
        <v>28.943491000000002</v>
      </c>
      <c r="AB18" s="45">
        <v>23.483941340000005</v>
      </c>
      <c r="AC18" s="45">
        <v>30.651122740000009</v>
      </c>
      <c r="AE18" s="176"/>
      <c r="AF18" s="176"/>
      <c r="AG18" s="176"/>
    </row>
    <row r="20" spans="16:33" x14ac:dyDescent="0.3">
      <c r="P20" s="45"/>
      <c r="Q20" s="44"/>
      <c r="R20" s="44" t="s">
        <v>202</v>
      </c>
      <c r="S20" s="44"/>
      <c r="T20" s="44"/>
      <c r="U20" s="44"/>
      <c r="V20" s="44"/>
      <c r="W20" s="44"/>
      <c r="X20" s="44"/>
      <c r="Y20" s="44"/>
      <c r="Z20" s="44"/>
      <c r="AA20" s="44"/>
      <c r="AB20" s="44"/>
      <c r="AC20" s="44"/>
    </row>
    <row r="21" spans="16:33" x14ac:dyDescent="0.3">
      <c r="P21" s="44"/>
      <c r="Q21" s="44"/>
      <c r="R21" s="44" t="s">
        <v>189</v>
      </c>
      <c r="S21" s="44" t="s">
        <v>190</v>
      </c>
      <c r="T21" s="44" t="s">
        <v>191</v>
      </c>
      <c r="U21" s="44" t="s">
        <v>192</v>
      </c>
      <c r="V21" s="44" t="s">
        <v>193</v>
      </c>
      <c r="W21" s="44" t="s">
        <v>194</v>
      </c>
      <c r="X21" s="44" t="s">
        <v>195</v>
      </c>
      <c r="Y21" s="44" t="s">
        <v>196</v>
      </c>
      <c r="Z21" s="44" t="s">
        <v>197</v>
      </c>
      <c r="AA21" s="44" t="s">
        <v>198</v>
      </c>
      <c r="AB21" s="44" t="s">
        <v>199</v>
      </c>
      <c r="AC21" s="44" t="s">
        <v>200</v>
      </c>
    </row>
    <row r="22" spans="16:33" x14ac:dyDescent="0.3">
      <c r="P22" s="44"/>
      <c r="Q22" s="44">
        <v>2015</v>
      </c>
      <c r="R22" s="46">
        <f>R12/R4</f>
        <v>0.90174184383034717</v>
      </c>
      <c r="S22" s="46">
        <f>S12/S4</f>
        <v>0.82573230752525062</v>
      </c>
      <c r="T22" s="46">
        <f t="shared" ref="T22:AC22" si="0">T12/T4</f>
        <v>0.70617684764150013</v>
      </c>
      <c r="U22" s="46">
        <f t="shared" si="0"/>
        <v>0.77105914898402506</v>
      </c>
      <c r="V22" s="46">
        <f t="shared" si="0"/>
        <v>0.77296243323410263</v>
      </c>
      <c r="W22" s="46">
        <f t="shared" si="0"/>
        <v>0.78812085082496941</v>
      </c>
      <c r="X22" s="46">
        <f t="shared" si="0"/>
        <v>0.84508891793005447</v>
      </c>
      <c r="Y22" s="46">
        <f t="shared" si="0"/>
        <v>0.76441523585498439</v>
      </c>
      <c r="Z22" s="46">
        <f t="shared" si="0"/>
        <v>0.75024194510784636</v>
      </c>
      <c r="AA22" s="46">
        <f t="shared" si="0"/>
        <v>0.72712424917896734</v>
      </c>
      <c r="AB22" s="46">
        <f t="shared" si="0"/>
        <v>0.65534883525944532</v>
      </c>
      <c r="AC22" s="46">
        <f t="shared" si="0"/>
        <v>0.6922221235806123</v>
      </c>
    </row>
    <row r="23" spans="16:33" x14ac:dyDescent="0.3">
      <c r="P23" s="44"/>
      <c r="Q23" s="44">
        <v>2016</v>
      </c>
      <c r="R23" s="46">
        <f t="shared" ref="R23:AC28" si="1">R13/R5</f>
        <v>0.75783661352605614</v>
      </c>
      <c r="S23" s="46">
        <f t="shared" si="1"/>
        <v>0.67205400204537713</v>
      </c>
      <c r="T23" s="46">
        <f t="shared" si="1"/>
        <v>0.66111335246630676</v>
      </c>
      <c r="U23" s="46">
        <f t="shared" si="1"/>
        <v>0.70811922008731643</v>
      </c>
      <c r="V23" s="46">
        <f t="shared" si="1"/>
        <v>0.72455826491577469</v>
      </c>
      <c r="W23" s="46">
        <f t="shared" si="1"/>
        <v>0.71374182137472097</v>
      </c>
      <c r="X23" s="46">
        <f t="shared" si="1"/>
        <v>0.79507675172460179</v>
      </c>
      <c r="Y23" s="46">
        <f t="shared" si="1"/>
        <v>0.76978076676156315</v>
      </c>
      <c r="Z23" s="46">
        <f t="shared" si="1"/>
        <v>0.82526801966179142</v>
      </c>
      <c r="AA23" s="46">
        <f t="shared" si="1"/>
        <v>0.86672564589733758</v>
      </c>
      <c r="AB23" s="46">
        <f t="shared" si="1"/>
        <v>0.83534648962688196</v>
      </c>
      <c r="AC23" s="46">
        <f t="shared" si="1"/>
        <v>0.78373130424603277</v>
      </c>
    </row>
    <row r="24" spans="16:33" x14ac:dyDescent="0.3">
      <c r="P24" s="44"/>
      <c r="Q24" s="44">
        <v>2017</v>
      </c>
      <c r="R24" s="46">
        <f t="shared" si="1"/>
        <v>0.81483136618320195</v>
      </c>
      <c r="S24" s="46">
        <f t="shared" si="1"/>
        <v>0.81071728804086529</v>
      </c>
      <c r="T24" s="46">
        <f t="shared" si="1"/>
        <v>0.80656171795920861</v>
      </c>
      <c r="U24" s="46">
        <f t="shared" si="1"/>
        <v>0.76358692088969093</v>
      </c>
      <c r="V24" s="46">
        <f t="shared" si="1"/>
        <v>0.84117973256764622</v>
      </c>
      <c r="W24" s="46">
        <f t="shared" si="1"/>
        <v>0.84753488098933638</v>
      </c>
      <c r="X24" s="46">
        <f t="shared" si="1"/>
        <v>0.89489959947311171</v>
      </c>
      <c r="Y24" s="46">
        <f t="shared" si="1"/>
        <v>0.86326003295490972</v>
      </c>
      <c r="Z24" s="46">
        <f t="shared" si="1"/>
        <v>0.83495607947360062</v>
      </c>
      <c r="AA24" s="46">
        <f t="shared" si="1"/>
        <v>0.93361380576072794</v>
      </c>
      <c r="AB24" s="46">
        <f t="shared" si="1"/>
        <v>0.94053880070186224</v>
      </c>
      <c r="AC24" s="46">
        <f t="shared" si="1"/>
        <v>0.99345206250112994</v>
      </c>
    </row>
    <row r="25" spans="16:33" x14ac:dyDescent="0.3">
      <c r="P25" s="44"/>
      <c r="Q25" s="44">
        <v>2018</v>
      </c>
      <c r="R25" s="46">
        <f t="shared" si="1"/>
        <v>0.95901536758156836</v>
      </c>
      <c r="S25" s="46">
        <f t="shared" si="1"/>
        <v>1.010539014924225</v>
      </c>
      <c r="T25" s="46">
        <f t="shared" si="1"/>
        <v>1.0277331734433783</v>
      </c>
      <c r="U25" s="46">
        <f t="shared" si="1"/>
        <v>0.95991866614948718</v>
      </c>
      <c r="V25" s="46">
        <f t="shared" si="1"/>
        <v>1.0393364705549804</v>
      </c>
      <c r="W25" s="46">
        <f t="shared" si="1"/>
        <v>1.039621169365484</v>
      </c>
      <c r="X25" s="46">
        <f t="shared" si="1"/>
        <v>1.0442079947824325</v>
      </c>
      <c r="Y25" s="46">
        <f t="shared" si="1"/>
        <v>0.98380283862940032</v>
      </c>
      <c r="Z25" s="46">
        <f t="shared" si="1"/>
        <v>1.1886474604548019</v>
      </c>
      <c r="AA25" s="46">
        <f t="shared" si="1"/>
        <v>1.074785425964532</v>
      </c>
      <c r="AB25" s="46">
        <f t="shared" si="1"/>
        <v>1.0382161043864007</v>
      </c>
      <c r="AC25" s="46">
        <f t="shared" si="1"/>
        <v>0.95433016504291246</v>
      </c>
    </row>
    <row r="26" spans="16:33" x14ac:dyDescent="0.3">
      <c r="P26" s="44"/>
      <c r="Q26" s="44">
        <v>2019</v>
      </c>
      <c r="R26" s="46">
        <f t="shared" si="1"/>
        <v>1.0458324249959243</v>
      </c>
      <c r="S26" s="46">
        <f t="shared" si="1"/>
        <v>0.94112504464510616</v>
      </c>
      <c r="T26" s="46">
        <f t="shared" si="1"/>
        <v>1.0547693788379298</v>
      </c>
      <c r="U26" s="46">
        <f t="shared" si="1"/>
        <v>0.85079571738629767</v>
      </c>
      <c r="V26" s="46">
        <f t="shared" si="1"/>
        <v>1.1076144861268873</v>
      </c>
      <c r="W26" s="46">
        <f t="shared" si="1"/>
        <v>0.87502935295327422</v>
      </c>
      <c r="X26" s="46">
        <f t="shared" si="1"/>
        <v>0.8835742051218286</v>
      </c>
      <c r="Y26" s="46">
        <f t="shared" si="1"/>
        <v>0.862828166628826</v>
      </c>
      <c r="Z26" s="46">
        <f t="shared" si="1"/>
        <v>0.89752767679371304</v>
      </c>
      <c r="AA26" s="46">
        <f t="shared" si="1"/>
        <v>0.8901238845050663</v>
      </c>
      <c r="AB26" s="46">
        <f t="shared" si="1"/>
        <v>0.87517737911347526</v>
      </c>
      <c r="AC26" s="46">
        <f t="shared" si="1"/>
        <v>0.8530448225016235</v>
      </c>
    </row>
    <row r="27" spans="16:33" x14ac:dyDescent="0.3">
      <c r="P27" s="31"/>
      <c r="Q27" s="90">
        <v>2020</v>
      </c>
      <c r="R27" s="46">
        <f t="shared" si="1"/>
        <v>0.86596840759122773</v>
      </c>
      <c r="S27" s="46">
        <f t="shared" si="1"/>
        <v>0.85396378716128274</v>
      </c>
      <c r="T27" s="46">
        <f t="shared" si="1"/>
        <v>0.85757977208427094</v>
      </c>
      <c r="U27" s="46">
        <f t="shared" si="1"/>
        <v>0.80122599563001029</v>
      </c>
      <c r="V27" s="46">
        <f t="shared" si="1"/>
        <v>0.81175164133902034</v>
      </c>
      <c r="W27" s="46">
        <f t="shared" si="1"/>
        <v>0.83776210148654229</v>
      </c>
      <c r="X27" s="46">
        <f t="shared" si="1"/>
        <v>0.85553892070934745</v>
      </c>
      <c r="Y27" s="46">
        <f t="shared" si="1"/>
        <v>0.81036201809242592</v>
      </c>
      <c r="Z27" s="46">
        <f t="shared" si="1"/>
        <v>0.7822252574460058</v>
      </c>
      <c r="AA27" s="46">
        <f t="shared" si="1"/>
        <v>0.80749142198603241</v>
      </c>
      <c r="AB27" s="46">
        <f t="shared" si="1"/>
        <v>0.81612824194846889</v>
      </c>
      <c r="AC27" s="46">
        <f t="shared" si="1"/>
        <v>1.4758444383869505</v>
      </c>
    </row>
    <row r="28" spans="16:33" x14ac:dyDescent="0.3">
      <c r="P28" s="31"/>
      <c r="Q28" s="90">
        <v>2021</v>
      </c>
      <c r="R28" s="46">
        <f t="shared" si="1"/>
        <v>0.81615686537933418</v>
      </c>
      <c r="S28" s="46">
        <f t="shared" si="1"/>
        <v>0.85427937814521493</v>
      </c>
      <c r="T28" s="46">
        <f t="shared" si="1"/>
        <v>0.89233391857065825</v>
      </c>
      <c r="U28" s="46">
        <f t="shared" si="1"/>
        <v>0.85132733863250298</v>
      </c>
      <c r="V28" s="46">
        <f t="shared" si="1"/>
        <v>0.92705561425013017</v>
      </c>
      <c r="W28" s="46">
        <f t="shared" ref="W28:AB28" si="2">W18/W10</f>
        <v>0.98518776818745279</v>
      </c>
      <c r="X28" s="46">
        <f t="shared" si="2"/>
        <v>0.83524141644483973</v>
      </c>
      <c r="Y28" s="46">
        <f t="shared" si="2"/>
        <v>0.83716303837068096</v>
      </c>
      <c r="Z28" s="46">
        <f t="shared" si="2"/>
        <v>0.88953165554999347</v>
      </c>
      <c r="AA28" s="46">
        <f t="shared" si="2"/>
        <v>0.85626616713772885</v>
      </c>
      <c r="AB28" s="46">
        <f t="shared" si="2"/>
        <v>0.875413478735934</v>
      </c>
      <c r="AC28" s="284">
        <f>AC18/AC10</f>
        <v>0.8527659183898969</v>
      </c>
    </row>
  </sheetData>
  <phoneticPr fontId="59" type="noConversion"/>
  <pageMargins left="1" right="1" top="1" bottom="1" header="0.5" footer="0.5"/>
  <pageSetup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P2:AH23"/>
  <sheetViews>
    <sheetView zoomScaleNormal="100" zoomScaleSheetLayoutView="100" workbookViewId="0">
      <selection activeCell="AC24" sqref="AC24"/>
    </sheetView>
  </sheetViews>
  <sheetFormatPr baseColWidth="10" defaultColWidth="11.44140625" defaultRowHeight="14.4" x14ac:dyDescent="0.3"/>
  <cols>
    <col min="15" max="15" width="5.6640625" customWidth="1"/>
    <col min="16" max="16" width="5" bestFit="1" customWidth="1"/>
    <col min="17" max="17" width="5.44140625" bestFit="1" customWidth="1"/>
    <col min="18" max="18" width="6.33203125" customWidth="1"/>
    <col min="19" max="29" width="6.44140625" bestFit="1" customWidth="1"/>
  </cols>
  <sheetData>
    <row r="2" spans="16:34" x14ac:dyDescent="0.3">
      <c r="P2" s="56"/>
      <c r="Q2" s="56"/>
      <c r="R2" s="57" t="s">
        <v>205</v>
      </c>
      <c r="S2" s="56"/>
      <c r="T2" s="56"/>
      <c r="U2" s="56"/>
      <c r="V2" s="56"/>
      <c r="W2" s="56"/>
      <c r="X2" s="56"/>
      <c r="Y2" s="56"/>
      <c r="Z2" s="56"/>
      <c r="AA2" s="56"/>
      <c r="AB2" s="56"/>
      <c r="AC2" s="56"/>
    </row>
    <row r="3" spans="16:34" x14ac:dyDescent="0.3">
      <c r="P3" s="56"/>
      <c r="Q3" s="56"/>
      <c r="R3" s="55" t="s">
        <v>189</v>
      </c>
      <c r="S3" s="55" t="s">
        <v>190</v>
      </c>
      <c r="T3" s="55" t="s">
        <v>191</v>
      </c>
      <c r="U3" s="55" t="s">
        <v>192</v>
      </c>
      <c r="V3" s="55" t="s">
        <v>193</v>
      </c>
      <c r="W3" s="55" t="s">
        <v>194</v>
      </c>
      <c r="X3" s="55" t="s">
        <v>195</v>
      </c>
      <c r="Y3" s="55" t="s">
        <v>196</v>
      </c>
      <c r="Z3" s="55" t="s">
        <v>197</v>
      </c>
      <c r="AA3" s="55" t="s">
        <v>198</v>
      </c>
      <c r="AB3" s="55" t="s">
        <v>199</v>
      </c>
      <c r="AC3" s="55" t="s">
        <v>200</v>
      </c>
      <c r="AE3" s="177"/>
      <c r="AF3" s="177"/>
      <c r="AG3" s="177"/>
      <c r="AH3" s="177"/>
    </row>
    <row r="4" spans="16:34" x14ac:dyDescent="0.3">
      <c r="P4" s="56" t="s">
        <v>201</v>
      </c>
      <c r="Q4" s="56">
        <v>2017</v>
      </c>
      <c r="R4" s="49">
        <v>1238.7</v>
      </c>
      <c r="S4" s="49">
        <v>1424.808</v>
      </c>
      <c r="T4" s="49">
        <v>1512.1959999999999</v>
      </c>
      <c r="U4" s="49">
        <v>1721.3050000000001</v>
      </c>
      <c r="V4" s="49">
        <v>1891.152</v>
      </c>
      <c r="W4" s="49">
        <v>1988.8789999999999</v>
      </c>
      <c r="X4" s="49">
        <v>1803.489</v>
      </c>
      <c r="Y4" s="49">
        <v>1732.4280000000001</v>
      </c>
      <c r="Z4" s="49">
        <v>1852.902</v>
      </c>
      <c r="AA4" s="49">
        <v>1821.741</v>
      </c>
      <c r="AB4" s="49">
        <v>1527.15</v>
      </c>
      <c r="AC4" s="49">
        <v>1109.3230000000001</v>
      </c>
      <c r="AE4" s="177"/>
      <c r="AF4" s="177"/>
      <c r="AG4" s="177"/>
      <c r="AH4" s="177"/>
    </row>
    <row r="5" spans="16:34" x14ac:dyDescent="0.3">
      <c r="P5" s="56" t="s">
        <v>201</v>
      </c>
      <c r="Q5" s="56">
        <v>2018</v>
      </c>
      <c r="R5" s="49">
        <v>1809.184</v>
      </c>
      <c r="S5" s="49">
        <v>1339.578</v>
      </c>
      <c r="T5" s="49">
        <v>1741.86</v>
      </c>
      <c r="U5" s="49">
        <v>1727.09</v>
      </c>
      <c r="V5" s="49">
        <v>1834.2228</v>
      </c>
      <c r="W5" s="49">
        <v>1822.5585000000001</v>
      </c>
      <c r="X5" s="49">
        <v>1617.366</v>
      </c>
      <c r="Y5" s="49">
        <v>2121.0632000000001</v>
      </c>
      <c r="Z5" s="49">
        <v>1342.2049999999999</v>
      </c>
      <c r="AA5" s="49">
        <v>2073.6241999999997</v>
      </c>
      <c r="AB5" s="49">
        <v>1528.8510000000001</v>
      </c>
      <c r="AC5" s="49">
        <v>1189.4880000000001</v>
      </c>
      <c r="AE5" s="116"/>
    </row>
    <row r="6" spans="16:34" x14ac:dyDescent="0.3">
      <c r="P6" s="56" t="s">
        <v>201</v>
      </c>
      <c r="Q6" s="56">
        <v>2019</v>
      </c>
      <c r="R6" s="49">
        <v>1294.586</v>
      </c>
      <c r="S6" s="49">
        <v>1395.3050000000001</v>
      </c>
      <c r="T6" s="49">
        <v>1648.8889999999999</v>
      </c>
      <c r="U6" s="49">
        <v>1458.0940000000001</v>
      </c>
      <c r="V6" s="49">
        <v>1797.2159999999999</v>
      </c>
      <c r="W6" s="49">
        <v>1500.4818596</v>
      </c>
      <c r="X6" s="49">
        <v>1768.5429999999999</v>
      </c>
      <c r="Y6" s="49">
        <v>1249.499</v>
      </c>
      <c r="Z6" s="49">
        <v>1548.0119999999999</v>
      </c>
      <c r="AA6" s="49">
        <v>1911.193</v>
      </c>
      <c r="AB6" s="49">
        <v>1484.587</v>
      </c>
      <c r="AC6" s="49">
        <v>951.08299999999997</v>
      </c>
      <c r="AE6" s="175"/>
      <c r="AF6" s="281"/>
      <c r="AG6" s="175"/>
    </row>
    <row r="7" spans="16:34" x14ac:dyDescent="0.3">
      <c r="P7" s="56" t="s">
        <v>201</v>
      </c>
      <c r="Q7" s="56">
        <v>2020</v>
      </c>
      <c r="R7" s="49">
        <v>1469.5150000000001</v>
      </c>
      <c r="S7" s="49">
        <v>1442.336</v>
      </c>
      <c r="T7" s="49">
        <v>918.68600000000004</v>
      </c>
      <c r="U7" s="49">
        <v>2056.221</v>
      </c>
      <c r="V7" s="49">
        <v>2181.357</v>
      </c>
      <c r="W7" s="49">
        <v>2920.2489999999998</v>
      </c>
      <c r="X7" s="49">
        <v>2406.8130000000001</v>
      </c>
      <c r="Y7" s="49">
        <v>2809.37</v>
      </c>
      <c r="Z7" s="49">
        <v>2578.8049999999998</v>
      </c>
      <c r="AA7" s="49">
        <v>1200.1225767000001</v>
      </c>
      <c r="AB7" s="49">
        <v>1481.2270000000001</v>
      </c>
      <c r="AC7" s="49">
        <v>919.4325</v>
      </c>
      <c r="AE7" s="175"/>
      <c r="AF7" s="175"/>
      <c r="AG7" s="175"/>
    </row>
    <row r="8" spans="16:34" x14ac:dyDescent="0.3">
      <c r="P8" s="56" t="s">
        <v>206</v>
      </c>
      <c r="Q8" s="56">
        <v>2021</v>
      </c>
      <c r="R8" s="49">
        <v>1610.3820000000001</v>
      </c>
      <c r="S8" s="49">
        <v>2163.2460000000001</v>
      </c>
      <c r="T8" s="49">
        <v>1795.7145</v>
      </c>
      <c r="U8" s="49">
        <v>1575.212</v>
      </c>
      <c r="V8" s="49">
        <v>2030.2070000000001</v>
      </c>
      <c r="W8" s="49">
        <v>1928.36</v>
      </c>
      <c r="X8" s="49">
        <v>2124.8270000000002</v>
      </c>
      <c r="Y8" s="49">
        <v>1445.2090000000001</v>
      </c>
      <c r="Z8" s="49">
        <v>1010.357</v>
      </c>
      <c r="AA8" s="49">
        <v>1514.943</v>
      </c>
      <c r="AB8" s="49">
        <v>1838.2719999999999</v>
      </c>
      <c r="AC8" s="49">
        <v>1977.452</v>
      </c>
      <c r="AE8" s="97"/>
      <c r="AF8" s="97"/>
      <c r="AG8" s="97"/>
      <c r="AH8" s="97"/>
    </row>
    <row r="9" spans="16:34" x14ac:dyDescent="0.3">
      <c r="AE9" s="97"/>
      <c r="AF9" s="97"/>
      <c r="AG9" s="97"/>
    </row>
    <row r="10" spans="16:34" x14ac:dyDescent="0.3">
      <c r="P10" s="56" t="s">
        <v>101</v>
      </c>
      <c r="Q10" s="56">
        <v>2017</v>
      </c>
      <c r="R10" s="49">
        <v>2163.1970000000001</v>
      </c>
      <c r="S10" s="49">
        <v>2783.4360000000001</v>
      </c>
      <c r="T10" s="49">
        <v>2749.009</v>
      </c>
      <c r="U10" s="49">
        <v>3008.9679999999998</v>
      </c>
      <c r="V10" s="49">
        <v>3447.8389999999999</v>
      </c>
      <c r="W10" s="49">
        <v>3777.386</v>
      </c>
      <c r="X10" s="49">
        <v>3396.752</v>
      </c>
      <c r="Y10" s="49">
        <v>3340.6280000000002</v>
      </c>
      <c r="Z10" s="49">
        <v>3534.6909999999998</v>
      </c>
      <c r="AA10" s="49">
        <v>3517.0039999999999</v>
      </c>
      <c r="AB10" s="49">
        <v>2812.0680000000002</v>
      </c>
      <c r="AC10" s="49">
        <v>2338.4270000000001</v>
      </c>
    </row>
    <row r="11" spans="16:34" x14ac:dyDescent="0.3">
      <c r="P11" s="56" t="s">
        <v>101</v>
      </c>
      <c r="Q11" s="56">
        <v>2018</v>
      </c>
      <c r="R11" s="49">
        <v>3509.2413099999999</v>
      </c>
      <c r="S11" s="49">
        <v>2866.64129</v>
      </c>
      <c r="T11" s="49">
        <v>3487.93588</v>
      </c>
      <c r="U11" s="49">
        <v>3512.6211000000003</v>
      </c>
      <c r="V11" s="49">
        <v>3772.58853</v>
      </c>
      <c r="W11" s="49">
        <v>3458.9167499999999</v>
      </c>
      <c r="X11" s="49">
        <v>3221.5904300000002</v>
      </c>
      <c r="Y11" s="49">
        <v>4232.6692499999999</v>
      </c>
      <c r="Z11" s="49">
        <v>2610.4208100000001</v>
      </c>
      <c r="AA11" s="49">
        <v>3988.3429999999998</v>
      </c>
      <c r="AB11" s="49">
        <v>2910.2931699999999</v>
      </c>
      <c r="AC11" s="49">
        <v>2148.7098500000002</v>
      </c>
    </row>
    <row r="12" spans="16:34" x14ac:dyDescent="0.3">
      <c r="P12" s="56" t="s">
        <v>101</v>
      </c>
      <c r="Q12" s="56">
        <v>2019</v>
      </c>
      <c r="R12" s="48">
        <v>2414.79954</v>
      </c>
      <c r="S12" s="48">
        <v>2591.3246099999997</v>
      </c>
      <c r="T12" s="48">
        <v>3015.9723899999999</v>
      </c>
      <c r="U12" s="48">
        <v>2767.1150200000002</v>
      </c>
      <c r="V12" s="48">
        <v>3464.5224800000001</v>
      </c>
      <c r="W12" s="48">
        <v>2836.8172999999992</v>
      </c>
      <c r="X12" s="48">
        <v>3524.2680599999999</v>
      </c>
      <c r="Y12" s="48">
        <v>2366.28917</v>
      </c>
      <c r="Z12" s="48">
        <v>2823.4865299999997</v>
      </c>
      <c r="AA12" s="48">
        <v>3546.5239799999999</v>
      </c>
      <c r="AB12" s="48">
        <v>2683.1303499999999</v>
      </c>
      <c r="AC12" s="48">
        <v>1785.4700399999999</v>
      </c>
    </row>
    <row r="13" spans="16:34" x14ac:dyDescent="0.3">
      <c r="P13" s="56" t="s">
        <v>101</v>
      </c>
      <c r="Q13" s="56">
        <v>2020</v>
      </c>
      <c r="R13" s="48">
        <v>2785.4186499999996</v>
      </c>
      <c r="S13" s="48">
        <v>2490.6086800000003</v>
      </c>
      <c r="T13" s="48">
        <v>1677.3890299999998</v>
      </c>
      <c r="U13" s="48">
        <v>3630.0559300000004</v>
      </c>
      <c r="V13" s="48">
        <v>3635.0844700000002</v>
      </c>
      <c r="W13" s="48">
        <v>5040.3669800000007</v>
      </c>
      <c r="X13" s="48">
        <v>4451.0910500000009</v>
      </c>
      <c r="Y13" s="48">
        <v>5439.098140000001</v>
      </c>
      <c r="Z13" s="48">
        <v>5505.5791900000013</v>
      </c>
      <c r="AA13" s="48">
        <v>2212.5166599999998</v>
      </c>
      <c r="AB13" s="48">
        <v>2853.6835999999998</v>
      </c>
      <c r="AC13" s="48">
        <v>1767.6853799999999</v>
      </c>
    </row>
    <row r="14" spans="16:34" x14ac:dyDescent="0.3">
      <c r="P14" s="56" t="s">
        <v>101</v>
      </c>
      <c r="Q14" s="56">
        <v>2021</v>
      </c>
      <c r="R14" s="48">
        <v>3117.5292100000001</v>
      </c>
      <c r="S14" s="48">
        <v>3988.63114</v>
      </c>
      <c r="T14" s="48">
        <v>3376.3835299999992</v>
      </c>
      <c r="U14" s="48">
        <v>3021.5246699999993</v>
      </c>
      <c r="V14" s="48">
        <v>3814.2979600000003</v>
      </c>
      <c r="W14" s="48">
        <v>3629.8534799999998</v>
      </c>
      <c r="X14" s="48">
        <v>4041.1528199999998</v>
      </c>
      <c r="Y14" s="48">
        <v>3225.2133999999978</v>
      </c>
      <c r="Z14" s="48">
        <v>1909.9638399999994</v>
      </c>
      <c r="AA14" s="48">
        <v>3133.9940799999999</v>
      </c>
      <c r="AB14" s="48">
        <v>3317.4372600000006</v>
      </c>
      <c r="AC14" s="48">
        <v>3691.6154899999979</v>
      </c>
      <c r="AE14" s="97"/>
      <c r="AF14" s="97"/>
      <c r="AG14" s="97"/>
      <c r="AH14" s="97"/>
    </row>
    <row r="15" spans="16:34" x14ac:dyDescent="0.3">
      <c r="P15" s="52"/>
      <c r="Q15" s="31"/>
      <c r="R15" s="31"/>
      <c r="S15" s="31"/>
      <c r="T15" s="31"/>
      <c r="U15" s="31"/>
      <c r="V15" s="31"/>
      <c r="W15" s="31"/>
      <c r="X15" s="31"/>
      <c r="Y15" s="31"/>
      <c r="Z15" s="31"/>
      <c r="AA15" s="31"/>
      <c r="AB15" s="31"/>
      <c r="AC15" s="31"/>
    </row>
    <row r="16" spans="16:34" x14ac:dyDescent="0.3">
      <c r="P16" s="52"/>
      <c r="Q16" s="56"/>
      <c r="R16" s="56" t="s">
        <v>202</v>
      </c>
      <c r="S16" s="56"/>
      <c r="T16" s="56"/>
      <c r="U16" s="56"/>
      <c r="V16" s="56"/>
      <c r="W16" s="51"/>
      <c r="X16" s="56"/>
      <c r="Y16" s="56"/>
      <c r="Z16" s="56"/>
      <c r="AA16" s="56"/>
      <c r="AB16" s="56"/>
      <c r="AC16" s="56"/>
    </row>
    <row r="17" spans="16:29" x14ac:dyDescent="0.3">
      <c r="P17" s="56"/>
      <c r="Q17" s="56"/>
      <c r="R17" s="57" t="s">
        <v>205</v>
      </c>
      <c r="S17" s="56"/>
      <c r="T17" s="56"/>
      <c r="U17" s="56"/>
      <c r="V17" s="56"/>
      <c r="W17" s="56"/>
      <c r="X17" s="56"/>
      <c r="Y17" s="56"/>
      <c r="Z17" s="56"/>
      <c r="AA17" s="56"/>
      <c r="AB17" s="56"/>
      <c r="AC17" s="56"/>
    </row>
    <row r="18" spans="16:29" x14ac:dyDescent="0.3">
      <c r="P18" s="56"/>
      <c r="Q18" s="56"/>
      <c r="R18" s="56" t="s">
        <v>189</v>
      </c>
      <c r="S18" s="56" t="s">
        <v>190</v>
      </c>
      <c r="T18" s="56" t="s">
        <v>191</v>
      </c>
      <c r="U18" s="56" t="s">
        <v>192</v>
      </c>
      <c r="V18" s="56" t="s">
        <v>193</v>
      </c>
      <c r="W18" s="56" t="s">
        <v>194</v>
      </c>
      <c r="X18" s="56" t="s">
        <v>195</v>
      </c>
      <c r="Y18" s="56" t="s">
        <v>196</v>
      </c>
      <c r="Z18" s="56" t="s">
        <v>197</v>
      </c>
      <c r="AA18" s="56" t="s">
        <v>198</v>
      </c>
      <c r="AB18" s="56" t="s">
        <v>199</v>
      </c>
      <c r="AC18" s="56" t="s">
        <v>200</v>
      </c>
    </row>
    <row r="19" spans="16:29" x14ac:dyDescent="0.3">
      <c r="P19" s="56"/>
      <c r="Q19" s="56">
        <v>2017</v>
      </c>
      <c r="R19" s="91">
        <f t="shared" ref="R19:AC19" si="0">R10/R4</f>
        <v>1.7463445547751675</v>
      </c>
      <c r="S19" s="91">
        <f t="shared" si="0"/>
        <v>1.9535516364310139</v>
      </c>
      <c r="T19" s="91">
        <f t="shared" si="0"/>
        <v>1.8178919928369075</v>
      </c>
      <c r="U19" s="91">
        <f t="shared" si="0"/>
        <v>1.7480736998962993</v>
      </c>
      <c r="V19" s="91">
        <f t="shared" si="0"/>
        <v>1.823142190580133</v>
      </c>
      <c r="W19" s="91">
        <f t="shared" si="0"/>
        <v>1.8992538007591211</v>
      </c>
      <c r="X19" s="91">
        <f t="shared" si="0"/>
        <v>1.883433722079813</v>
      </c>
      <c r="Y19" s="91">
        <f t="shared" si="0"/>
        <v>1.9282925466455172</v>
      </c>
      <c r="Z19" s="91">
        <f t="shared" si="0"/>
        <v>1.9076513490729676</v>
      </c>
      <c r="AA19" s="91">
        <f t="shared" si="0"/>
        <v>1.930573006810518</v>
      </c>
      <c r="AB19" s="91">
        <f t="shared" si="0"/>
        <v>1.8413829682742364</v>
      </c>
      <c r="AC19" s="91">
        <f t="shared" si="0"/>
        <v>2.1079766668499618</v>
      </c>
    </row>
    <row r="20" spans="16:29" x14ac:dyDescent="0.3">
      <c r="P20" s="56"/>
      <c r="Q20" s="56">
        <v>2018</v>
      </c>
      <c r="R20" s="91">
        <f t="shared" ref="R20:AC20" si="1">R11/R5</f>
        <v>1.9396818178803261</v>
      </c>
      <c r="S20" s="91">
        <f t="shared" si="1"/>
        <v>2.1399584719964051</v>
      </c>
      <c r="T20" s="91">
        <f t="shared" si="1"/>
        <v>2.0024203322884735</v>
      </c>
      <c r="U20" s="91">
        <f t="shared" si="1"/>
        <v>2.0338379007463425</v>
      </c>
      <c r="V20" s="91">
        <f t="shared" si="1"/>
        <v>2.0567776880758433</v>
      </c>
      <c r="W20" s="91">
        <f t="shared" si="1"/>
        <v>1.8978357896330897</v>
      </c>
      <c r="X20" s="91">
        <f t="shared" si="1"/>
        <v>1.9918747086311943</v>
      </c>
      <c r="Y20" s="91">
        <f t="shared" si="1"/>
        <v>1.9955413162606375</v>
      </c>
      <c r="Z20" s="91">
        <f t="shared" si="1"/>
        <v>1.9448748961596778</v>
      </c>
      <c r="AA20" s="91">
        <f t="shared" si="1"/>
        <v>1.9233682747336767</v>
      </c>
      <c r="AB20" s="91">
        <f t="shared" si="1"/>
        <v>1.9035819514131853</v>
      </c>
      <c r="AC20" s="91">
        <f t="shared" si="1"/>
        <v>1.8064157435804313</v>
      </c>
    </row>
    <row r="21" spans="16:29" x14ac:dyDescent="0.3">
      <c r="P21" s="31"/>
      <c r="Q21" s="56">
        <v>2019</v>
      </c>
      <c r="R21" s="91">
        <f t="shared" ref="R21:AB21" si="2">R12/R6</f>
        <v>1.865306391386899</v>
      </c>
      <c r="S21" s="91">
        <f t="shared" si="2"/>
        <v>1.8571743167264501</v>
      </c>
      <c r="T21" s="91">
        <f t="shared" si="2"/>
        <v>1.8290936442659269</v>
      </c>
      <c r="U21" s="91">
        <f t="shared" si="2"/>
        <v>1.8977617492425043</v>
      </c>
      <c r="V21" s="91">
        <f t="shared" si="2"/>
        <v>1.9277162455709276</v>
      </c>
      <c r="W21" s="91">
        <f t="shared" si="2"/>
        <v>1.8906041961455242</v>
      </c>
      <c r="X21" s="91">
        <f t="shared" si="2"/>
        <v>1.9927522599111247</v>
      </c>
      <c r="Y21" s="91">
        <f t="shared" si="2"/>
        <v>1.8937903671791654</v>
      </c>
      <c r="Z21" s="91">
        <f t="shared" si="2"/>
        <v>1.8239435676209228</v>
      </c>
      <c r="AA21" s="91">
        <f t="shared" si="2"/>
        <v>1.8556597789966791</v>
      </c>
      <c r="AB21" s="91">
        <f t="shared" si="2"/>
        <v>1.8073244276017504</v>
      </c>
      <c r="AC21" s="91">
        <f>AC12/AC6</f>
        <v>1.8773020230621302</v>
      </c>
    </row>
    <row r="22" spans="16:29" x14ac:dyDescent="0.3">
      <c r="P22" s="31"/>
      <c r="Q22" s="92">
        <v>2020</v>
      </c>
      <c r="R22" s="91">
        <f t="shared" ref="R22:AC22" si="3">R13/R7</f>
        <v>1.8954679945424167</v>
      </c>
      <c r="S22" s="91">
        <f t="shared" si="3"/>
        <v>1.7267881270383603</v>
      </c>
      <c r="T22" s="91">
        <f t="shared" si="3"/>
        <v>1.8258567453950532</v>
      </c>
      <c r="U22" s="91">
        <f t="shared" si="3"/>
        <v>1.7654016421386614</v>
      </c>
      <c r="V22" s="91">
        <f t="shared" si="3"/>
        <v>1.6664326242792904</v>
      </c>
      <c r="W22" s="91">
        <f t="shared" si="3"/>
        <v>1.7260058919633228</v>
      </c>
      <c r="X22" s="91">
        <f t="shared" si="3"/>
        <v>1.849371367862813</v>
      </c>
      <c r="Y22" s="91">
        <f t="shared" si="3"/>
        <v>1.9360561762957536</v>
      </c>
      <c r="Z22" s="91">
        <f t="shared" si="3"/>
        <v>2.1349342776983917</v>
      </c>
      <c r="AA22" s="91">
        <f t="shared" si="3"/>
        <v>1.8435755671589806</v>
      </c>
      <c r="AB22" s="91">
        <f t="shared" si="3"/>
        <v>1.9265673661093132</v>
      </c>
      <c r="AC22" s="91">
        <f t="shared" si="3"/>
        <v>1.9225830933755332</v>
      </c>
    </row>
    <row r="23" spans="16:29" x14ac:dyDescent="0.3">
      <c r="P23" s="31"/>
      <c r="Q23" s="92">
        <v>2021</v>
      </c>
      <c r="R23" s="91">
        <f t="shared" ref="R23:W23" si="4">R14/R8</f>
        <v>1.9358942226130198</v>
      </c>
      <c r="S23" s="91">
        <f t="shared" si="4"/>
        <v>1.8438176425612249</v>
      </c>
      <c r="T23" s="91">
        <f t="shared" si="4"/>
        <v>1.8802451781728104</v>
      </c>
      <c r="U23" s="91">
        <f t="shared" si="4"/>
        <v>1.9181701701104354</v>
      </c>
      <c r="V23" s="91">
        <f t="shared" si="4"/>
        <v>1.8787729330063387</v>
      </c>
      <c r="W23" s="91">
        <f t="shared" si="4"/>
        <v>1.8823526105084112</v>
      </c>
      <c r="X23" s="91">
        <f t="shared" ref="X23:AC23" si="5">X14/X8</f>
        <v>1.901873809020687</v>
      </c>
      <c r="Y23" s="91">
        <f t="shared" si="5"/>
        <v>2.2316588119780585</v>
      </c>
      <c r="Z23" s="91">
        <f t="shared" si="5"/>
        <v>1.8903851212987088</v>
      </c>
      <c r="AA23" s="91">
        <f t="shared" si="5"/>
        <v>2.0687207901551412</v>
      </c>
      <c r="AB23" s="91">
        <f t="shared" si="5"/>
        <v>1.8046498341921113</v>
      </c>
      <c r="AC23" s="286">
        <f t="shared" si="5"/>
        <v>1.8668546644874302</v>
      </c>
    </row>
  </sheetData>
  <phoneticPr fontId="59" type="noConversion"/>
  <pageMargins left="1" right="1" top="1" bottom="1" header="0.5" footer="0.5"/>
  <pageSetup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O1:AF28"/>
  <sheetViews>
    <sheetView zoomScaleNormal="100" workbookViewId="0">
      <selection activeCell="I14" sqref="I14"/>
    </sheetView>
  </sheetViews>
  <sheetFormatPr baseColWidth="10" defaultColWidth="11.44140625" defaultRowHeight="14.4" x14ac:dyDescent="0.3"/>
  <cols>
    <col min="13" max="13" width="14.33203125" customWidth="1"/>
    <col min="14" max="14" width="14.88671875" customWidth="1"/>
    <col min="15" max="15" width="5" bestFit="1" customWidth="1"/>
    <col min="16" max="16" width="5.44140625" bestFit="1" customWidth="1"/>
    <col min="17" max="17" width="6.6640625" customWidth="1"/>
    <col min="18" max="22" width="6.44140625" bestFit="1" customWidth="1"/>
    <col min="23" max="27" width="7" bestFit="1" customWidth="1"/>
    <col min="28" max="28" width="6.44140625" bestFit="1" customWidth="1"/>
  </cols>
  <sheetData>
    <row r="1" spans="15:32" x14ac:dyDescent="0.3">
      <c r="O1" s="56"/>
      <c r="P1" s="56"/>
      <c r="Q1" s="56" t="s">
        <v>150</v>
      </c>
      <c r="R1" s="56"/>
      <c r="S1" s="56"/>
      <c r="T1" s="56"/>
      <c r="U1" s="56"/>
      <c r="V1" s="56"/>
      <c r="W1" s="56"/>
      <c r="X1" s="56"/>
      <c r="Y1" s="56"/>
      <c r="Z1" s="56"/>
      <c r="AA1" s="56"/>
      <c r="AB1" s="56"/>
    </row>
    <row r="2" spans="15:32" x14ac:dyDescent="0.3">
      <c r="O2" s="56"/>
      <c r="P2" s="56"/>
      <c r="Q2" s="56" t="s">
        <v>189</v>
      </c>
      <c r="R2" s="56" t="s">
        <v>190</v>
      </c>
      <c r="S2" s="56" t="s">
        <v>191</v>
      </c>
      <c r="T2" s="56" t="s">
        <v>192</v>
      </c>
      <c r="U2" s="56" t="s">
        <v>193</v>
      </c>
      <c r="V2" s="56" t="s">
        <v>194</v>
      </c>
      <c r="W2" s="56" t="s">
        <v>195</v>
      </c>
      <c r="X2" s="56" t="s">
        <v>196</v>
      </c>
      <c r="Y2" s="56" t="s">
        <v>197</v>
      </c>
      <c r="Z2" s="56" t="s">
        <v>198</v>
      </c>
      <c r="AA2" s="56" t="s">
        <v>199</v>
      </c>
      <c r="AB2" s="56" t="s">
        <v>200</v>
      </c>
    </row>
    <row r="3" spans="15:32" x14ac:dyDescent="0.3">
      <c r="O3" s="56" t="s">
        <v>201</v>
      </c>
      <c r="P3" s="56">
        <v>2015</v>
      </c>
      <c r="Q3" s="53">
        <v>399.97153850000001</v>
      </c>
      <c r="R3" s="54">
        <v>158.72399999999999</v>
      </c>
      <c r="S3" s="54">
        <v>177.08</v>
      </c>
      <c r="T3" s="54">
        <v>225.6105</v>
      </c>
      <c r="U3" s="54">
        <v>252.8595</v>
      </c>
      <c r="V3" s="54">
        <v>224.88931260000001</v>
      </c>
      <c r="W3" s="54">
        <v>558.77591419999999</v>
      </c>
      <c r="X3" s="54">
        <v>474.75</v>
      </c>
      <c r="Y3" s="54">
        <v>483.84270000000004</v>
      </c>
      <c r="Z3" s="54">
        <v>650.58937500000002</v>
      </c>
      <c r="AA3" s="54">
        <v>426.94850000000002</v>
      </c>
      <c r="AB3" s="54">
        <v>313.56799999999998</v>
      </c>
      <c r="AD3" s="177"/>
      <c r="AE3" s="177"/>
      <c r="AF3" s="177"/>
    </row>
    <row r="4" spans="15:32" x14ac:dyDescent="0.3">
      <c r="O4" s="56" t="s">
        <v>201</v>
      </c>
      <c r="P4" s="56">
        <v>2016</v>
      </c>
      <c r="Q4" s="54">
        <v>385.96100000000001</v>
      </c>
      <c r="R4" s="54">
        <v>202.4015</v>
      </c>
      <c r="S4" s="54">
        <v>197.05549999999999</v>
      </c>
      <c r="T4" s="54">
        <v>418.07625000000002</v>
      </c>
      <c r="U4" s="54">
        <v>167.35499999999999</v>
      </c>
      <c r="V4" s="54">
        <v>352.71222590000002</v>
      </c>
      <c r="W4" s="54">
        <v>380.96550000000002</v>
      </c>
      <c r="X4" s="54">
        <v>644.22450000000003</v>
      </c>
      <c r="Y4" s="54">
        <v>622.77449999999999</v>
      </c>
      <c r="Z4" s="54">
        <v>754.06500000000005</v>
      </c>
      <c r="AA4" s="54">
        <v>688.6395</v>
      </c>
      <c r="AB4" s="54">
        <v>282.93852000000004</v>
      </c>
      <c r="AD4" s="177"/>
      <c r="AE4" s="177"/>
      <c r="AF4" s="177"/>
    </row>
    <row r="5" spans="15:32" x14ac:dyDescent="0.3">
      <c r="O5" s="56" t="s">
        <v>201</v>
      </c>
      <c r="P5" s="56">
        <v>2017</v>
      </c>
      <c r="Q5" s="54">
        <v>516.37330999999995</v>
      </c>
      <c r="R5" s="54">
        <v>268.77411999999998</v>
      </c>
      <c r="S5" s="54">
        <v>258.07456999999999</v>
      </c>
      <c r="T5" s="54">
        <v>457.72978999999998</v>
      </c>
      <c r="U5" s="54">
        <v>277.4549202</v>
      </c>
      <c r="V5" s="54">
        <v>289.51887140000002</v>
      </c>
      <c r="W5" s="54">
        <v>363.32655999999997</v>
      </c>
      <c r="X5" s="54">
        <v>352.10149000000001</v>
      </c>
      <c r="Y5" s="54">
        <v>473.32110999999998</v>
      </c>
      <c r="Z5" s="54">
        <v>707.4393255</v>
      </c>
      <c r="AA5" s="54">
        <v>1027.8620631000001</v>
      </c>
      <c r="AB5" s="54">
        <v>452.19900999999999</v>
      </c>
    </row>
    <row r="6" spans="15:32" x14ac:dyDescent="0.3">
      <c r="O6" s="56" t="s">
        <v>201</v>
      </c>
      <c r="P6" s="56">
        <v>2018</v>
      </c>
      <c r="Q6" s="54">
        <v>365.89858000000004</v>
      </c>
      <c r="R6" s="54">
        <v>137.78725</v>
      </c>
      <c r="S6" s="54">
        <v>292.50461999999999</v>
      </c>
      <c r="T6" s="54">
        <v>300.41128000000003</v>
      </c>
      <c r="U6" s="54">
        <v>227.95296999999999</v>
      </c>
      <c r="V6" s="54">
        <v>287.10892000000001</v>
      </c>
      <c r="W6" s="54">
        <v>332.14456999999999</v>
      </c>
      <c r="X6" s="54">
        <v>522.00900000000001</v>
      </c>
      <c r="Y6" s="54">
        <v>445.041</v>
      </c>
      <c r="Z6" s="54">
        <v>795.90150000000006</v>
      </c>
      <c r="AA6" s="54">
        <v>490.54899999999998</v>
      </c>
      <c r="AB6" s="54">
        <v>415.13290000000001</v>
      </c>
    </row>
    <row r="7" spans="15:32" x14ac:dyDescent="0.3">
      <c r="O7" s="56" t="s">
        <v>201</v>
      </c>
      <c r="P7" s="56">
        <v>2019</v>
      </c>
      <c r="Q7" s="54">
        <v>333.0675</v>
      </c>
      <c r="R7" s="54">
        <v>136.8135</v>
      </c>
      <c r="S7" s="54">
        <v>252.87300299999998</v>
      </c>
      <c r="T7" s="54">
        <v>336.79349999999999</v>
      </c>
      <c r="U7" s="54">
        <v>349.95150000000001</v>
      </c>
      <c r="V7" s="54">
        <v>355.51350000000002</v>
      </c>
      <c r="W7" s="54">
        <v>310.34249999999997</v>
      </c>
      <c r="X7" s="54">
        <v>769.25400000000002</v>
      </c>
      <c r="Y7" s="54">
        <v>517.54049999999995</v>
      </c>
      <c r="Z7" s="54">
        <v>587.88850000000002</v>
      </c>
      <c r="AA7" s="54">
        <v>327.19600000000003</v>
      </c>
      <c r="AB7" s="54">
        <v>331.64400000000001</v>
      </c>
      <c r="AD7" s="175"/>
      <c r="AE7" s="269"/>
      <c r="AF7" s="269"/>
    </row>
    <row r="8" spans="15:32" x14ac:dyDescent="0.3">
      <c r="O8" s="56" t="s">
        <v>201</v>
      </c>
      <c r="P8" s="56">
        <v>2020</v>
      </c>
      <c r="Q8" s="54">
        <v>334.899</v>
      </c>
      <c r="R8" s="54">
        <v>228.82050000000001</v>
      </c>
      <c r="S8" s="54">
        <v>144.67500000000001</v>
      </c>
      <c r="T8" s="54">
        <v>242.26499999999999</v>
      </c>
      <c r="U8" s="54">
        <v>316.08</v>
      </c>
      <c r="V8" s="54">
        <v>252.6345</v>
      </c>
      <c r="W8" s="54">
        <v>192.41550000000001</v>
      </c>
      <c r="X8" s="54">
        <v>380.565</v>
      </c>
      <c r="Y8" s="54">
        <v>272.7</v>
      </c>
      <c r="Z8" s="54">
        <v>425.91950000000003</v>
      </c>
      <c r="AA8" s="54">
        <v>441.57150000000001</v>
      </c>
      <c r="AB8" s="54">
        <v>243.155</v>
      </c>
      <c r="AD8" s="175"/>
      <c r="AE8" s="256"/>
      <c r="AF8" s="256"/>
    </row>
    <row r="9" spans="15:32" x14ac:dyDescent="0.3">
      <c r="O9" s="56" t="s">
        <v>206</v>
      </c>
      <c r="P9" s="56">
        <v>2021</v>
      </c>
      <c r="Q9" s="54">
        <v>185.625</v>
      </c>
      <c r="R9" s="54">
        <v>282.89249999999998</v>
      </c>
      <c r="S9" s="54">
        <v>268.70850000000002</v>
      </c>
      <c r="T9" s="54">
        <v>235.12350000000001</v>
      </c>
      <c r="U9" s="54">
        <v>297.08100000000002</v>
      </c>
      <c r="V9" s="54">
        <v>269.23050000000001</v>
      </c>
      <c r="W9" s="54">
        <v>258.13799999999998</v>
      </c>
      <c r="X9" s="54">
        <v>411.56099999999998</v>
      </c>
      <c r="Y9" s="54">
        <v>347.81849999999997</v>
      </c>
      <c r="Z9" s="54">
        <v>314.47726</v>
      </c>
      <c r="AA9" s="54">
        <v>334.80900000000003</v>
      </c>
      <c r="AB9" s="54">
        <v>376.29149999999998</v>
      </c>
      <c r="AD9" s="116"/>
      <c r="AE9" s="116"/>
      <c r="AF9" s="116"/>
    </row>
    <row r="10" spans="15:32" x14ac:dyDescent="0.3">
      <c r="AD10" s="116"/>
      <c r="AE10" s="116"/>
      <c r="AF10" s="116"/>
    </row>
    <row r="11" spans="15:32" x14ac:dyDescent="0.3">
      <c r="O11" s="56" t="s">
        <v>101</v>
      </c>
      <c r="P11" s="56">
        <v>2015</v>
      </c>
      <c r="Q11" s="53">
        <v>1648.04304</v>
      </c>
      <c r="R11" s="54">
        <v>678.70713999999998</v>
      </c>
      <c r="S11" s="54">
        <v>754.57382999999993</v>
      </c>
      <c r="T11" s="54">
        <v>984.09825999999998</v>
      </c>
      <c r="U11" s="54">
        <v>1075.9333999999999</v>
      </c>
      <c r="V11" s="54">
        <v>928.05155000000002</v>
      </c>
      <c r="W11" s="54">
        <v>2183.0439700000002</v>
      </c>
      <c r="X11" s="54">
        <v>1840.7483300000001</v>
      </c>
      <c r="Y11" s="54">
        <v>1857.6918799999999</v>
      </c>
      <c r="Z11" s="54">
        <v>2683.4602200000004</v>
      </c>
      <c r="AA11" s="54">
        <v>1858.6077700000001</v>
      </c>
      <c r="AB11" s="54">
        <v>1269.5903999999998</v>
      </c>
    </row>
    <row r="12" spans="15:32" x14ac:dyDescent="0.3">
      <c r="O12" s="56" t="s">
        <v>101</v>
      </c>
      <c r="P12" s="56">
        <v>2016</v>
      </c>
      <c r="Q12" s="54">
        <v>1561.9673799999998</v>
      </c>
      <c r="R12" s="54">
        <v>807.92711999999995</v>
      </c>
      <c r="S12" s="54">
        <v>812.62441000000001</v>
      </c>
      <c r="T12" s="54">
        <v>1828.61482</v>
      </c>
      <c r="U12" s="54">
        <v>673.38708999999994</v>
      </c>
      <c r="V12" s="54">
        <v>1411.32998</v>
      </c>
      <c r="W12" s="54">
        <v>1342.27772</v>
      </c>
      <c r="X12" s="54">
        <v>2518.9597200000003</v>
      </c>
      <c r="Y12" s="54">
        <v>2454.1771800000001</v>
      </c>
      <c r="Z12" s="54">
        <v>2851.4252000000001</v>
      </c>
      <c r="AA12" s="54">
        <v>3069.1559200000002</v>
      </c>
      <c r="AB12" s="54">
        <v>1141.8811000000001</v>
      </c>
    </row>
    <row r="13" spans="15:32" x14ac:dyDescent="0.3">
      <c r="O13" s="56" t="s">
        <v>101</v>
      </c>
      <c r="P13" s="56">
        <v>2017</v>
      </c>
      <c r="Q13" s="54">
        <v>1999.64895</v>
      </c>
      <c r="R13" s="54">
        <v>1171.82827</v>
      </c>
      <c r="S13" s="54">
        <v>1051.1554699999999</v>
      </c>
      <c r="T13" s="54">
        <v>1830.7113999999999</v>
      </c>
      <c r="U13" s="54">
        <v>1252.3791000000001</v>
      </c>
      <c r="V13" s="54">
        <v>1153.9421599999998</v>
      </c>
      <c r="W13" s="54">
        <v>1506.2209399999999</v>
      </c>
      <c r="X13" s="54">
        <v>1560.3233500000001</v>
      </c>
      <c r="Y13" s="54">
        <v>1952.3849299999999</v>
      </c>
      <c r="Z13" s="54">
        <v>2842.8311899999999</v>
      </c>
      <c r="AA13" s="54">
        <v>3612.8101099999999</v>
      </c>
      <c r="AB13" s="54">
        <v>1975.6716699999999</v>
      </c>
    </row>
    <row r="14" spans="15:32" x14ac:dyDescent="0.3">
      <c r="O14" s="56" t="s">
        <v>101</v>
      </c>
      <c r="P14" s="56">
        <v>2018</v>
      </c>
      <c r="Q14" s="54">
        <v>1648.7111</v>
      </c>
      <c r="R14" s="54">
        <v>631.02158999999995</v>
      </c>
      <c r="S14" s="54">
        <v>1242.11949</v>
      </c>
      <c r="T14" s="54">
        <v>1344.39372</v>
      </c>
      <c r="U14" s="54">
        <v>1110.0585700000001</v>
      </c>
      <c r="V14" s="54">
        <v>1138.68722</v>
      </c>
      <c r="W14" s="54">
        <v>1415.0776599999999</v>
      </c>
      <c r="X14" s="54">
        <v>2130.4803700000002</v>
      </c>
      <c r="Y14" s="54">
        <v>1674.7162900000001</v>
      </c>
      <c r="Z14" s="54">
        <v>3268.22946</v>
      </c>
      <c r="AA14" s="54">
        <v>1964.8206100000002</v>
      </c>
      <c r="AB14" s="54">
        <v>1613.9065399999999</v>
      </c>
    </row>
    <row r="15" spans="15:32" x14ac:dyDescent="0.3">
      <c r="O15" s="56" t="s">
        <v>101</v>
      </c>
      <c r="P15" s="56">
        <v>2019</v>
      </c>
      <c r="Q15" s="53">
        <v>1337.5923999999998</v>
      </c>
      <c r="R15" s="53">
        <v>536.63702999999998</v>
      </c>
      <c r="S15" s="53">
        <v>1041.7046300000002</v>
      </c>
      <c r="T15" s="53">
        <v>1332.3517400000001</v>
      </c>
      <c r="U15" s="53">
        <v>1429.31951</v>
      </c>
      <c r="V15" s="53">
        <v>1396.4903100000001</v>
      </c>
      <c r="W15" s="48">
        <v>1317.1010900000001</v>
      </c>
      <c r="X15" s="48">
        <v>3060.8019099999992</v>
      </c>
      <c r="Y15" s="48">
        <v>2063.24244</v>
      </c>
      <c r="Z15" s="48">
        <v>2335.2095300000001</v>
      </c>
      <c r="AA15" s="48">
        <v>1338.1952699999997</v>
      </c>
      <c r="AB15" s="54">
        <v>1348.36447</v>
      </c>
    </row>
    <row r="16" spans="15:32" x14ac:dyDescent="0.3">
      <c r="O16" s="56" t="s">
        <v>101</v>
      </c>
      <c r="P16" s="56">
        <v>2020</v>
      </c>
      <c r="Q16" s="53">
        <v>1496.7915100000002</v>
      </c>
      <c r="R16" s="53">
        <v>895.42285000000004</v>
      </c>
      <c r="S16" s="53">
        <v>613.71274999999991</v>
      </c>
      <c r="T16" s="53">
        <v>1392.20975</v>
      </c>
      <c r="U16" s="53">
        <v>1282.8476799999999</v>
      </c>
      <c r="V16" s="53">
        <v>1023.8345700000001</v>
      </c>
      <c r="W16" s="53">
        <v>817.4241300000001</v>
      </c>
      <c r="X16" s="53">
        <v>1517.1010800000004</v>
      </c>
      <c r="Y16" s="53">
        <v>1112.3167599999997</v>
      </c>
      <c r="Z16" s="53">
        <v>1727.5803899999999</v>
      </c>
      <c r="AA16" s="53">
        <v>1866.5261500000001</v>
      </c>
      <c r="AB16" s="53">
        <v>929.11856999999986</v>
      </c>
    </row>
    <row r="17" spans="15:32" x14ac:dyDescent="0.3">
      <c r="O17" s="56" t="s">
        <v>101</v>
      </c>
      <c r="P17" s="56">
        <v>2021</v>
      </c>
      <c r="Q17" s="53">
        <v>849.23722999999995</v>
      </c>
      <c r="R17" s="53">
        <v>1086.1081299999998</v>
      </c>
      <c r="S17" s="53">
        <v>1092.96487</v>
      </c>
      <c r="T17" s="53">
        <v>976.2770300000002</v>
      </c>
      <c r="U17" s="53">
        <v>1063.70309</v>
      </c>
      <c r="V17" s="53">
        <v>1162.71678</v>
      </c>
      <c r="W17" s="53">
        <v>1052.4551799999999</v>
      </c>
      <c r="X17" s="53">
        <v>1702.3689100000001</v>
      </c>
      <c r="Y17" s="53">
        <v>1398.8854200000001</v>
      </c>
      <c r="Z17" s="53">
        <v>1280.2467599999998</v>
      </c>
      <c r="AA17" s="48">
        <v>1470.3960099999997</v>
      </c>
      <c r="AB17" s="48">
        <v>1340.1470500000003</v>
      </c>
      <c r="AD17" s="97"/>
      <c r="AE17" s="97"/>
      <c r="AF17" s="97"/>
    </row>
    <row r="18" spans="15:32" x14ac:dyDescent="0.3">
      <c r="O18" s="56"/>
      <c r="P18" s="31"/>
      <c r="Q18" s="31"/>
      <c r="R18" s="31"/>
      <c r="S18" s="31"/>
      <c r="T18" s="31"/>
      <c r="U18" s="31"/>
      <c r="V18" s="31"/>
      <c r="W18" s="31"/>
      <c r="X18" s="31"/>
      <c r="Y18" s="31"/>
      <c r="Z18" s="31"/>
      <c r="AA18" s="31"/>
      <c r="AB18" s="31"/>
    </row>
    <row r="19" spans="15:32" x14ac:dyDescent="0.3">
      <c r="O19" s="52"/>
      <c r="P19" s="56"/>
      <c r="Q19" s="56" t="s">
        <v>202</v>
      </c>
      <c r="R19" s="56"/>
      <c r="S19" s="56"/>
      <c r="T19" s="56"/>
      <c r="U19" s="52"/>
      <c r="V19" s="56"/>
      <c r="W19" s="56"/>
      <c r="X19" s="56"/>
      <c r="Y19" s="56"/>
      <c r="Z19" s="56"/>
      <c r="AA19" s="56"/>
      <c r="AB19" s="56"/>
    </row>
    <row r="20" spans="15:32" x14ac:dyDescent="0.3">
      <c r="O20" s="52"/>
      <c r="P20" s="56"/>
      <c r="Q20" s="56" t="s">
        <v>150</v>
      </c>
      <c r="R20" s="56"/>
      <c r="S20" s="56"/>
      <c r="T20" s="56"/>
      <c r="U20" s="56"/>
      <c r="V20" s="56"/>
      <c r="W20" s="56"/>
      <c r="X20" s="56"/>
      <c r="Y20" s="56"/>
      <c r="Z20" s="56"/>
      <c r="AA20" s="56"/>
      <c r="AB20" s="56"/>
    </row>
    <row r="21" spans="15:32" x14ac:dyDescent="0.3">
      <c r="O21" s="50"/>
      <c r="P21" s="56"/>
      <c r="Q21" s="56" t="s">
        <v>189</v>
      </c>
      <c r="R21" s="56" t="s">
        <v>190</v>
      </c>
      <c r="S21" s="56" t="s">
        <v>191</v>
      </c>
      <c r="T21" s="56" t="s">
        <v>192</v>
      </c>
      <c r="U21" s="56" t="s">
        <v>193</v>
      </c>
      <c r="V21" s="56" t="s">
        <v>194</v>
      </c>
      <c r="W21" s="56" t="s">
        <v>195</v>
      </c>
      <c r="X21" s="56" t="s">
        <v>196</v>
      </c>
      <c r="Y21" s="56" t="s">
        <v>197</v>
      </c>
      <c r="Z21" s="56" t="s">
        <v>198</v>
      </c>
      <c r="AA21" s="56" t="s">
        <v>199</v>
      </c>
      <c r="AB21" s="56" t="s">
        <v>200</v>
      </c>
    </row>
    <row r="22" spans="15:32" x14ac:dyDescent="0.3">
      <c r="O22" s="51"/>
      <c r="P22" s="56">
        <v>2015</v>
      </c>
      <c r="Q22" s="91">
        <f t="shared" ref="Q22:AB22" si="0">Q11/Q3</f>
        <v>4.12040078196714</v>
      </c>
      <c r="R22" s="91">
        <f t="shared" si="0"/>
        <v>4.2760208916105951</v>
      </c>
      <c r="S22" s="91">
        <f t="shared" si="0"/>
        <v>4.2612030155861751</v>
      </c>
      <c r="T22" s="91">
        <f t="shared" si="0"/>
        <v>4.3619346617289532</v>
      </c>
      <c r="U22" s="91">
        <f t="shared" si="0"/>
        <v>4.2550641759554217</v>
      </c>
      <c r="V22" s="91">
        <f t="shared" si="0"/>
        <v>4.1267036626621802</v>
      </c>
      <c r="W22" s="91">
        <f t="shared" si="0"/>
        <v>3.9068326220278595</v>
      </c>
      <c r="X22" s="91">
        <f t="shared" si="0"/>
        <v>3.8773003264876253</v>
      </c>
      <c r="Y22" s="91">
        <f t="shared" si="0"/>
        <v>3.8394541862468934</v>
      </c>
      <c r="Z22" s="91">
        <f t="shared" si="0"/>
        <v>4.1246603819805703</v>
      </c>
      <c r="AA22" s="91">
        <f t="shared" si="0"/>
        <v>4.3532364442081422</v>
      </c>
      <c r="AB22" s="91">
        <f t="shared" si="0"/>
        <v>4.0488519236656799</v>
      </c>
    </row>
    <row r="23" spans="15:32" x14ac:dyDescent="0.3">
      <c r="O23" s="51"/>
      <c r="P23" s="56">
        <v>2016</v>
      </c>
      <c r="Q23" s="91">
        <f t="shared" ref="Q23:AB23" si="1">Q12/Q4</f>
        <v>4.0469565059682191</v>
      </c>
      <c r="R23" s="91">
        <f t="shared" si="1"/>
        <v>3.9917051998132425</v>
      </c>
      <c r="S23" s="91">
        <f t="shared" si="1"/>
        <v>4.1238352139371903</v>
      </c>
      <c r="T23" s="91">
        <f t="shared" si="1"/>
        <v>4.3738787362353158</v>
      </c>
      <c r="U23" s="91">
        <f t="shared" si="1"/>
        <v>4.0237046398374714</v>
      </c>
      <c r="V23" s="91">
        <f t="shared" si="1"/>
        <v>4.0013639345751972</v>
      </c>
      <c r="W23" s="91">
        <f t="shared" si="1"/>
        <v>3.5233576793699166</v>
      </c>
      <c r="X23" s="91">
        <f t="shared" si="1"/>
        <v>3.9100650782452391</v>
      </c>
      <c r="Y23" s="91">
        <f t="shared" si="1"/>
        <v>3.9407155880659857</v>
      </c>
      <c r="Z23" s="91">
        <f t="shared" si="1"/>
        <v>3.7814050512886821</v>
      </c>
      <c r="AA23" s="91">
        <f t="shared" si="1"/>
        <v>4.456839783369964</v>
      </c>
      <c r="AB23" s="91">
        <f t="shared" si="1"/>
        <v>4.0357922986237433</v>
      </c>
    </row>
    <row r="24" spans="15:32" x14ac:dyDescent="0.3">
      <c r="O24" s="56"/>
      <c r="P24" s="56">
        <v>2017</v>
      </c>
      <c r="Q24" s="91">
        <f t="shared" ref="Q24:AB24" si="2">Q13/Q5</f>
        <v>3.8724870384954642</v>
      </c>
      <c r="R24" s="91">
        <f t="shared" si="2"/>
        <v>4.3598999412592256</v>
      </c>
      <c r="S24" s="91">
        <f t="shared" si="2"/>
        <v>4.0730687645822679</v>
      </c>
      <c r="T24" s="91">
        <f t="shared" si="2"/>
        <v>3.9995461077593397</v>
      </c>
      <c r="U24" s="91">
        <f t="shared" si="2"/>
        <v>4.5138111052319339</v>
      </c>
      <c r="V24" s="91">
        <f t="shared" si="2"/>
        <v>3.9857234674202302</v>
      </c>
      <c r="W24" s="91">
        <f t="shared" si="2"/>
        <v>4.1456395040318554</v>
      </c>
      <c r="X24" s="91">
        <f t="shared" si="2"/>
        <v>4.4314590943650938</v>
      </c>
      <c r="Y24" s="91">
        <f t="shared" si="2"/>
        <v>4.1248634146066294</v>
      </c>
      <c r="Z24" s="91">
        <f t="shared" si="2"/>
        <v>4.0184805785157049</v>
      </c>
      <c r="AA24" s="91">
        <f t="shared" si="2"/>
        <v>3.5148783476878958</v>
      </c>
      <c r="AB24" s="91">
        <f t="shared" si="2"/>
        <v>4.3690313917317072</v>
      </c>
    </row>
    <row r="25" spans="15:32" x14ac:dyDescent="0.3">
      <c r="O25" s="56"/>
      <c r="P25" s="56">
        <v>2018</v>
      </c>
      <c r="Q25" s="91">
        <f t="shared" ref="Q25:AB25" si="3">Q14/Q6</f>
        <v>4.5059237453176229</v>
      </c>
      <c r="R25" s="91">
        <f t="shared" si="3"/>
        <v>4.5796805582519422</v>
      </c>
      <c r="S25" s="91">
        <f t="shared" si="3"/>
        <v>4.2464952861257377</v>
      </c>
      <c r="T25" s="91">
        <f t="shared" si="3"/>
        <v>4.4751772303623216</v>
      </c>
      <c r="U25" s="91">
        <f t="shared" si="3"/>
        <v>4.8696824173863593</v>
      </c>
      <c r="V25" s="91">
        <f t="shared" si="3"/>
        <v>3.9660461263272486</v>
      </c>
      <c r="W25" s="91">
        <f t="shared" si="3"/>
        <v>4.2604268978415032</v>
      </c>
      <c r="X25" s="91">
        <f t="shared" si="3"/>
        <v>4.0813096517492999</v>
      </c>
      <c r="Y25" s="91">
        <f t="shared" si="3"/>
        <v>3.7630606842965033</v>
      </c>
      <c r="Z25" s="91">
        <f t="shared" si="3"/>
        <v>4.1063240363286155</v>
      </c>
      <c r="AA25" s="91">
        <f t="shared" si="3"/>
        <v>4.0053503523603151</v>
      </c>
      <c r="AB25" s="91">
        <f t="shared" si="3"/>
        <v>3.8876864252387606</v>
      </c>
    </row>
    <row r="26" spans="15:32" x14ac:dyDescent="0.3">
      <c r="O26" s="31"/>
      <c r="P26" s="56">
        <v>2019</v>
      </c>
      <c r="Q26" s="91">
        <f t="shared" ref="Q26:AB26" si="4">Q15/Q7</f>
        <v>4.0159799440053439</v>
      </c>
      <c r="R26" s="91">
        <f t="shared" si="4"/>
        <v>3.9223982282450196</v>
      </c>
      <c r="S26" s="91">
        <f t="shared" si="4"/>
        <v>4.1194774358732165</v>
      </c>
      <c r="T26" s="91">
        <f t="shared" si="4"/>
        <v>3.9559900651289293</v>
      </c>
      <c r="U26" s="91">
        <f t="shared" si="4"/>
        <v>4.0843360008458314</v>
      </c>
      <c r="V26" s="91">
        <f t="shared" si="4"/>
        <v>3.9280936166981002</v>
      </c>
      <c r="W26" s="91">
        <f t="shared" si="4"/>
        <v>4.2440242312928467</v>
      </c>
      <c r="X26" s="91">
        <f t="shared" si="4"/>
        <v>3.9789223195459487</v>
      </c>
      <c r="Y26" s="91">
        <f t="shared" si="4"/>
        <v>3.9866299159196239</v>
      </c>
      <c r="Z26" s="91">
        <f t="shared" si="4"/>
        <v>3.972198010336994</v>
      </c>
      <c r="AA26" s="91">
        <f t="shared" si="4"/>
        <v>4.0898888433843918</v>
      </c>
      <c r="AB26" s="91">
        <f t="shared" si="4"/>
        <v>4.0656983693357933</v>
      </c>
    </row>
    <row r="27" spans="15:32" x14ac:dyDescent="0.3">
      <c r="O27" s="31"/>
      <c r="P27" s="92">
        <v>2020</v>
      </c>
      <c r="Q27" s="91">
        <f t="shared" ref="Q27:AB27" si="5">Q16/Q8</f>
        <v>4.4693818434811696</v>
      </c>
      <c r="R27" s="91">
        <f t="shared" si="5"/>
        <v>3.9132107918652395</v>
      </c>
      <c r="S27" s="91">
        <f t="shared" si="5"/>
        <v>4.2420096768619313</v>
      </c>
      <c r="T27" s="91">
        <f t="shared" si="5"/>
        <v>5.746640042928199</v>
      </c>
      <c r="U27" s="91">
        <f t="shared" si="5"/>
        <v>4.0586170589724118</v>
      </c>
      <c r="V27" s="91">
        <f t="shared" si="5"/>
        <v>4.0526316476965736</v>
      </c>
      <c r="W27" s="91">
        <f t="shared" si="5"/>
        <v>4.2482239216695126</v>
      </c>
      <c r="X27" s="91">
        <f t="shared" si="5"/>
        <v>3.9864440502936431</v>
      </c>
      <c r="Y27" s="91">
        <f t="shared" si="5"/>
        <v>4.0789026769343595</v>
      </c>
      <c r="Z27" s="91">
        <f t="shared" si="5"/>
        <v>4.0561195014550862</v>
      </c>
      <c r="AA27" s="91">
        <f t="shared" si="5"/>
        <v>4.2270077439327496</v>
      </c>
      <c r="AB27" s="91">
        <f t="shared" si="5"/>
        <v>3.8210958853406258</v>
      </c>
    </row>
    <row r="28" spans="15:32" x14ac:dyDescent="0.3">
      <c r="O28" s="31"/>
      <c r="P28" s="92">
        <v>2021</v>
      </c>
      <c r="Q28" s="91">
        <f t="shared" ref="Q28:W28" si="6">Q17/Q9</f>
        <v>4.5750153804713802</v>
      </c>
      <c r="R28" s="91">
        <f t="shared" si="6"/>
        <v>3.8392963051335753</v>
      </c>
      <c r="S28" s="91">
        <f t="shared" si="6"/>
        <v>4.0674741215852865</v>
      </c>
      <c r="T28" s="91">
        <f t="shared" si="6"/>
        <v>4.1521882329924491</v>
      </c>
      <c r="U28" s="91">
        <f t="shared" si="6"/>
        <v>3.5805153813269777</v>
      </c>
      <c r="V28" s="91">
        <f t="shared" si="6"/>
        <v>4.3186666443809303</v>
      </c>
      <c r="W28" s="91">
        <f t="shared" si="6"/>
        <v>4.0771028674584917</v>
      </c>
      <c r="X28" s="91">
        <f>X17/X9</f>
        <v>4.1363708174486895</v>
      </c>
      <c r="Y28" s="91">
        <f>Y17/Y9</f>
        <v>4.021883309829696</v>
      </c>
      <c r="Z28" s="91">
        <f>Z17/Z9</f>
        <v>4.0710312726586331</v>
      </c>
      <c r="AA28" s="91">
        <f>AA17/AA9</f>
        <v>4.3917457714697026</v>
      </c>
      <c r="AB28" s="286">
        <f>AB17/AB9</f>
        <v>3.5614597991185035</v>
      </c>
    </row>
  </sheetData>
  <phoneticPr fontId="59" type="noConversion"/>
  <pageMargins left="1" right="1" top="1" bottom="1" header="0.5" footer="0.5"/>
  <pageSetup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18"/>
  <sheetViews>
    <sheetView workbookViewId="0">
      <selection activeCell="N6" sqref="N6"/>
    </sheetView>
  </sheetViews>
  <sheetFormatPr baseColWidth="10" defaultColWidth="11.44140625" defaultRowHeight="14.4" x14ac:dyDescent="0.3"/>
  <cols>
    <col min="1" max="1" width="26.33203125" customWidth="1"/>
    <col min="2" max="12" width="6.6640625" customWidth="1"/>
    <col min="13" max="13" width="5.5546875" bestFit="1" customWidth="1"/>
  </cols>
  <sheetData>
    <row r="1" spans="1:18" ht="22.95" customHeight="1" x14ac:dyDescent="0.3">
      <c r="A1" s="338" t="s">
        <v>327</v>
      </c>
      <c r="B1" s="339"/>
      <c r="C1" s="339"/>
      <c r="D1" s="339"/>
      <c r="E1" s="339"/>
      <c r="F1" s="339"/>
      <c r="G1" s="339"/>
      <c r="H1" s="339"/>
      <c r="I1" s="339"/>
      <c r="J1" s="339"/>
      <c r="K1" s="339"/>
      <c r="L1" s="339"/>
      <c r="M1" s="340"/>
      <c r="N1" s="31"/>
      <c r="O1" s="31"/>
      <c r="P1" s="31"/>
      <c r="Q1" s="31"/>
      <c r="R1" s="31"/>
    </row>
    <row r="2" spans="1:18" x14ac:dyDescent="0.3">
      <c r="A2" s="193" t="s">
        <v>207</v>
      </c>
      <c r="B2" s="185">
        <v>2010</v>
      </c>
      <c r="C2" s="185">
        <v>2011</v>
      </c>
      <c r="D2" s="185">
        <v>2012</v>
      </c>
      <c r="E2" s="185">
        <v>2013</v>
      </c>
      <c r="F2" s="185">
        <v>2014</v>
      </c>
      <c r="G2" s="185">
        <v>2015</v>
      </c>
      <c r="H2" s="185">
        <v>2016</v>
      </c>
      <c r="I2" s="185">
        <v>2017</v>
      </c>
      <c r="J2" s="192">
        <v>2018</v>
      </c>
      <c r="K2" s="192">
        <v>2019</v>
      </c>
      <c r="L2" s="192">
        <v>2020</v>
      </c>
      <c r="M2" s="192">
        <v>2021</v>
      </c>
      <c r="N2" s="31"/>
      <c r="O2" s="31"/>
      <c r="P2" s="31"/>
      <c r="Q2" s="31"/>
      <c r="R2" s="31"/>
    </row>
    <row r="3" spans="1:18" x14ac:dyDescent="0.3">
      <c r="A3" s="136" t="s">
        <v>208</v>
      </c>
      <c r="B3" s="194">
        <v>841.69370200000003</v>
      </c>
      <c r="C3" s="194">
        <v>701.12158899999997</v>
      </c>
      <c r="D3" s="194">
        <v>816.66533300000003</v>
      </c>
      <c r="E3" s="194">
        <v>1042.6350540000001</v>
      </c>
      <c r="F3" s="194">
        <v>1182.0124169999999</v>
      </c>
      <c r="G3" s="194">
        <v>1060</v>
      </c>
      <c r="H3" s="194">
        <v>1238.058628</v>
      </c>
      <c r="I3" s="194">
        <v>1131.275347</v>
      </c>
      <c r="J3" s="194">
        <v>1015.955607</v>
      </c>
      <c r="K3" s="194">
        <v>1267</v>
      </c>
      <c r="L3" s="194">
        <f>K14</f>
        <v>1296.1500000000001</v>
      </c>
      <c r="M3" s="194">
        <f>L14</f>
        <v>1200.787</v>
      </c>
      <c r="N3" s="31"/>
      <c r="O3" s="31"/>
      <c r="P3" s="31"/>
      <c r="Q3" s="31"/>
      <c r="R3" s="31"/>
    </row>
    <row r="4" spans="1:18" x14ac:dyDescent="0.3">
      <c r="A4" s="137" t="s">
        <v>209</v>
      </c>
      <c r="B4" s="194">
        <f t="shared" ref="B4:I4" si="0">B3-B5+B8+B9+B13-B14</f>
        <v>355.73406685530006</v>
      </c>
      <c r="C4" s="194">
        <f t="shared" si="0"/>
        <v>297.05761674829967</v>
      </c>
      <c r="D4" s="194">
        <f t="shared" si="0"/>
        <v>308.2549109311999</v>
      </c>
      <c r="E4" s="194">
        <f t="shared" si="0"/>
        <v>281.22745850790011</v>
      </c>
      <c r="F4" s="194">
        <f t="shared" si="0"/>
        <v>326.79499775819977</v>
      </c>
      <c r="G4" s="194">
        <f t="shared" si="0"/>
        <v>221.13655300000005</v>
      </c>
      <c r="H4" s="194">
        <f t="shared" si="0"/>
        <v>201.81298800000013</v>
      </c>
      <c r="I4" s="194">
        <f t="shared" si="0"/>
        <v>99.525540999999862</v>
      </c>
      <c r="J4" s="194">
        <f>J3-J5+J8+J9+J13-J14</f>
        <v>165.85258999999996</v>
      </c>
      <c r="K4" s="194">
        <f>K3-K5+K8+K9+K13-K14</f>
        <v>269.72569999999973</v>
      </c>
      <c r="L4" s="194">
        <f>L3-L5+L8+L9+L13-L14</f>
        <v>247.55580000000009</v>
      </c>
      <c r="M4" s="194"/>
      <c r="N4" s="31"/>
      <c r="O4" s="31"/>
      <c r="P4" s="31"/>
      <c r="Q4" s="31"/>
      <c r="R4" s="31"/>
    </row>
    <row r="5" spans="1:18" x14ac:dyDescent="0.3">
      <c r="A5" s="137" t="s">
        <v>210</v>
      </c>
      <c r="B5" s="194">
        <v>732.08195314470004</v>
      </c>
      <c r="C5" s="194">
        <v>667.72553225170009</v>
      </c>
      <c r="D5" s="194">
        <v>753.03658768780008</v>
      </c>
      <c r="E5" s="194">
        <v>883.75913310610008</v>
      </c>
      <c r="F5" s="194">
        <v>806.55368191510001</v>
      </c>
      <c r="G5" s="194">
        <v>913.50218900000004</v>
      </c>
      <c r="H5" s="194">
        <v>948.23763400000007</v>
      </c>
      <c r="I5" s="194">
        <v>967</v>
      </c>
      <c r="J5" s="194">
        <v>876</v>
      </c>
      <c r="K5" s="194">
        <v>896.7</v>
      </c>
      <c r="L5" s="194">
        <f>L6+L7</f>
        <v>883.53</v>
      </c>
      <c r="M5" s="194">
        <f>M6+M7</f>
        <v>908.83315155920013</v>
      </c>
      <c r="N5" s="31"/>
      <c r="O5" s="31"/>
      <c r="P5" s="31"/>
      <c r="Q5" s="31"/>
      <c r="R5" s="31"/>
    </row>
    <row r="6" spans="1:18" x14ac:dyDescent="0.3">
      <c r="A6" s="137" t="s">
        <v>211</v>
      </c>
      <c r="B6" s="194">
        <v>436.27070817690003</v>
      </c>
      <c r="C6" s="194">
        <v>451.56878001510006</v>
      </c>
      <c r="D6" s="194">
        <v>454.89564481260004</v>
      </c>
      <c r="E6" s="194">
        <v>464.58623814060002</v>
      </c>
      <c r="F6" s="194">
        <v>468.3903066089</v>
      </c>
      <c r="G6" s="194">
        <v>494.33441099999999</v>
      </c>
      <c r="H6" s="194">
        <v>505.34197600000005</v>
      </c>
      <c r="I6" s="194">
        <v>527</v>
      </c>
      <c r="J6" s="194">
        <v>506</v>
      </c>
      <c r="K6" s="194">
        <v>489.7</v>
      </c>
      <c r="L6" s="194">
        <v>509.5</v>
      </c>
      <c r="M6" s="194">
        <v>511.99996746920004</v>
      </c>
      <c r="N6" s="31"/>
      <c r="O6" s="31"/>
      <c r="P6" s="31"/>
      <c r="Q6" s="31"/>
      <c r="R6" s="31"/>
    </row>
    <row r="7" spans="1:18" x14ac:dyDescent="0.3">
      <c r="A7" s="138" t="s">
        <v>212</v>
      </c>
      <c r="B7" s="194">
        <v>295.81124496779995</v>
      </c>
      <c r="C7" s="194">
        <v>216.1567522366</v>
      </c>
      <c r="D7" s="194">
        <v>298.14094287520004</v>
      </c>
      <c r="E7" s="194">
        <v>419.17289496550001</v>
      </c>
      <c r="F7" s="194">
        <v>338.16337530619995</v>
      </c>
      <c r="G7" s="194">
        <v>419.167778</v>
      </c>
      <c r="H7" s="194">
        <v>442.89565799999997</v>
      </c>
      <c r="I7" s="194">
        <v>440</v>
      </c>
      <c r="J7" s="194">
        <v>370</v>
      </c>
      <c r="K7" s="194">
        <v>407</v>
      </c>
      <c r="L7" s="194">
        <v>374.03</v>
      </c>
      <c r="M7" s="194">
        <v>396.83318409000003</v>
      </c>
      <c r="N7" s="31"/>
      <c r="O7" s="31"/>
      <c r="P7" s="31"/>
      <c r="Q7" s="31"/>
      <c r="R7" s="31"/>
    </row>
    <row r="8" spans="1:18" x14ac:dyDescent="0.3">
      <c r="A8" s="137" t="s">
        <v>213</v>
      </c>
      <c r="B8" s="194">
        <v>0.55332099999999995</v>
      </c>
      <c r="C8" s="194">
        <v>1.052783</v>
      </c>
      <c r="D8" s="194">
        <v>1.3224416189999999</v>
      </c>
      <c r="E8" s="194">
        <v>2.2387296139999999</v>
      </c>
      <c r="F8" s="194">
        <v>1.7091366733000002</v>
      </c>
      <c r="G8" s="194">
        <v>2.312989</v>
      </c>
      <c r="H8" s="194">
        <v>2.3094890000000001</v>
      </c>
      <c r="I8" s="194">
        <v>2</v>
      </c>
      <c r="J8" s="262">
        <v>3</v>
      </c>
      <c r="K8" s="262">
        <v>1.7</v>
      </c>
      <c r="L8" s="194">
        <v>2</v>
      </c>
      <c r="M8" s="194"/>
      <c r="N8" s="31"/>
      <c r="O8" s="31"/>
      <c r="P8" s="31"/>
      <c r="Q8" s="31"/>
      <c r="R8" s="31"/>
    </row>
    <row r="9" spans="1:18" x14ac:dyDescent="0.3">
      <c r="A9" s="137" t="s">
        <v>214</v>
      </c>
      <c r="B9" s="194">
        <v>915.23820000000012</v>
      </c>
      <c r="C9" s="194">
        <v>1046.3807999999999</v>
      </c>
      <c r="D9" s="194">
        <v>1255.37104</v>
      </c>
      <c r="E9" s="194">
        <v>1282.125225</v>
      </c>
      <c r="F9" s="194">
        <f t="shared" ref="F9:K9" si="1">SUM(F10:F12)</f>
        <v>989.62712599999998</v>
      </c>
      <c r="G9" s="194">
        <f t="shared" si="1"/>
        <v>1286.6861590000001</v>
      </c>
      <c r="H9" s="194">
        <f t="shared" si="1"/>
        <v>1014.3620340000002</v>
      </c>
      <c r="I9" s="194">
        <f t="shared" si="1"/>
        <v>949.20580099999995</v>
      </c>
      <c r="J9" s="194">
        <f t="shared" si="1"/>
        <v>1289.8969830000001</v>
      </c>
      <c r="K9" s="194">
        <f t="shared" si="1"/>
        <v>1193.8756999999998</v>
      </c>
      <c r="L9" s="194">
        <f>SUM(L10:L12)</f>
        <v>1033.7228</v>
      </c>
      <c r="M9" s="194">
        <f>SUM(M10:M12)</f>
        <v>1343.7286869999998</v>
      </c>
      <c r="N9" s="31"/>
      <c r="O9" s="31"/>
      <c r="P9" s="31"/>
      <c r="Q9" s="31"/>
      <c r="R9" s="31"/>
    </row>
    <row r="10" spans="1:18" x14ac:dyDescent="0.3">
      <c r="A10" s="137" t="s">
        <v>215</v>
      </c>
      <c r="B10" s="194">
        <v>744.55280000000005</v>
      </c>
      <c r="C10" s="194">
        <v>828.63919999999996</v>
      </c>
      <c r="D10" s="194">
        <v>1015.985533</v>
      </c>
      <c r="E10" s="194">
        <v>1078.2093</v>
      </c>
      <c r="F10" s="194">
        <v>840.96489999999994</v>
      </c>
      <c r="G10" s="194">
        <v>1081.286681</v>
      </c>
      <c r="H10" s="194">
        <v>852.48383000000013</v>
      </c>
      <c r="I10" s="194">
        <v>805.06141400000001</v>
      </c>
      <c r="J10" s="194">
        <v>1052.7819440000001</v>
      </c>
      <c r="K10" s="194">
        <v>1030.0474999999999</v>
      </c>
      <c r="L10" s="194">
        <v>888.20669999999996</v>
      </c>
      <c r="M10" s="194">
        <v>1089.357853</v>
      </c>
      <c r="N10" s="31"/>
      <c r="O10" s="31"/>
      <c r="P10" s="31"/>
      <c r="Q10" s="31"/>
      <c r="R10" s="31"/>
    </row>
    <row r="11" spans="1:18" x14ac:dyDescent="0.3">
      <c r="A11" s="137" t="s">
        <v>216</v>
      </c>
      <c r="B11" s="194">
        <v>127.16330000000001</v>
      </c>
      <c r="C11" s="194">
        <v>118.001</v>
      </c>
      <c r="D11" s="194">
        <v>171.68693099999999</v>
      </c>
      <c r="E11" s="194">
        <v>136.17070000000001</v>
      </c>
      <c r="F11" s="194">
        <v>110.122726</v>
      </c>
      <c r="G11" s="194">
        <v>152.25428099999999</v>
      </c>
      <c r="H11" s="194">
        <v>121.77475</v>
      </c>
      <c r="I11" s="194">
        <v>110.329802</v>
      </c>
      <c r="J11" s="194">
        <v>135.89189400000001</v>
      </c>
      <c r="K11" s="194">
        <v>133.98939999999999</v>
      </c>
      <c r="L11" s="194">
        <v>121.9875</v>
      </c>
      <c r="M11" s="194">
        <v>187.47796</v>
      </c>
      <c r="N11" s="31"/>
      <c r="O11" s="31"/>
      <c r="P11" s="31"/>
      <c r="Q11" s="31"/>
      <c r="R11" s="31"/>
    </row>
    <row r="12" spans="1:18" x14ac:dyDescent="0.3">
      <c r="A12" s="137" t="s">
        <v>217</v>
      </c>
      <c r="B12" s="194">
        <v>43.522100000000002</v>
      </c>
      <c r="C12" s="194">
        <v>99.740600000000001</v>
      </c>
      <c r="D12" s="194">
        <v>67.698576000000003</v>
      </c>
      <c r="E12" s="194">
        <v>70.224299999999999</v>
      </c>
      <c r="F12" s="194">
        <v>38.539499999999997</v>
      </c>
      <c r="G12" s="194">
        <v>53.145197000000003</v>
      </c>
      <c r="H12" s="194">
        <v>40.103453999999999</v>
      </c>
      <c r="I12" s="194">
        <v>33.814585000000001</v>
      </c>
      <c r="J12" s="194">
        <v>101.223145</v>
      </c>
      <c r="K12" s="194">
        <v>29.838799999999999</v>
      </c>
      <c r="L12" s="194">
        <v>23.528600000000001</v>
      </c>
      <c r="M12" s="194">
        <v>66.892874000000006</v>
      </c>
      <c r="N12" s="31"/>
      <c r="O12" s="31"/>
      <c r="P12" s="31"/>
      <c r="Q12" s="31"/>
      <c r="R12" s="31"/>
    </row>
    <row r="13" spans="1:18" x14ac:dyDescent="0.3">
      <c r="A13" s="137" t="s">
        <v>218</v>
      </c>
      <c r="B13" s="194">
        <v>31.452386000000001</v>
      </c>
      <c r="C13" s="194">
        <v>32.89331</v>
      </c>
      <c r="D13" s="194">
        <v>30.567737999999999</v>
      </c>
      <c r="E13" s="194">
        <v>20</v>
      </c>
      <c r="F13" s="194">
        <v>20</v>
      </c>
      <c r="G13" s="194">
        <v>23.698222000000001</v>
      </c>
      <c r="H13" s="194">
        <v>26.595818000000001</v>
      </c>
      <c r="I13" s="195"/>
      <c r="J13" s="195"/>
      <c r="K13" s="195"/>
      <c r="L13" s="195"/>
      <c r="M13" s="195"/>
      <c r="N13" s="31"/>
      <c r="O13" s="31"/>
      <c r="P13" s="31"/>
      <c r="Q13" s="31"/>
      <c r="R13" s="31"/>
    </row>
    <row r="14" spans="1:18" x14ac:dyDescent="0.3">
      <c r="A14" s="139" t="s">
        <v>219</v>
      </c>
      <c r="B14" s="194">
        <v>701.12158899999997</v>
      </c>
      <c r="C14" s="194">
        <v>816.66533300000003</v>
      </c>
      <c r="D14" s="194">
        <v>1042.6350540000001</v>
      </c>
      <c r="E14" s="194">
        <v>1182.0124169999999</v>
      </c>
      <c r="F14" s="194">
        <v>1060</v>
      </c>
      <c r="G14" s="194">
        <v>1238.058628</v>
      </c>
      <c r="H14" s="194">
        <v>1131.275347</v>
      </c>
      <c r="I14" s="194">
        <v>1015.955607</v>
      </c>
      <c r="J14" s="194">
        <v>1267</v>
      </c>
      <c r="K14" s="194">
        <v>1296.1500000000001</v>
      </c>
      <c r="L14" s="194">
        <v>1200.787</v>
      </c>
      <c r="M14" s="194"/>
      <c r="N14" s="31"/>
      <c r="O14" s="31"/>
      <c r="P14" s="31"/>
      <c r="Q14" s="31"/>
      <c r="R14" s="31"/>
    </row>
    <row r="15" spans="1:18" x14ac:dyDescent="0.3">
      <c r="A15" s="140" t="s">
        <v>220</v>
      </c>
      <c r="B15" s="141">
        <v>0.76605367761092125</v>
      </c>
      <c r="C15" s="141">
        <v>0.7804666647170897</v>
      </c>
      <c r="D15" s="141">
        <v>0.830539355121654</v>
      </c>
      <c r="E15" s="141">
        <v>0.92191651326413915</v>
      </c>
      <c r="F15" s="142">
        <v>1.0566499831569494</v>
      </c>
      <c r="G15" s="141">
        <v>0.96304540987465292</v>
      </c>
      <c r="H15" s="142">
        <v>1.1152579740578106</v>
      </c>
      <c r="I15" s="143">
        <f>I14/I9</f>
        <v>1.0703217425869904</v>
      </c>
      <c r="J15" s="143">
        <f>J14/J9</f>
        <v>0.98224898321201815</v>
      </c>
      <c r="K15" s="143">
        <f>K14/K9</f>
        <v>1.0856657858100305</v>
      </c>
      <c r="L15" s="143">
        <f>L14/L9</f>
        <v>1.1616141193751361</v>
      </c>
      <c r="M15" s="289"/>
      <c r="N15" s="31"/>
      <c r="O15" s="31"/>
      <c r="P15" s="31"/>
      <c r="Q15" s="31"/>
      <c r="R15" s="31"/>
    </row>
    <row r="16" spans="1:18" x14ac:dyDescent="0.3">
      <c r="A16" s="344" t="s">
        <v>221</v>
      </c>
      <c r="B16" s="345"/>
      <c r="C16" s="345"/>
      <c r="D16" s="345"/>
      <c r="E16" s="345"/>
      <c r="F16" s="345"/>
      <c r="G16" s="345"/>
      <c r="H16" s="345"/>
      <c r="I16" s="345"/>
      <c r="J16" s="345"/>
      <c r="K16" s="345"/>
      <c r="L16" s="345"/>
      <c r="M16" s="346"/>
      <c r="N16" s="31"/>
      <c r="O16" s="31"/>
      <c r="P16" s="31"/>
      <c r="Q16" s="31"/>
      <c r="R16" s="31"/>
    </row>
    <row r="17" spans="1:18" ht="30" customHeight="1" x14ac:dyDescent="0.3">
      <c r="A17" s="347" t="s">
        <v>222</v>
      </c>
      <c r="B17" s="348"/>
      <c r="C17" s="348"/>
      <c r="D17" s="348"/>
      <c r="E17" s="348"/>
      <c r="F17" s="348"/>
      <c r="G17" s="348"/>
      <c r="H17" s="348"/>
      <c r="I17" s="348"/>
      <c r="J17" s="348"/>
      <c r="K17" s="348"/>
      <c r="L17" s="348"/>
      <c r="M17" s="349"/>
      <c r="N17" s="31"/>
      <c r="O17" s="31"/>
      <c r="P17" s="31"/>
      <c r="Q17" s="31"/>
      <c r="R17" s="31"/>
    </row>
    <row r="18" spans="1:18" x14ac:dyDescent="0.3">
      <c r="A18" s="341" t="s">
        <v>223</v>
      </c>
      <c r="B18" s="342"/>
      <c r="C18" s="342"/>
      <c r="D18" s="342"/>
      <c r="E18" s="342"/>
      <c r="F18" s="342"/>
      <c r="G18" s="342"/>
      <c r="H18" s="342"/>
      <c r="I18" s="342"/>
      <c r="J18" s="342"/>
      <c r="K18" s="342"/>
      <c r="L18" s="342"/>
      <c r="M18" s="343"/>
      <c r="N18" s="31"/>
      <c r="O18" s="31"/>
      <c r="P18" s="31"/>
      <c r="Q18" s="31"/>
      <c r="R18" s="31"/>
    </row>
  </sheetData>
  <mergeCells count="4">
    <mergeCell ref="A1:M1"/>
    <mergeCell ref="A18:M18"/>
    <mergeCell ref="A16:M16"/>
    <mergeCell ref="A17:M17"/>
  </mergeCells>
  <phoneticPr fontId="59" type="noConversion"/>
  <pageMargins left="1" right="1" top="1" bottom="1" header="0.5" footer="0.5"/>
  <pageSetup orientation="landscape" r:id="rId1"/>
  <ignoredErrors>
    <ignoredError sqref="F9:H9"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
  <sheetViews>
    <sheetView zoomScale="110" zoomScaleNormal="110" workbookViewId="0">
      <selection activeCell="P29" sqref="P29"/>
    </sheetView>
  </sheetViews>
  <sheetFormatPr baseColWidth="10" defaultColWidth="11.44140625" defaultRowHeight="14.4" x14ac:dyDescent="0.3"/>
  <cols>
    <col min="1" max="1" width="11.5546875" customWidth="1"/>
    <col min="2" max="2" width="9.6640625" customWidth="1"/>
    <col min="3" max="4" width="9.44140625" customWidth="1"/>
    <col min="5" max="5" width="8" customWidth="1"/>
    <col min="6" max="6" width="8.33203125" customWidth="1"/>
    <col min="7" max="7" width="8.6640625" customWidth="1"/>
    <col min="8" max="8" width="7.44140625" customWidth="1"/>
    <col min="9" max="9" width="7.33203125" customWidth="1"/>
    <col min="10" max="10" width="8.6640625" customWidth="1"/>
    <col min="11" max="12" width="9.6640625" bestFit="1" customWidth="1"/>
    <col min="13" max="13" width="9.77734375" bestFit="1" customWidth="1"/>
    <col min="19" max="19" width="13.44140625" bestFit="1" customWidth="1"/>
    <col min="20" max="20" width="12" bestFit="1" customWidth="1"/>
    <col min="22" max="22" width="13.44140625" bestFit="1" customWidth="1"/>
  </cols>
  <sheetData>
    <row r="1" spans="1:22" x14ac:dyDescent="0.3">
      <c r="A1" s="353" t="s">
        <v>224</v>
      </c>
      <c r="B1" s="354"/>
      <c r="C1" s="354"/>
      <c r="D1" s="354"/>
      <c r="E1" s="354"/>
      <c r="F1" s="354"/>
      <c r="G1" s="354"/>
      <c r="H1" s="354"/>
      <c r="I1" s="354"/>
      <c r="J1" s="354"/>
      <c r="K1" s="354"/>
      <c r="L1" s="354"/>
      <c r="M1" s="355"/>
      <c r="N1" s="31"/>
      <c r="O1" s="31"/>
      <c r="P1" s="31"/>
      <c r="Q1" s="31"/>
      <c r="R1" s="31"/>
      <c r="S1" s="31"/>
      <c r="T1" s="31"/>
      <c r="U1" s="31"/>
      <c r="V1" s="31"/>
    </row>
    <row r="2" spans="1:22" x14ac:dyDescent="0.3">
      <c r="A2" s="358" t="s">
        <v>225</v>
      </c>
      <c r="B2" s="361" t="s">
        <v>226</v>
      </c>
      <c r="C2" s="362"/>
      <c r="D2" s="363"/>
      <c r="E2" s="350" t="s">
        <v>227</v>
      </c>
      <c r="F2" s="351"/>
      <c r="G2" s="351"/>
      <c r="H2" s="351"/>
      <c r="I2" s="351"/>
      <c r="J2" s="352"/>
      <c r="K2" s="361" t="s">
        <v>228</v>
      </c>
      <c r="L2" s="362"/>
      <c r="M2" s="363"/>
      <c r="N2" s="31"/>
      <c r="O2" s="31"/>
      <c r="P2" s="31"/>
      <c r="Q2" s="31"/>
      <c r="R2" s="82" t="s">
        <v>229</v>
      </c>
      <c r="S2" s="82"/>
      <c r="T2" s="82"/>
      <c r="U2" s="82"/>
      <c r="V2" s="82"/>
    </row>
    <row r="3" spans="1:22" x14ac:dyDescent="0.3">
      <c r="A3" s="359"/>
      <c r="B3" s="364"/>
      <c r="C3" s="365"/>
      <c r="D3" s="366"/>
      <c r="E3" s="350" t="s">
        <v>230</v>
      </c>
      <c r="F3" s="351"/>
      <c r="G3" s="352"/>
      <c r="H3" s="350" t="s">
        <v>231</v>
      </c>
      <c r="I3" s="351"/>
      <c r="J3" s="352"/>
      <c r="K3" s="364"/>
      <c r="L3" s="365"/>
      <c r="M3" s="366"/>
      <c r="N3" s="31"/>
      <c r="O3" s="31"/>
      <c r="P3" s="31"/>
      <c r="Q3" s="31"/>
      <c r="R3" s="82"/>
      <c r="S3" s="82" t="s">
        <v>232</v>
      </c>
      <c r="T3" s="82" t="s">
        <v>233</v>
      </c>
      <c r="U3" s="82" t="s">
        <v>234</v>
      </c>
      <c r="V3" s="82" t="s">
        <v>174</v>
      </c>
    </row>
    <row r="4" spans="1:22" x14ac:dyDescent="0.3">
      <c r="A4" s="360"/>
      <c r="B4" s="186">
        <v>2018</v>
      </c>
      <c r="C4" s="186">
        <v>2019</v>
      </c>
      <c r="D4" s="186">
        <v>2020</v>
      </c>
      <c r="E4" s="186">
        <v>2018</v>
      </c>
      <c r="F4" s="186">
        <v>2019</v>
      </c>
      <c r="G4" s="186">
        <v>2020</v>
      </c>
      <c r="H4" s="186">
        <v>2018</v>
      </c>
      <c r="I4" s="186">
        <v>2019</v>
      </c>
      <c r="J4" s="186">
        <v>2020</v>
      </c>
      <c r="K4" s="186">
        <v>2018</v>
      </c>
      <c r="L4" s="186">
        <v>2019</v>
      </c>
      <c r="M4" s="186">
        <v>2020</v>
      </c>
      <c r="N4" s="31"/>
      <c r="O4" s="31"/>
      <c r="P4" s="31"/>
      <c r="Q4" s="31"/>
      <c r="R4" s="82">
        <v>1996</v>
      </c>
      <c r="S4" s="61">
        <v>135169804</v>
      </c>
      <c r="T4" s="61">
        <v>87519228</v>
      </c>
      <c r="U4" s="61">
        <v>19344140</v>
      </c>
      <c r="V4" s="61">
        <v>242033172</v>
      </c>
    </row>
    <row r="5" spans="1:22" x14ac:dyDescent="0.3">
      <c r="A5" s="144" t="s">
        <v>235</v>
      </c>
      <c r="B5" s="145">
        <v>0</v>
      </c>
      <c r="C5" s="145"/>
      <c r="D5" s="145"/>
      <c r="E5" s="145">
        <v>3.9420000000000002</v>
      </c>
      <c r="F5" s="145">
        <v>3.0960000000000001</v>
      </c>
      <c r="G5" s="145">
        <v>0.71699999999999997</v>
      </c>
      <c r="H5" s="145">
        <v>0</v>
      </c>
      <c r="I5" s="145"/>
      <c r="J5" s="145"/>
      <c r="K5" s="145">
        <f>B5+E5+H5</f>
        <v>3.9420000000000002</v>
      </c>
      <c r="L5" s="145">
        <f>C5+F5+I5</f>
        <v>3.0960000000000001</v>
      </c>
      <c r="M5" s="145">
        <f>D5+G5+J5</f>
        <v>0.71699999999999997</v>
      </c>
      <c r="N5" s="31"/>
      <c r="O5" s="31"/>
      <c r="P5" s="31"/>
      <c r="Q5" s="31"/>
      <c r="R5" s="82">
        <v>1997</v>
      </c>
      <c r="S5" s="61">
        <v>175671044</v>
      </c>
      <c r="T5" s="61">
        <v>99355647</v>
      </c>
      <c r="U5" s="61">
        <v>26687277</v>
      </c>
      <c r="V5" s="61">
        <v>301713968</v>
      </c>
    </row>
    <row r="6" spans="1:22" s="31" customFormat="1" x14ac:dyDescent="0.3">
      <c r="A6" s="144" t="s">
        <v>236</v>
      </c>
      <c r="B6" s="145"/>
      <c r="C6" s="145"/>
      <c r="D6" s="145"/>
      <c r="E6" s="145"/>
      <c r="F6" s="145">
        <v>5.1840000000000002</v>
      </c>
      <c r="G6" s="145">
        <v>8.3640000000000008</v>
      </c>
      <c r="H6" s="145"/>
      <c r="I6" s="145"/>
      <c r="J6" s="145"/>
      <c r="K6" s="145">
        <f t="shared" ref="K6:K16" si="0">B6+E6+H6</f>
        <v>0</v>
      </c>
      <c r="L6" s="145">
        <f t="shared" ref="L6:L16" si="1">C6+F6+I6</f>
        <v>5.1840000000000002</v>
      </c>
      <c r="M6" s="145">
        <f t="shared" ref="M6:M16" si="2">D6+G6+J6</f>
        <v>8.3640000000000008</v>
      </c>
      <c r="R6" s="82">
        <v>1999</v>
      </c>
      <c r="S6" s="61">
        <v>186035029</v>
      </c>
      <c r="T6" s="61">
        <v>107976074</v>
      </c>
      <c r="U6" s="61">
        <v>33667102</v>
      </c>
      <c r="V6" s="61">
        <v>327678205</v>
      </c>
    </row>
    <row r="7" spans="1:22" s="31" customFormat="1" x14ac:dyDescent="0.3">
      <c r="A7" s="144" t="s">
        <v>237</v>
      </c>
      <c r="B7" s="145">
        <v>18.489999999999998</v>
      </c>
      <c r="C7" s="145">
        <v>13.329000000000001</v>
      </c>
      <c r="D7" s="145">
        <v>2.78</v>
      </c>
      <c r="E7" s="145">
        <v>13.79</v>
      </c>
      <c r="F7" s="145">
        <v>86.064999999999998</v>
      </c>
      <c r="G7" s="145">
        <v>85.302000000000007</v>
      </c>
      <c r="H7" s="145">
        <v>71.14</v>
      </c>
      <c r="I7" s="145"/>
      <c r="J7" s="145"/>
      <c r="K7" s="145">
        <f t="shared" si="0"/>
        <v>103.42</v>
      </c>
      <c r="L7" s="145">
        <f t="shared" si="1"/>
        <v>99.394000000000005</v>
      </c>
      <c r="M7" s="145">
        <f t="shared" si="2"/>
        <v>88.082000000000008</v>
      </c>
      <c r="R7" s="82">
        <v>2000</v>
      </c>
      <c r="S7" s="61">
        <v>355207662</v>
      </c>
      <c r="T7" s="61">
        <v>120440370</v>
      </c>
      <c r="U7" s="61">
        <v>33393302</v>
      </c>
      <c r="V7" s="61">
        <v>509041334</v>
      </c>
    </row>
    <row r="8" spans="1:22" x14ac:dyDescent="0.3">
      <c r="A8" s="146" t="s">
        <v>238</v>
      </c>
      <c r="B8" s="145">
        <v>19301.687999999998</v>
      </c>
      <c r="C8" s="145">
        <v>17149.091</v>
      </c>
      <c r="D8" s="145">
        <v>13901.294</v>
      </c>
      <c r="E8" s="145">
        <v>2856.7080000000001</v>
      </c>
      <c r="F8" s="145">
        <v>5065.4549999999999</v>
      </c>
      <c r="G8" s="145">
        <v>6342.3130000000001</v>
      </c>
      <c r="H8" s="145">
        <v>140</v>
      </c>
      <c r="I8" s="145">
        <v>140</v>
      </c>
      <c r="J8" s="145"/>
      <c r="K8" s="145">
        <f t="shared" si="0"/>
        <v>22298.395999999997</v>
      </c>
      <c r="L8" s="145">
        <f t="shared" si="1"/>
        <v>22354.546000000002</v>
      </c>
      <c r="M8" s="145">
        <f t="shared" si="2"/>
        <v>20243.607</v>
      </c>
      <c r="N8" s="31"/>
      <c r="O8" s="31"/>
      <c r="P8" s="31"/>
      <c r="Q8" s="31"/>
      <c r="R8" s="82">
        <v>2001</v>
      </c>
      <c r="S8" s="61">
        <v>422117624</v>
      </c>
      <c r="T8" s="61">
        <v>121706615</v>
      </c>
      <c r="U8" s="61">
        <v>21364383</v>
      </c>
      <c r="V8" s="61">
        <v>565188622</v>
      </c>
    </row>
    <row r="9" spans="1:22" x14ac:dyDescent="0.3">
      <c r="A9" s="146" t="s">
        <v>239</v>
      </c>
      <c r="B9" s="145">
        <v>30970.006000000001</v>
      </c>
      <c r="C9" s="145">
        <v>35298.684000000001</v>
      </c>
      <c r="D9" s="145">
        <v>40781.821000000004</v>
      </c>
      <c r="E9" s="145">
        <v>458.34</v>
      </c>
      <c r="F9" s="145">
        <v>1155.944</v>
      </c>
      <c r="G9" s="145">
        <v>2345.6750000000002</v>
      </c>
      <c r="H9" s="145">
        <v>1239.8430000000001</v>
      </c>
      <c r="I9" s="145">
        <v>8.1379999999999999</v>
      </c>
      <c r="J9" s="145">
        <v>5.2229999999999999</v>
      </c>
      <c r="K9" s="145">
        <f t="shared" si="0"/>
        <v>32668.189000000002</v>
      </c>
      <c r="L9" s="145">
        <f t="shared" si="1"/>
        <v>36462.766000000003</v>
      </c>
      <c r="M9" s="145">
        <f t="shared" si="2"/>
        <v>43132.719000000005</v>
      </c>
      <c r="N9" s="31"/>
      <c r="O9" s="31"/>
      <c r="P9" s="31"/>
      <c r="Q9" s="31"/>
      <c r="R9" s="82">
        <v>2002</v>
      </c>
      <c r="S9" s="61">
        <v>459598864</v>
      </c>
      <c r="T9" s="61">
        <v>95384544</v>
      </c>
      <c r="U9" s="61">
        <v>15798762</v>
      </c>
      <c r="V9" s="61">
        <v>570782170</v>
      </c>
    </row>
    <row r="10" spans="1:22" x14ac:dyDescent="0.3">
      <c r="A10" s="146" t="s">
        <v>240</v>
      </c>
      <c r="B10" s="145">
        <v>181194.37599999999</v>
      </c>
      <c r="C10" s="145">
        <v>201003.61499999999</v>
      </c>
      <c r="D10" s="145">
        <v>191623.61799999999</v>
      </c>
      <c r="E10" s="145">
        <v>16348.912</v>
      </c>
      <c r="F10" s="145">
        <v>17529.550999999999</v>
      </c>
      <c r="G10" s="145">
        <v>12591.217000000001</v>
      </c>
      <c r="H10" s="145">
        <v>12427.736000000001</v>
      </c>
      <c r="I10" s="145">
        <v>11905.141</v>
      </c>
      <c r="J10" s="145">
        <v>3099.797</v>
      </c>
      <c r="K10" s="145">
        <f t="shared" si="0"/>
        <v>209971.024</v>
      </c>
      <c r="L10" s="145">
        <f t="shared" si="1"/>
        <v>230438.307</v>
      </c>
      <c r="M10" s="145">
        <f t="shared" si="2"/>
        <v>207314.63199999998</v>
      </c>
      <c r="N10" s="31"/>
      <c r="O10" s="31"/>
      <c r="P10" s="31"/>
      <c r="Q10" s="31"/>
      <c r="R10" s="82">
        <v>2003</v>
      </c>
      <c r="S10" s="61">
        <v>517275967</v>
      </c>
      <c r="T10" s="61">
        <v>70183358</v>
      </c>
      <c r="U10" s="61">
        <v>12671888</v>
      </c>
      <c r="V10" s="61">
        <v>600131213</v>
      </c>
    </row>
    <row r="11" spans="1:22" x14ac:dyDescent="0.3">
      <c r="A11" s="146" t="s">
        <v>241</v>
      </c>
      <c r="B11" s="145">
        <v>343190.89600000001</v>
      </c>
      <c r="C11" s="145">
        <v>365484.42499999999</v>
      </c>
      <c r="D11" s="145">
        <v>317101.98599999998</v>
      </c>
      <c r="E11" s="145">
        <v>40157.14</v>
      </c>
      <c r="F11" s="145">
        <v>28887.866000000002</v>
      </c>
      <c r="G11" s="145">
        <v>33475.828000000001</v>
      </c>
      <c r="H11" s="145">
        <v>17157.832999999999</v>
      </c>
      <c r="I11" s="145">
        <v>8401.5030000000006</v>
      </c>
      <c r="J11" s="145">
        <v>8322.3860000000004</v>
      </c>
      <c r="K11" s="145">
        <f t="shared" si="0"/>
        <v>400505.86900000001</v>
      </c>
      <c r="L11" s="145">
        <f t="shared" si="1"/>
        <v>402773.79399999999</v>
      </c>
      <c r="M11" s="145">
        <f t="shared" si="2"/>
        <v>358900.19999999995</v>
      </c>
      <c r="N11" s="31"/>
      <c r="O11" s="31"/>
      <c r="P11" s="31"/>
      <c r="Q11" s="31"/>
      <c r="R11" s="82">
        <v>2004</v>
      </c>
      <c r="S11" s="61">
        <v>454557377</v>
      </c>
      <c r="T11" s="61">
        <v>62161175</v>
      </c>
      <c r="U11" s="61">
        <v>9399397</v>
      </c>
      <c r="V11" s="61">
        <v>526117949</v>
      </c>
    </row>
    <row r="12" spans="1:22" x14ac:dyDescent="0.3">
      <c r="A12" s="146" t="s">
        <v>242</v>
      </c>
      <c r="B12" s="145">
        <v>461750.55300000001</v>
      </c>
      <c r="C12" s="145">
        <v>475112.614</v>
      </c>
      <c r="D12" s="145">
        <v>475470.79499999998</v>
      </c>
      <c r="E12" s="145">
        <v>94105.615999999995</v>
      </c>
      <c r="F12" s="145">
        <v>101270.89</v>
      </c>
      <c r="G12" s="145">
        <v>82720.444000000003</v>
      </c>
      <c r="H12" s="145">
        <v>34772.017999999996</v>
      </c>
      <c r="I12" s="145">
        <v>7285.7629999999999</v>
      </c>
      <c r="J12" s="145">
        <v>2289.9180000000001</v>
      </c>
      <c r="K12" s="145">
        <f t="shared" si="0"/>
        <v>590628.18700000003</v>
      </c>
      <c r="L12" s="145">
        <f t="shared" si="1"/>
        <v>583669.26699999999</v>
      </c>
      <c r="M12" s="145">
        <f t="shared" si="2"/>
        <v>560481.15699999989</v>
      </c>
      <c r="N12" s="31"/>
      <c r="O12" s="31"/>
      <c r="P12" s="31"/>
      <c r="Q12" s="31"/>
      <c r="R12" s="82">
        <v>2005</v>
      </c>
      <c r="S12" s="61">
        <v>528219123</v>
      </c>
      <c r="T12" s="61">
        <v>90100557</v>
      </c>
      <c r="U12" s="61">
        <v>31587725</v>
      </c>
      <c r="V12" s="61">
        <v>649907405</v>
      </c>
    </row>
    <row r="13" spans="1:22" s="31" customFormat="1" x14ac:dyDescent="0.3">
      <c r="A13" s="146" t="s">
        <v>243</v>
      </c>
      <c r="B13" s="145"/>
      <c r="C13" s="145">
        <v>7826.3190000000004</v>
      </c>
      <c r="D13" s="145">
        <v>2906.3739999999998</v>
      </c>
      <c r="E13" s="145"/>
      <c r="F13" s="145">
        <v>12116.748</v>
      </c>
      <c r="G13" s="145">
        <v>7233.1549999999997</v>
      </c>
      <c r="H13" s="145"/>
      <c r="I13" s="145">
        <v>17</v>
      </c>
      <c r="J13" s="145"/>
      <c r="K13" s="145">
        <f t="shared" si="0"/>
        <v>0</v>
      </c>
      <c r="L13" s="145">
        <f t="shared" si="1"/>
        <v>19960.066999999999</v>
      </c>
      <c r="M13" s="145">
        <f t="shared" si="2"/>
        <v>10139.528999999999</v>
      </c>
      <c r="R13" s="82">
        <v>2007</v>
      </c>
      <c r="S13" s="61">
        <v>645935956</v>
      </c>
      <c r="T13" s="61">
        <v>93428473</v>
      </c>
      <c r="U13" s="61">
        <v>8710391</v>
      </c>
      <c r="V13" s="61">
        <v>748074820</v>
      </c>
    </row>
    <row r="14" spans="1:22" x14ac:dyDescent="0.3">
      <c r="A14" s="146" t="s">
        <v>244</v>
      </c>
      <c r="B14" s="145">
        <v>3912.06</v>
      </c>
      <c r="C14" s="145">
        <v>150.91200000000001</v>
      </c>
      <c r="D14" s="145">
        <v>219.501</v>
      </c>
      <c r="E14" s="145">
        <v>6613.4269999999997</v>
      </c>
      <c r="F14" s="145">
        <v>127.313</v>
      </c>
      <c r="G14" s="145">
        <v>82.709000000000003</v>
      </c>
      <c r="H14" s="145">
        <v>2.5</v>
      </c>
      <c r="I14" s="145"/>
      <c r="J14" s="145">
        <v>3.0750000000000002</v>
      </c>
      <c r="K14" s="145">
        <f t="shared" si="0"/>
        <v>10527.986999999999</v>
      </c>
      <c r="L14" s="145">
        <f t="shared" si="1"/>
        <v>278.22500000000002</v>
      </c>
      <c r="M14" s="145">
        <f t="shared" si="2"/>
        <v>305.28500000000003</v>
      </c>
      <c r="N14" s="31"/>
      <c r="O14" s="31"/>
      <c r="P14" s="31"/>
      <c r="Q14" s="31"/>
      <c r="R14" s="82">
        <v>2008</v>
      </c>
      <c r="S14" s="61">
        <v>669596858</v>
      </c>
      <c r="T14" s="61">
        <v>125498308</v>
      </c>
      <c r="U14" s="61">
        <v>13688181</v>
      </c>
      <c r="V14" s="61">
        <v>808783347</v>
      </c>
    </row>
    <row r="15" spans="1:22" x14ac:dyDescent="0.3">
      <c r="A15" s="146" t="s">
        <v>245</v>
      </c>
      <c r="B15" s="145">
        <v>0.3</v>
      </c>
      <c r="C15" s="145">
        <v>7.1180000000000003</v>
      </c>
      <c r="D15" s="145">
        <v>22.393999999999998</v>
      </c>
      <c r="E15" s="145">
        <v>0</v>
      </c>
      <c r="F15" s="145"/>
      <c r="G15" s="145">
        <v>1.992</v>
      </c>
      <c r="H15" s="145">
        <v>0</v>
      </c>
      <c r="I15" s="145"/>
      <c r="J15" s="145"/>
      <c r="K15" s="145">
        <f t="shared" si="0"/>
        <v>0.3</v>
      </c>
      <c r="L15" s="145">
        <f t="shared" si="1"/>
        <v>7.1180000000000003</v>
      </c>
      <c r="M15" s="145">
        <f t="shared" si="2"/>
        <v>24.385999999999999</v>
      </c>
      <c r="N15" s="31"/>
      <c r="O15" s="31"/>
      <c r="P15" s="31"/>
      <c r="Q15" s="31"/>
      <c r="R15" s="82">
        <v>2010</v>
      </c>
      <c r="S15" s="61">
        <v>602142263</v>
      </c>
      <c r="T15" s="61">
        <v>75437320</v>
      </c>
      <c r="U15" s="61">
        <v>23542006</v>
      </c>
      <c r="V15" s="61">
        <v>701121589</v>
      </c>
    </row>
    <row r="16" spans="1:22" x14ac:dyDescent="0.3">
      <c r="A16" s="146" t="s">
        <v>246</v>
      </c>
      <c r="B16" s="145">
        <v>0</v>
      </c>
      <c r="C16" s="145">
        <v>95.055000000000007</v>
      </c>
      <c r="D16" s="145">
        <v>140.34100000000001</v>
      </c>
      <c r="E16" s="145">
        <v>4.2990000000000004</v>
      </c>
      <c r="F16" s="145">
        <v>6.3949999999999996</v>
      </c>
      <c r="G16" s="145">
        <v>7.5449999999999999</v>
      </c>
      <c r="H16" s="145">
        <v>0</v>
      </c>
      <c r="I16" s="145"/>
      <c r="J16" s="145"/>
      <c r="K16" s="145">
        <f t="shared" si="0"/>
        <v>4.2990000000000004</v>
      </c>
      <c r="L16" s="145">
        <f t="shared" si="1"/>
        <v>101.45</v>
      </c>
      <c r="M16" s="145">
        <f t="shared" si="2"/>
        <v>147.886</v>
      </c>
      <c r="N16" s="31"/>
      <c r="O16" s="31"/>
      <c r="P16" s="31"/>
      <c r="Q16" s="31"/>
      <c r="R16" s="82">
        <v>2011</v>
      </c>
      <c r="S16" s="61">
        <v>681916797</v>
      </c>
      <c r="T16" s="61">
        <v>94052153</v>
      </c>
      <c r="U16" s="61">
        <v>40696383</v>
      </c>
      <c r="V16" s="61">
        <v>816665333</v>
      </c>
    </row>
    <row r="17" spans="1:22" x14ac:dyDescent="0.3">
      <c r="A17" s="146" t="s">
        <v>174</v>
      </c>
      <c r="B17" s="123">
        <f>SUM(B5:B16)</f>
        <v>1040338.3690000002</v>
      </c>
      <c r="C17" s="123">
        <f>SUM(C5:C16)</f>
        <v>1102141.1619999998</v>
      </c>
      <c r="D17" s="123">
        <f t="shared" ref="D17:J17" si="3">SUM(D5:D16)</f>
        <v>1042170.904</v>
      </c>
      <c r="E17" s="123">
        <f t="shared" si="3"/>
        <v>160562.17399999997</v>
      </c>
      <c r="F17" s="123">
        <f t="shared" si="3"/>
        <v>166254.50699999998</v>
      </c>
      <c r="G17" s="123">
        <f t="shared" si="3"/>
        <v>144895.261</v>
      </c>
      <c r="H17" s="123">
        <f t="shared" si="3"/>
        <v>65811.069999999992</v>
      </c>
      <c r="I17" s="123">
        <f t="shared" si="3"/>
        <v>27757.544999999998</v>
      </c>
      <c r="J17" s="123">
        <f t="shared" si="3"/>
        <v>13720.399000000001</v>
      </c>
      <c r="K17" s="123">
        <f>SUM(K5:K16)</f>
        <v>1266711.6130000004</v>
      </c>
      <c r="L17" s="123">
        <f>SUM(L5:L16)</f>
        <v>1296153.2140000002</v>
      </c>
      <c r="M17" s="123">
        <f>SUM(M5:M16)</f>
        <v>1200786.5639999998</v>
      </c>
      <c r="N17" s="97"/>
      <c r="O17" s="31"/>
      <c r="P17" s="31"/>
      <c r="Q17" s="31"/>
      <c r="R17" s="82">
        <v>2012</v>
      </c>
      <c r="S17" s="61">
        <v>881764871</v>
      </c>
      <c r="T17" s="61">
        <v>114940176</v>
      </c>
      <c r="U17" s="61">
        <v>45930007</v>
      </c>
      <c r="V17" s="61">
        <v>1042635054</v>
      </c>
    </row>
    <row r="18" spans="1:22" x14ac:dyDescent="0.3">
      <c r="A18" s="356" t="s">
        <v>247</v>
      </c>
      <c r="B18" s="357"/>
      <c r="C18" s="357"/>
      <c r="D18" s="357"/>
      <c r="E18" s="357"/>
      <c r="F18" s="357"/>
      <c r="G18" s="357"/>
      <c r="H18" s="357"/>
      <c r="I18" s="357"/>
      <c r="J18" s="357"/>
      <c r="K18" s="357"/>
      <c r="L18" s="357"/>
      <c r="M18" s="357"/>
      <c r="N18" s="101"/>
      <c r="O18" s="31"/>
      <c r="P18" s="31"/>
      <c r="Q18" s="31"/>
      <c r="R18" s="82">
        <v>2013</v>
      </c>
      <c r="S18" s="61">
        <v>1031461850</v>
      </c>
      <c r="T18" s="61">
        <v>129767391</v>
      </c>
      <c r="U18" s="61">
        <v>20783176</v>
      </c>
      <c r="V18" s="61">
        <v>1182012417</v>
      </c>
    </row>
    <row r="19" spans="1:22" x14ac:dyDescent="0.3">
      <c r="A19" s="357" t="s">
        <v>248</v>
      </c>
      <c r="B19" s="357"/>
      <c r="C19" s="357"/>
      <c r="D19" s="357"/>
      <c r="E19" s="357"/>
      <c r="F19" s="357"/>
      <c r="G19" s="357"/>
      <c r="H19" s="357"/>
      <c r="I19" s="357"/>
      <c r="J19" s="357"/>
      <c r="K19" s="357"/>
      <c r="L19" s="357"/>
      <c r="M19" s="357"/>
      <c r="N19" s="101"/>
      <c r="O19" s="31"/>
      <c r="P19" s="31"/>
      <c r="Q19" s="31"/>
      <c r="R19" s="82">
        <v>2014</v>
      </c>
      <c r="S19" s="61">
        <v>909784707</v>
      </c>
      <c r="T19" s="61">
        <v>120607285</v>
      </c>
      <c r="U19" s="61">
        <v>29649575</v>
      </c>
      <c r="V19" s="61">
        <v>1060041567</v>
      </c>
    </row>
    <row r="20" spans="1:22" ht="3" customHeight="1" x14ac:dyDescent="0.3">
      <c r="A20" s="82"/>
      <c r="B20" s="82"/>
      <c r="C20" s="82"/>
      <c r="D20" s="82"/>
      <c r="E20" s="82"/>
      <c r="F20" s="82"/>
      <c r="G20" s="82"/>
      <c r="H20" s="82"/>
      <c r="I20" s="82"/>
      <c r="J20" s="82"/>
      <c r="K20" s="82"/>
      <c r="L20" s="82"/>
      <c r="M20" s="100"/>
      <c r="N20" s="101"/>
      <c r="O20" s="31"/>
      <c r="P20" s="31"/>
      <c r="Q20" s="31"/>
      <c r="R20" s="82">
        <v>2015</v>
      </c>
      <c r="S20" s="61">
        <v>1050473041</v>
      </c>
      <c r="T20" s="61">
        <v>145294410</v>
      </c>
      <c r="U20" s="61">
        <v>42291177</v>
      </c>
      <c r="V20" s="61">
        <v>1238058628</v>
      </c>
    </row>
    <row r="21" spans="1:22" x14ac:dyDescent="0.3">
      <c r="A21" s="82"/>
      <c r="B21" s="82"/>
      <c r="C21" s="82"/>
      <c r="D21" s="93"/>
      <c r="E21" s="373" t="s">
        <v>249</v>
      </c>
      <c r="F21" s="373"/>
      <c r="G21" s="373"/>
      <c r="H21" s="373"/>
      <c r="I21" s="373"/>
      <c r="J21" s="373"/>
      <c r="K21" s="123">
        <v>38936.114000000001</v>
      </c>
      <c r="L21" s="123">
        <v>2444.578</v>
      </c>
      <c r="M21" s="123">
        <v>2754.8510000000001</v>
      </c>
      <c r="N21" s="101"/>
      <c r="O21" s="31"/>
      <c r="P21" s="31"/>
      <c r="Q21" s="31"/>
      <c r="R21" s="82">
        <v>2016</v>
      </c>
      <c r="S21" s="61">
        <v>957630543</v>
      </c>
      <c r="T21" s="61">
        <v>153155678</v>
      </c>
      <c r="U21" s="61">
        <v>20489291</v>
      </c>
      <c r="V21" s="61">
        <v>1131275512</v>
      </c>
    </row>
    <row r="22" spans="1:22" x14ac:dyDescent="0.3">
      <c r="A22" s="13"/>
      <c r="B22" s="13"/>
      <c r="C22" s="13"/>
      <c r="D22" s="13"/>
      <c r="E22" s="13"/>
      <c r="F22" s="13"/>
      <c r="G22" s="13"/>
      <c r="H22" s="13"/>
      <c r="I22" s="13"/>
      <c r="J22" s="13"/>
      <c r="K22" s="13"/>
      <c r="L22" s="13"/>
      <c r="M22" s="13"/>
      <c r="N22" s="31"/>
      <c r="O22" s="31"/>
      <c r="P22" s="31"/>
      <c r="Q22" s="31"/>
      <c r="R22" s="82">
        <v>2017</v>
      </c>
      <c r="S22" s="82">
        <v>870555453</v>
      </c>
      <c r="T22" s="82">
        <v>113958000</v>
      </c>
      <c r="U22" s="82">
        <v>31442154</v>
      </c>
      <c r="V22" s="60">
        <v>1015955607</v>
      </c>
    </row>
    <row r="23" spans="1:22" s="31" customFormat="1" x14ac:dyDescent="0.3">
      <c r="A23" s="13"/>
      <c r="B23" s="13"/>
      <c r="C23" s="13"/>
      <c r="D23" s="13"/>
      <c r="E23" s="13"/>
      <c r="F23" s="13"/>
      <c r="G23" s="13"/>
      <c r="H23" s="13"/>
      <c r="I23" s="13"/>
      <c r="J23" s="13"/>
      <c r="K23" s="13"/>
      <c r="L23" s="13"/>
      <c r="M23" s="13"/>
      <c r="R23" s="82">
        <v>2018</v>
      </c>
      <c r="S23" s="62">
        <v>1040338369</v>
      </c>
      <c r="T23" s="62">
        <v>160562174</v>
      </c>
      <c r="U23" s="62">
        <v>65811070</v>
      </c>
      <c r="V23" s="60">
        <v>1266711613</v>
      </c>
    </row>
    <row r="24" spans="1:22" s="31" customFormat="1" x14ac:dyDescent="0.3">
      <c r="A24" s="13"/>
      <c r="B24" s="13"/>
      <c r="C24" s="13"/>
      <c r="D24" s="13"/>
      <c r="E24" s="13"/>
      <c r="F24" s="13"/>
      <c r="G24" s="13"/>
      <c r="H24" s="13"/>
      <c r="I24" s="13"/>
      <c r="J24" s="13"/>
      <c r="K24" s="13"/>
      <c r="L24" s="13"/>
      <c r="M24" s="13"/>
      <c r="R24" s="98">
        <v>2019</v>
      </c>
      <c r="S24" s="99">
        <v>1102141162</v>
      </c>
      <c r="T24" s="99">
        <v>166254507</v>
      </c>
      <c r="U24" s="99">
        <v>27757545</v>
      </c>
      <c r="V24" s="30">
        <f>U24+S24+T24</f>
        <v>1296153214</v>
      </c>
    </row>
    <row r="25" spans="1:22" s="31" customFormat="1" x14ac:dyDescent="0.3">
      <c r="A25" s="13"/>
      <c r="B25" s="13"/>
      <c r="C25" s="13"/>
      <c r="D25" s="13"/>
      <c r="E25" s="13"/>
      <c r="F25" s="13"/>
      <c r="G25" s="13"/>
      <c r="H25" s="13"/>
      <c r="I25" s="13"/>
      <c r="J25" s="13"/>
      <c r="K25" s="13"/>
      <c r="L25" s="13"/>
      <c r="M25" s="13"/>
      <c r="R25" s="98">
        <v>2020</v>
      </c>
      <c r="S25" s="99">
        <v>1042170904</v>
      </c>
      <c r="T25" s="99">
        <v>144895261</v>
      </c>
      <c r="U25" s="99">
        <v>13720399</v>
      </c>
      <c r="V25" s="30">
        <f>S25+T25+U25</f>
        <v>1200786564</v>
      </c>
    </row>
    <row r="26" spans="1:22" s="31" customFormat="1" x14ac:dyDescent="0.3">
      <c r="A26" s="13"/>
      <c r="B26" s="13"/>
      <c r="C26" s="13"/>
      <c r="D26" s="13"/>
      <c r="E26" s="13"/>
      <c r="F26" s="13"/>
      <c r="G26" s="13"/>
      <c r="H26" s="13"/>
      <c r="I26" s="13"/>
      <c r="J26" s="13"/>
      <c r="K26" s="13"/>
      <c r="L26" s="13"/>
      <c r="M26" s="13"/>
    </row>
    <row r="27" spans="1:22" s="31" customFormat="1" x14ac:dyDescent="0.3">
      <c r="A27" s="13"/>
      <c r="B27" s="13"/>
      <c r="C27" s="13"/>
      <c r="D27" s="13"/>
      <c r="E27" s="13"/>
      <c r="F27" s="13"/>
      <c r="G27" s="13"/>
      <c r="H27" s="13"/>
      <c r="I27" s="13"/>
      <c r="J27" s="13"/>
      <c r="K27" s="13"/>
      <c r="L27" s="13"/>
      <c r="M27" s="13"/>
    </row>
    <row r="28" spans="1:22" s="31" customFormat="1" x14ac:dyDescent="0.3">
      <c r="A28" s="13"/>
      <c r="B28" s="13"/>
      <c r="C28" s="13"/>
      <c r="D28" s="13"/>
      <c r="E28" s="13"/>
      <c r="F28" s="13"/>
      <c r="G28" s="13"/>
      <c r="H28" s="13"/>
      <c r="I28" s="13"/>
      <c r="J28" s="13"/>
      <c r="K28" s="13"/>
      <c r="L28" s="13"/>
      <c r="M28" s="13"/>
    </row>
    <row r="29" spans="1:22" s="31" customFormat="1" x14ac:dyDescent="0.3">
      <c r="A29" s="13"/>
      <c r="B29" s="13"/>
      <c r="C29" s="13"/>
      <c r="D29" s="13"/>
      <c r="E29" s="13"/>
      <c r="F29" s="13"/>
      <c r="G29" s="13"/>
      <c r="H29" s="13"/>
      <c r="I29" s="13"/>
      <c r="J29" s="13"/>
      <c r="K29" s="13"/>
      <c r="L29" s="13"/>
      <c r="M29" s="13"/>
      <c r="R29" s="82"/>
      <c r="S29" s="61"/>
      <c r="T29" s="61"/>
      <c r="U29" s="61"/>
      <c r="V29" s="61"/>
    </row>
    <row r="30" spans="1:22" s="31" customFormat="1" x14ac:dyDescent="0.3">
      <c r="A30" s="13"/>
      <c r="B30" s="13"/>
      <c r="C30" s="13"/>
      <c r="D30" s="13"/>
      <c r="E30" s="13"/>
      <c r="F30" s="13"/>
      <c r="G30" s="13"/>
      <c r="H30" s="13"/>
      <c r="I30" s="13"/>
      <c r="J30" s="13"/>
      <c r="K30" s="13"/>
      <c r="L30" s="13"/>
      <c r="M30" s="13"/>
      <c r="R30" s="82"/>
      <c r="S30" s="61"/>
      <c r="T30" s="61"/>
      <c r="U30" s="61"/>
      <c r="V30" s="61"/>
    </row>
    <row r="31" spans="1:22" s="31" customFormat="1" x14ac:dyDescent="0.3">
      <c r="A31" s="13"/>
      <c r="B31" s="13"/>
      <c r="C31" s="13"/>
      <c r="D31" s="13"/>
      <c r="E31" s="13"/>
      <c r="F31" s="13"/>
      <c r="G31" s="13"/>
      <c r="H31" s="13"/>
      <c r="I31" s="13"/>
      <c r="J31" s="13"/>
      <c r="K31" s="13"/>
      <c r="L31" s="13"/>
      <c r="M31" s="13"/>
      <c r="R31" s="82"/>
      <c r="S31" s="61"/>
      <c r="T31" s="61"/>
      <c r="U31" s="61"/>
      <c r="V31" s="61"/>
    </row>
    <row r="32" spans="1:22" s="31" customFormat="1" x14ac:dyDescent="0.3">
      <c r="A32" s="13"/>
      <c r="B32" s="13"/>
      <c r="C32" s="13"/>
      <c r="D32" s="13"/>
      <c r="E32" s="13"/>
      <c r="F32" s="13"/>
      <c r="G32" s="13"/>
      <c r="H32" s="13"/>
      <c r="I32" s="13"/>
      <c r="J32" s="13"/>
      <c r="K32" s="13"/>
      <c r="L32" s="13"/>
      <c r="M32" s="13"/>
      <c r="R32" s="82"/>
      <c r="S32" s="61"/>
      <c r="T32" s="61"/>
      <c r="U32" s="61"/>
      <c r="V32" s="61"/>
    </row>
    <row r="33" spans="1:22" s="31" customFormat="1" x14ac:dyDescent="0.3">
      <c r="A33" s="13"/>
      <c r="B33" s="13"/>
      <c r="C33" s="13"/>
      <c r="D33" s="13"/>
      <c r="E33" s="13"/>
      <c r="F33" s="13"/>
      <c r="G33" s="13"/>
      <c r="H33" s="13"/>
      <c r="I33" s="13"/>
      <c r="J33" s="13"/>
      <c r="K33" s="13"/>
      <c r="L33" s="13"/>
      <c r="M33" s="13"/>
      <c r="R33" s="82"/>
      <c r="S33" s="61"/>
      <c r="T33" s="61"/>
      <c r="U33" s="61"/>
      <c r="V33" s="61"/>
    </row>
    <row r="34" spans="1:22" s="31" customFormat="1" x14ac:dyDescent="0.3">
      <c r="A34" s="13"/>
      <c r="B34" s="13"/>
      <c r="C34" s="13"/>
      <c r="D34" s="13"/>
      <c r="E34" s="13"/>
      <c r="F34" s="13"/>
      <c r="G34" s="13"/>
      <c r="H34" s="13"/>
      <c r="I34" s="13"/>
      <c r="J34" s="13"/>
      <c r="K34" s="13"/>
      <c r="L34" s="13"/>
      <c r="M34" s="13"/>
      <c r="R34" s="82"/>
      <c r="S34" s="61"/>
      <c r="T34" s="61"/>
      <c r="U34" s="61"/>
      <c r="V34" s="61"/>
    </row>
    <row r="35" spans="1:22" s="31" customFormat="1" x14ac:dyDescent="0.3">
      <c r="A35" s="13"/>
      <c r="B35" s="13"/>
      <c r="C35" s="13"/>
      <c r="D35" s="13"/>
      <c r="E35" s="13"/>
      <c r="F35" s="13"/>
      <c r="G35" s="13"/>
      <c r="H35" s="13"/>
      <c r="I35" s="13"/>
      <c r="J35" s="13"/>
      <c r="K35" s="13"/>
      <c r="L35" s="13"/>
      <c r="M35" s="13"/>
      <c r="R35" s="82"/>
      <c r="S35" s="61"/>
      <c r="T35" s="61"/>
      <c r="U35" s="61"/>
      <c r="V35" s="61"/>
    </row>
    <row r="36" spans="1:22" x14ac:dyDescent="0.3">
      <c r="A36" s="82"/>
      <c r="B36" s="82"/>
      <c r="C36" s="82"/>
      <c r="D36" s="82"/>
      <c r="E36" s="82"/>
      <c r="F36" s="82"/>
      <c r="G36" s="82"/>
      <c r="H36" s="82"/>
      <c r="I36" s="82"/>
      <c r="J36" s="82"/>
      <c r="K36" s="82"/>
      <c r="L36" s="82"/>
      <c r="M36" s="31"/>
      <c r="N36" s="31"/>
      <c r="O36" s="31"/>
      <c r="P36" s="31"/>
      <c r="Q36" s="31"/>
      <c r="R36" s="31"/>
      <c r="S36" s="31"/>
      <c r="T36" s="31"/>
      <c r="U36" s="31"/>
      <c r="V36" s="31"/>
    </row>
    <row r="37" spans="1:22" x14ac:dyDescent="0.3">
      <c r="A37" s="370" t="s">
        <v>250</v>
      </c>
      <c r="B37" s="371"/>
      <c r="C37" s="371"/>
      <c r="D37" s="371"/>
      <c r="E37" s="371"/>
      <c r="F37" s="371"/>
      <c r="G37" s="371"/>
      <c r="H37" s="371"/>
      <c r="I37" s="371"/>
      <c r="J37" s="371"/>
      <c r="K37" s="371"/>
      <c r="L37" s="372"/>
      <c r="M37" s="31"/>
      <c r="N37" s="31"/>
      <c r="O37" s="31"/>
      <c r="P37" s="31"/>
      <c r="Q37" s="31"/>
      <c r="R37" s="31"/>
      <c r="S37" s="31"/>
      <c r="T37" s="31"/>
      <c r="U37" s="31"/>
      <c r="V37" s="31"/>
    </row>
    <row r="38" spans="1:22" x14ac:dyDescent="0.3">
      <c r="A38" s="361" t="s">
        <v>251</v>
      </c>
      <c r="B38" s="374">
        <v>2017</v>
      </c>
      <c r="C38" s="375"/>
      <c r="D38" s="374">
        <v>2018</v>
      </c>
      <c r="E38" s="376"/>
      <c r="F38" s="375"/>
      <c r="G38" s="374">
        <v>2019</v>
      </c>
      <c r="H38" s="376"/>
      <c r="I38" s="375"/>
      <c r="J38" s="374">
        <v>2020</v>
      </c>
      <c r="K38" s="376"/>
      <c r="L38" s="375"/>
      <c r="M38" s="31"/>
      <c r="N38" s="31"/>
      <c r="O38" s="31"/>
      <c r="P38" s="31"/>
      <c r="Q38" s="31"/>
      <c r="R38" s="31"/>
      <c r="S38" s="31"/>
      <c r="T38" s="31"/>
      <c r="U38" s="31"/>
      <c r="V38" s="31"/>
    </row>
    <row r="39" spans="1:22" ht="27.6" x14ac:dyDescent="0.3">
      <c r="A39" s="364"/>
      <c r="B39" s="106" t="s">
        <v>252</v>
      </c>
      <c r="C39" s="59" t="s">
        <v>253</v>
      </c>
      <c r="D39" s="106" t="s">
        <v>252</v>
      </c>
      <c r="E39" s="59" t="s">
        <v>253</v>
      </c>
      <c r="F39" s="59" t="s">
        <v>254</v>
      </c>
      <c r="G39" s="106" t="s">
        <v>252</v>
      </c>
      <c r="H39" s="59" t="s">
        <v>253</v>
      </c>
      <c r="I39" s="59" t="s">
        <v>254</v>
      </c>
      <c r="J39" s="106" t="s">
        <v>252</v>
      </c>
      <c r="K39" s="59" t="s">
        <v>253</v>
      </c>
      <c r="L39" s="59" t="s">
        <v>254</v>
      </c>
      <c r="M39" s="31"/>
      <c r="N39" s="31"/>
      <c r="O39" s="31"/>
      <c r="P39" s="31"/>
      <c r="Q39" s="31"/>
      <c r="R39" s="31"/>
      <c r="S39" s="31"/>
      <c r="T39" s="31"/>
      <c r="U39" s="31"/>
      <c r="V39" s="31"/>
    </row>
    <row r="40" spans="1:22" x14ac:dyDescent="0.3">
      <c r="A40" s="107" t="s">
        <v>137</v>
      </c>
      <c r="B40" s="147">
        <v>346278.19699999999</v>
      </c>
      <c r="C40" s="148">
        <f>B40/(SUM($B$40:$B$49))</f>
        <v>0.39776696108984111</v>
      </c>
      <c r="D40" s="147">
        <v>384458.02600000001</v>
      </c>
      <c r="E40" s="148">
        <f>D40/(SUM($D$40:$D$49))</f>
        <v>0.3695473914853612</v>
      </c>
      <c r="F40" s="148">
        <f>D40/B40-1</f>
        <v>0.11025767527604402</v>
      </c>
      <c r="G40" s="147">
        <v>406059.21799999999</v>
      </c>
      <c r="H40" s="148">
        <f>G40/SUM($G$40:$G$49)</f>
        <v>0.36842759530289643</v>
      </c>
      <c r="I40" s="148">
        <f>G40/D40-1</f>
        <v>5.6186086748517994E-2</v>
      </c>
      <c r="J40" s="147">
        <v>400824.92099999997</v>
      </c>
      <c r="K40" s="148">
        <f>J40/SUM($J$40:$J$49)</f>
        <v>0.38460574888588522</v>
      </c>
      <c r="L40" s="148">
        <f>J40/G40-1</f>
        <v>-1.289047697471557E-2</v>
      </c>
      <c r="M40" s="31"/>
      <c r="N40" s="31"/>
      <c r="O40" s="31"/>
      <c r="P40" s="31"/>
      <c r="Q40" s="31"/>
      <c r="R40" s="31"/>
      <c r="S40" s="31"/>
      <c r="T40" s="31"/>
      <c r="U40" s="31"/>
      <c r="V40" s="31"/>
    </row>
    <row r="41" spans="1:22" x14ac:dyDescent="0.3">
      <c r="A41" s="108" t="s">
        <v>140</v>
      </c>
      <c r="B41" s="147">
        <v>117183.56600000001</v>
      </c>
      <c r="C41" s="148">
        <f t="shared" ref="C41:C50" si="4">B41/(SUM($B$40:$B$49))</f>
        <v>0.13460781343242015</v>
      </c>
      <c r="D41" s="147">
        <v>122968.106</v>
      </c>
      <c r="E41" s="148">
        <f t="shared" ref="E41:E50" si="5">D41/(SUM($D$40:$D$49))</f>
        <v>0.11819897032971653</v>
      </c>
      <c r="F41" s="148">
        <f t="shared" ref="F41:F50" si="6">D41/B41-1</f>
        <v>4.9363065124677918E-2</v>
      </c>
      <c r="G41" s="147">
        <v>133548.16699999999</v>
      </c>
      <c r="H41" s="148">
        <f t="shared" ref="H41:H50" si="7">G41/SUM($G$40:$G$49)</f>
        <v>0.12117156277663821</v>
      </c>
      <c r="I41" s="148">
        <f t="shared" ref="I41:I50" si="8">G41/D41-1</f>
        <v>8.6039066097350458E-2</v>
      </c>
      <c r="J41" s="147">
        <v>133266.44699999999</v>
      </c>
      <c r="K41" s="148">
        <f t="shared" ref="K41:K50" si="9">J41/SUM($J$40:$J$49)</f>
        <v>0.12787388948252579</v>
      </c>
      <c r="L41" s="148">
        <f t="shared" ref="L41:L50" si="10">J41/G41-1</f>
        <v>-2.1095010611414944E-3</v>
      </c>
      <c r="M41" s="31"/>
      <c r="N41" s="31"/>
      <c r="O41" s="31"/>
      <c r="P41" s="31"/>
      <c r="Q41" s="31"/>
      <c r="R41" s="31"/>
      <c r="S41" s="31"/>
      <c r="T41" s="31"/>
      <c r="U41" s="31"/>
      <c r="V41" s="31"/>
    </row>
    <row r="42" spans="1:22" x14ac:dyDescent="0.3">
      <c r="A42" s="108" t="s">
        <v>138</v>
      </c>
      <c r="B42" s="147">
        <v>99371.974000000002</v>
      </c>
      <c r="C42" s="148">
        <f t="shared" si="4"/>
        <v>0.11414778192194036</v>
      </c>
      <c r="D42" s="147">
        <v>97025.343999999997</v>
      </c>
      <c r="E42" s="148">
        <f t="shared" si="5"/>
        <v>9.3262359889372773E-2</v>
      </c>
      <c r="F42" s="148">
        <f t="shared" si="6"/>
        <v>-2.361460586462738E-2</v>
      </c>
      <c r="G42" s="147">
        <v>105684.11199999999</v>
      </c>
      <c r="H42" s="148">
        <f t="shared" si="7"/>
        <v>9.5889814883803423E-2</v>
      </c>
      <c r="I42" s="148">
        <f t="shared" si="8"/>
        <v>8.9242332395131685E-2</v>
      </c>
      <c r="J42" s="147">
        <v>110727.07799999999</v>
      </c>
      <c r="K42" s="148">
        <f t="shared" si="9"/>
        <v>0.10624656433509488</v>
      </c>
      <c r="L42" s="148">
        <f t="shared" si="10"/>
        <v>4.7717352254424084E-2</v>
      </c>
      <c r="M42" s="31"/>
      <c r="N42" s="31"/>
      <c r="O42" s="31"/>
      <c r="P42" s="31"/>
      <c r="Q42" s="31"/>
      <c r="R42" s="31"/>
      <c r="S42" s="31"/>
      <c r="T42" s="31"/>
      <c r="U42" s="31"/>
      <c r="V42" s="31"/>
    </row>
    <row r="43" spans="1:22" x14ac:dyDescent="0.3">
      <c r="A43" s="108" t="s">
        <v>142</v>
      </c>
      <c r="B43" s="147">
        <v>67525.279999999999</v>
      </c>
      <c r="C43" s="148">
        <f t="shared" si="4"/>
        <v>7.7565742385855799E-2</v>
      </c>
      <c r="D43" s="147">
        <v>83393.093999999997</v>
      </c>
      <c r="E43" s="148">
        <f t="shared" si="5"/>
        <v>8.0158816493516305E-2</v>
      </c>
      <c r="F43" s="148">
        <f t="shared" si="6"/>
        <v>0.23499071755052325</v>
      </c>
      <c r="G43" s="147">
        <v>84547.788</v>
      </c>
      <c r="H43" s="148">
        <f t="shared" si="7"/>
        <v>7.6712304117718816E-2</v>
      </c>
      <c r="I43" s="148">
        <f t="shared" si="8"/>
        <v>1.3846398360036982E-2</v>
      </c>
      <c r="J43" s="147">
        <v>74417.510999999999</v>
      </c>
      <c r="K43" s="148">
        <f t="shared" si="9"/>
        <v>7.1406245093175238E-2</v>
      </c>
      <c r="L43" s="148">
        <f t="shared" si="10"/>
        <v>-0.1198171736911674</v>
      </c>
      <c r="M43" s="31"/>
      <c r="N43" s="31"/>
      <c r="O43" s="31"/>
      <c r="P43" s="31"/>
      <c r="Q43" s="31"/>
      <c r="R43" s="31"/>
      <c r="S43" s="31"/>
      <c r="T43" s="31"/>
      <c r="U43" s="31"/>
      <c r="V43" s="31"/>
    </row>
    <row r="44" spans="1:22" x14ac:dyDescent="0.3">
      <c r="A44" s="108" t="s">
        <v>128</v>
      </c>
      <c r="B44" s="147">
        <v>57872.74</v>
      </c>
      <c r="C44" s="148">
        <f t="shared" si="4"/>
        <v>6.647794784417943E-2</v>
      </c>
      <c r="D44" s="147">
        <v>78661.481</v>
      </c>
      <c r="E44" s="148">
        <f t="shared" si="5"/>
        <v>7.5610712088308177E-2</v>
      </c>
      <c r="F44" s="148">
        <f t="shared" si="6"/>
        <v>0.35921473564237671</v>
      </c>
      <c r="G44" s="147">
        <v>81779.099000000002</v>
      </c>
      <c r="H44" s="148">
        <f t="shared" si="7"/>
        <v>7.4200203948103699E-2</v>
      </c>
      <c r="I44" s="148">
        <f t="shared" si="8"/>
        <v>3.9633349898408277E-2</v>
      </c>
      <c r="J44" s="147">
        <v>73804.240000000005</v>
      </c>
      <c r="K44" s="148">
        <f t="shared" si="9"/>
        <v>7.0817789785464977E-2</v>
      </c>
      <c r="L44" s="148">
        <f t="shared" si="10"/>
        <v>-9.7517080739664252E-2</v>
      </c>
      <c r="M44" s="31"/>
      <c r="N44" s="31"/>
      <c r="O44" s="31"/>
      <c r="P44" s="31"/>
      <c r="Q44" s="31"/>
      <c r="R44" s="31"/>
      <c r="S44" s="31"/>
      <c r="T44" s="31"/>
      <c r="U44" s="31"/>
      <c r="V44" s="31"/>
    </row>
    <row r="45" spans="1:22" x14ac:dyDescent="0.3">
      <c r="A45" s="146" t="s">
        <v>133</v>
      </c>
      <c r="B45" s="147">
        <v>74695.066000000006</v>
      </c>
      <c r="C45" s="148">
        <f t="shared" si="4"/>
        <v>8.5801617510516029E-2</v>
      </c>
      <c r="D45" s="147">
        <v>103973.776</v>
      </c>
      <c r="E45" s="148">
        <f t="shared" si="5"/>
        <v>9.9941307256473419E-2</v>
      </c>
      <c r="F45" s="148">
        <f t="shared" si="6"/>
        <v>0.3919764927980649</v>
      </c>
      <c r="G45" s="147">
        <v>112227.531</v>
      </c>
      <c r="H45" s="148">
        <f t="shared" si="7"/>
        <v>0.10182682116358521</v>
      </c>
      <c r="I45" s="148">
        <f t="shared" si="8"/>
        <v>7.9383045586417955E-2</v>
      </c>
      <c r="J45" s="147">
        <v>94232.731</v>
      </c>
      <c r="K45" s="148">
        <f t="shared" si="9"/>
        <v>9.0419652514113949E-2</v>
      </c>
      <c r="L45" s="148">
        <f t="shared" si="10"/>
        <v>-0.16034211783559604</v>
      </c>
      <c r="M45" s="31"/>
      <c r="N45" s="31"/>
      <c r="O45" s="31"/>
      <c r="P45" s="31"/>
      <c r="Q45" s="31"/>
      <c r="R45" s="31"/>
      <c r="S45" s="31"/>
      <c r="T45" s="31"/>
      <c r="U45" s="31"/>
      <c r="V45" s="31"/>
    </row>
    <row r="46" spans="1:22" x14ac:dyDescent="0.3">
      <c r="A46" s="108" t="s">
        <v>141</v>
      </c>
      <c r="B46" s="147">
        <v>31408.691999999999</v>
      </c>
      <c r="C46" s="148">
        <f t="shared" si="4"/>
        <v>3.6078910185173466E-2</v>
      </c>
      <c r="D46" s="147">
        <v>35631.534</v>
      </c>
      <c r="E46" s="148">
        <f t="shared" si="5"/>
        <v>3.4249617783559956E-2</v>
      </c>
      <c r="F46" s="148">
        <f t="shared" si="6"/>
        <v>0.13444819669663421</v>
      </c>
      <c r="G46" s="147">
        <v>37487.209000000003</v>
      </c>
      <c r="H46" s="148">
        <f t="shared" si="7"/>
        <v>3.4013074089324323E-2</v>
      </c>
      <c r="I46" s="148">
        <f t="shared" si="8"/>
        <v>5.2079570865514846E-2</v>
      </c>
      <c r="J46" s="147">
        <v>33326.845999999998</v>
      </c>
      <c r="K46" s="148">
        <f t="shared" si="9"/>
        <v>3.1978292497024073E-2</v>
      </c>
      <c r="L46" s="148">
        <f t="shared" si="10"/>
        <v>-0.11098086816759301</v>
      </c>
      <c r="M46" s="31"/>
      <c r="N46" s="31"/>
      <c r="O46" s="31"/>
      <c r="P46" s="31"/>
      <c r="Q46" s="31"/>
      <c r="R46" s="31"/>
      <c r="S46" s="31"/>
      <c r="T46" s="31"/>
      <c r="U46" s="31"/>
      <c r="V46" s="31"/>
    </row>
    <row r="47" spans="1:22" x14ac:dyDescent="0.3">
      <c r="A47" s="108" t="s">
        <v>139</v>
      </c>
      <c r="B47" s="147">
        <v>20760.864000000001</v>
      </c>
      <c r="C47" s="148">
        <f t="shared" si="4"/>
        <v>2.3847836376713848E-2</v>
      </c>
      <c r="D47" s="147">
        <v>27663.800999999999</v>
      </c>
      <c r="E47" s="148">
        <f t="shared" si="5"/>
        <v>2.6590901494458918E-2</v>
      </c>
      <c r="F47" s="148">
        <f t="shared" si="6"/>
        <v>0.33249757813547642</v>
      </c>
      <c r="G47" s="147">
        <v>26958.100999999999</v>
      </c>
      <c r="H47" s="148">
        <f t="shared" si="7"/>
        <v>2.4459753368688719E-2</v>
      </c>
      <c r="I47" s="148">
        <f t="shared" si="8"/>
        <v>-2.5509871185091293E-2</v>
      </c>
      <c r="J47" s="147">
        <v>24589.567999999999</v>
      </c>
      <c r="K47" s="148">
        <f t="shared" si="9"/>
        <v>2.3594563910412144E-2</v>
      </c>
      <c r="L47" s="148">
        <f t="shared" si="10"/>
        <v>-8.7859786562859088E-2</v>
      </c>
      <c r="M47" s="31"/>
      <c r="N47" s="31"/>
      <c r="O47" s="31"/>
      <c r="P47" s="31"/>
      <c r="Q47" s="31"/>
      <c r="R47" s="31"/>
      <c r="S47" s="31"/>
      <c r="T47" s="31"/>
      <c r="U47" s="31"/>
      <c r="V47" s="31"/>
    </row>
    <row r="48" spans="1:22" x14ac:dyDescent="0.3">
      <c r="A48" s="108" t="s">
        <v>136</v>
      </c>
      <c r="B48" s="147">
        <v>9275.6049999999996</v>
      </c>
      <c r="C48" s="148">
        <f t="shared" si="4"/>
        <v>1.0654812359207634E-2</v>
      </c>
      <c r="D48" s="147">
        <v>11731.859</v>
      </c>
      <c r="E48" s="148">
        <f t="shared" si="5"/>
        <v>1.1276856243141762E-2</v>
      </c>
      <c r="F48" s="148">
        <f t="shared" si="6"/>
        <v>0.26480795592309092</v>
      </c>
      <c r="G48" s="147">
        <v>12700.198</v>
      </c>
      <c r="H48" s="148">
        <f t="shared" si="7"/>
        <v>1.152320450218336E-2</v>
      </c>
      <c r="I48" s="148">
        <f t="shared" si="8"/>
        <v>8.2539263385282835E-2</v>
      </c>
      <c r="J48" s="147">
        <v>13423.159</v>
      </c>
      <c r="K48" s="148">
        <f t="shared" si="9"/>
        <v>1.287999784726287E-2</v>
      </c>
      <c r="L48" s="148">
        <f>J48/G48-1</f>
        <v>5.6925175497263947E-2</v>
      </c>
      <c r="M48" s="31"/>
      <c r="N48" s="31"/>
      <c r="O48" s="31"/>
      <c r="P48" s="31"/>
      <c r="Q48" s="31"/>
      <c r="R48" s="31"/>
      <c r="S48" s="31"/>
      <c r="T48" s="31"/>
      <c r="U48" s="31"/>
      <c r="V48" s="31"/>
    </row>
    <row r="49" spans="1:12" x14ac:dyDescent="0.3">
      <c r="A49" s="108" t="s">
        <v>255</v>
      </c>
      <c r="B49" s="147">
        <v>46183.468999999997</v>
      </c>
      <c r="C49" s="148">
        <f t="shared" si="4"/>
        <v>5.3050576894152199E-2</v>
      </c>
      <c r="D49" s="147">
        <v>94841.347999999998</v>
      </c>
      <c r="E49" s="148">
        <f t="shared" si="5"/>
        <v>9.11630669360909E-2</v>
      </c>
      <c r="F49" s="148">
        <f t="shared" si="6"/>
        <v>1.0535778288980415</v>
      </c>
      <c r="G49" s="147">
        <f>45345.872+25288.563+13008.299+9944.281+7562.724</f>
        <v>101149.739</v>
      </c>
      <c r="H49" s="148">
        <f t="shared" si="7"/>
        <v>9.1775665847057805E-2</v>
      </c>
      <c r="I49" s="148">
        <f t="shared" si="8"/>
        <v>6.6515197569735118E-2</v>
      </c>
      <c r="J49" s="147">
        <v>83558.403000000006</v>
      </c>
      <c r="K49" s="148">
        <f t="shared" si="9"/>
        <v>8.0177255649040852E-2</v>
      </c>
      <c r="L49" s="148">
        <f t="shared" si="10"/>
        <v>-0.1739138051557404</v>
      </c>
    </row>
    <row r="50" spans="1:12" x14ac:dyDescent="0.3">
      <c r="A50" s="108" t="s">
        <v>228</v>
      </c>
      <c r="B50" s="147">
        <v>870555.45299999998</v>
      </c>
      <c r="C50" s="148">
        <f t="shared" si="4"/>
        <v>1</v>
      </c>
      <c r="D50" s="147">
        <v>1040348.3690000001</v>
      </c>
      <c r="E50" s="148">
        <f t="shared" si="5"/>
        <v>1</v>
      </c>
      <c r="F50" s="148">
        <f t="shared" si="6"/>
        <v>0.19503974780110878</v>
      </c>
      <c r="G50" s="147">
        <f>SUM(G40:G49)</f>
        <v>1102141.162</v>
      </c>
      <c r="H50" s="148">
        <f t="shared" si="7"/>
        <v>1</v>
      </c>
      <c r="I50" s="148">
        <f t="shared" si="8"/>
        <v>5.9396251141717205E-2</v>
      </c>
      <c r="J50" s="147">
        <f>SUM(J40:J49)</f>
        <v>1042170.904</v>
      </c>
      <c r="K50" s="148">
        <f t="shared" si="9"/>
        <v>1</v>
      </c>
      <c r="L50" s="148">
        <f t="shared" si="10"/>
        <v>-5.441250183522317E-2</v>
      </c>
    </row>
    <row r="51" spans="1:12" x14ac:dyDescent="0.3">
      <c r="A51" s="367" t="s">
        <v>247</v>
      </c>
      <c r="B51" s="368"/>
      <c r="C51" s="368"/>
      <c r="D51" s="368"/>
      <c r="E51" s="368"/>
      <c r="F51" s="368"/>
      <c r="G51" s="368"/>
      <c r="H51" s="368"/>
      <c r="I51" s="368"/>
      <c r="J51" s="368"/>
      <c r="K51" s="368"/>
      <c r="L51" s="369"/>
    </row>
  </sheetData>
  <mergeCells count="17">
    <mergeCell ref="A51:L51"/>
    <mergeCell ref="A37:L37"/>
    <mergeCell ref="E21:J21"/>
    <mergeCell ref="A38:A39"/>
    <mergeCell ref="B38:C38"/>
    <mergeCell ref="D38:F38"/>
    <mergeCell ref="G38:I38"/>
    <mergeCell ref="J38:L38"/>
    <mergeCell ref="E3:G3"/>
    <mergeCell ref="H3:J3"/>
    <mergeCell ref="A1:M1"/>
    <mergeCell ref="A18:M18"/>
    <mergeCell ref="A19:M19"/>
    <mergeCell ref="A2:A4"/>
    <mergeCell ref="B2:D3"/>
    <mergeCell ref="E2:J2"/>
    <mergeCell ref="K2:M3"/>
  </mergeCells>
  <phoneticPr fontId="59" type="noConversion"/>
  <pageMargins left="0.7" right="0.7" top="0.75" bottom="0.75" header="0.3" footer="0.3"/>
  <pageSetup fitToHeight="0" orientation="landscape" r:id="rId1"/>
  <ignoredErrors>
    <ignoredError sqref="B17:J17"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19"/>
  <sheetViews>
    <sheetView zoomScaleNormal="100" workbookViewId="0">
      <selection activeCell="E20" sqref="E20"/>
    </sheetView>
  </sheetViews>
  <sheetFormatPr baseColWidth="10" defaultColWidth="11.44140625" defaultRowHeight="14.4" x14ac:dyDescent="0.3"/>
  <cols>
    <col min="1" max="1" width="13.33203125" customWidth="1"/>
    <col min="2" max="2" width="9.44140625" customWidth="1"/>
    <col min="3" max="4" width="10.6640625" customWidth="1"/>
    <col min="7" max="8" width="11.6640625" customWidth="1"/>
  </cols>
  <sheetData>
    <row r="1" spans="1:11" x14ac:dyDescent="0.3">
      <c r="A1" s="384" t="s">
        <v>256</v>
      </c>
      <c r="B1" s="384"/>
      <c r="C1" s="384"/>
      <c r="D1" s="384"/>
      <c r="E1" s="384"/>
      <c r="F1" s="384"/>
      <c r="G1" s="384"/>
      <c r="H1" s="384"/>
      <c r="I1" s="384"/>
      <c r="J1" s="384"/>
      <c r="K1" s="31"/>
    </row>
    <row r="2" spans="1:11" x14ac:dyDescent="0.3">
      <c r="A2" s="335" t="s">
        <v>158</v>
      </c>
      <c r="B2" s="381" t="s">
        <v>257</v>
      </c>
      <c r="C2" s="382"/>
      <c r="D2" s="382"/>
      <c r="E2" s="383"/>
      <c r="F2" s="381" t="s">
        <v>258</v>
      </c>
      <c r="G2" s="382"/>
      <c r="H2" s="382"/>
      <c r="I2" s="382"/>
      <c r="J2" s="383"/>
      <c r="K2" s="31"/>
    </row>
    <row r="3" spans="1:11" ht="15.75" customHeight="1" x14ac:dyDescent="0.3">
      <c r="A3" s="385"/>
      <c r="B3" s="335">
        <v>2019</v>
      </c>
      <c r="C3" s="335">
        <v>2020</v>
      </c>
      <c r="D3" s="335">
        <v>2021</v>
      </c>
      <c r="E3" s="377" t="s">
        <v>161</v>
      </c>
      <c r="F3" s="335">
        <v>2019</v>
      </c>
      <c r="G3" s="335">
        <v>2020</v>
      </c>
      <c r="H3" s="335">
        <v>2021</v>
      </c>
      <c r="I3" s="377" t="s">
        <v>161</v>
      </c>
      <c r="J3" s="377" t="s">
        <v>162</v>
      </c>
      <c r="K3" s="31"/>
    </row>
    <row r="4" spans="1:11" x14ac:dyDescent="0.3">
      <c r="A4" s="336"/>
      <c r="B4" s="336"/>
      <c r="C4" s="336"/>
      <c r="D4" s="336"/>
      <c r="E4" s="378"/>
      <c r="F4" s="336"/>
      <c r="G4" s="336"/>
      <c r="H4" s="336"/>
      <c r="I4" s="378"/>
      <c r="J4" s="378"/>
      <c r="K4" s="31"/>
    </row>
    <row r="5" spans="1:11" x14ac:dyDescent="0.3">
      <c r="A5" s="109" t="s">
        <v>167</v>
      </c>
      <c r="B5" s="149">
        <v>124364</v>
      </c>
      <c r="C5" s="149">
        <v>74833</v>
      </c>
      <c r="D5" s="149">
        <v>135356</v>
      </c>
      <c r="E5" s="178">
        <f>D5/C5-1</f>
        <v>0.80877420389400401</v>
      </c>
      <c r="F5" s="149">
        <v>742779</v>
      </c>
      <c r="G5" s="149">
        <v>492398</v>
      </c>
      <c r="H5" s="149">
        <v>628557</v>
      </c>
      <c r="I5" s="178">
        <f>H5/G5-1</f>
        <v>0.27652224420082949</v>
      </c>
      <c r="J5" s="180">
        <f>H5/$H$17</f>
        <v>0.22752478021506653</v>
      </c>
      <c r="K5" s="31"/>
    </row>
    <row r="6" spans="1:11" x14ac:dyDescent="0.3">
      <c r="A6" s="150" t="s">
        <v>179</v>
      </c>
      <c r="B6" s="149">
        <v>35896</v>
      </c>
      <c r="C6" s="149">
        <v>41466</v>
      </c>
      <c r="D6" s="149">
        <v>82138</v>
      </c>
      <c r="E6" s="178">
        <f>D6/C6-1</f>
        <v>0.9808517821829934</v>
      </c>
      <c r="F6" s="149">
        <v>185828</v>
      </c>
      <c r="G6" s="149">
        <v>223974</v>
      </c>
      <c r="H6" s="149">
        <v>478711</v>
      </c>
      <c r="I6" s="178">
        <f t="shared" ref="I6:I17" si="0">H6/G6-1</f>
        <v>1.1373507639279561</v>
      </c>
      <c r="J6" s="180">
        <f t="shared" ref="J6:J17" si="1">H6/$H$17</f>
        <v>0.17328359251672437</v>
      </c>
      <c r="K6" s="31"/>
    </row>
    <row r="7" spans="1:11" x14ac:dyDescent="0.3">
      <c r="A7" s="150" t="s">
        <v>163</v>
      </c>
      <c r="B7" s="149">
        <v>15165</v>
      </c>
      <c r="C7" s="149">
        <v>27402</v>
      </c>
      <c r="D7" s="149">
        <v>33589</v>
      </c>
      <c r="E7" s="178">
        <f t="shared" ref="E7:E17" si="2">D7/C7-1</f>
        <v>0.22578643894606243</v>
      </c>
      <c r="F7" s="149">
        <v>124340</v>
      </c>
      <c r="G7" s="149">
        <v>149696</v>
      </c>
      <c r="H7" s="149">
        <v>343352</v>
      </c>
      <c r="I7" s="178">
        <f t="shared" si="0"/>
        <v>1.2936618212911499</v>
      </c>
      <c r="J7" s="180">
        <f t="shared" si="1"/>
        <v>0.12428640256397355</v>
      </c>
      <c r="K7" s="31"/>
    </row>
    <row r="8" spans="1:11" x14ac:dyDescent="0.3">
      <c r="A8" s="150" t="s">
        <v>170</v>
      </c>
      <c r="B8" s="149">
        <v>32357</v>
      </c>
      <c r="C8" s="149">
        <v>31443</v>
      </c>
      <c r="D8" s="149">
        <v>38666</v>
      </c>
      <c r="E8" s="178">
        <f>D8/C8-1</f>
        <v>0.22971726616416999</v>
      </c>
      <c r="F8" s="149">
        <v>251124</v>
      </c>
      <c r="G8" s="149">
        <v>238661</v>
      </c>
      <c r="H8" s="149">
        <v>280510</v>
      </c>
      <c r="I8" s="178">
        <f t="shared" si="0"/>
        <v>0.17534913538449937</v>
      </c>
      <c r="J8" s="180">
        <f>H8/$H$17</f>
        <v>0.10153888366230639</v>
      </c>
      <c r="K8" s="31"/>
    </row>
    <row r="9" spans="1:11" x14ac:dyDescent="0.3">
      <c r="A9" s="150" t="s">
        <v>259</v>
      </c>
      <c r="B9" s="149">
        <v>14129</v>
      </c>
      <c r="C9" s="149">
        <v>7098</v>
      </c>
      <c r="D9" s="149">
        <v>28944</v>
      </c>
      <c r="E9" s="178">
        <f t="shared" si="2"/>
        <v>3.0777683854606934</v>
      </c>
      <c r="F9" s="149">
        <v>143440</v>
      </c>
      <c r="G9" s="149">
        <v>74066</v>
      </c>
      <c r="H9" s="149">
        <v>219673</v>
      </c>
      <c r="I9" s="178">
        <f t="shared" si="0"/>
        <v>1.9659087840574623</v>
      </c>
      <c r="J9" s="180">
        <f t="shared" si="1"/>
        <v>7.9517133759045414E-2</v>
      </c>
      <c r="K9" s="31"/>
    </row>
    <row r="10" spans="1:11" x14ac:dyDescent="0.3">
      <c r="A10" s="150" t="s">
        <v>181</v>
      </c>
      <c r="B10" s="149">
        <v>10890</v>
      </c>
      <c r="C10" s="149">
        <v>6300</v>
      </c>
      <c r="D10" s="149">
        <v>11689</v>
      </c>
      <c r="E10" s="178">
        <f>D10/C10-1</f>
        <v>0.85539682539682538</v>
      </c>
      <c r="F10" s="149">
        <v>143286</v>
      </c>
      <c r="G10" s="149">
        <v>125707</v>
      </c>
      <c r="H10" s="149">
        <v>157711</v>
      </c>
      <c r="I10" s="178">
        <f t="shared" si="0"/>
        <v>0.25459202749250243</v>
      </c>
      <c r="J10" s="180">
        <f t="shared" si="1"/>
        <v>5.708815686166626E-2</v>
      </c>
      <c r="K10" s="31"/>
    </row>
    <row r="11" spans="1:11" x14ac:dyDescent="0.3">
      <c r="A11" s="150" t="s">
        <v>260</v>
      </c>
      <c r="B11" s="149">
        <v>8682</v>
      </c>
      <c r="C11" s="149">
        <v>31677</v>
      </c>
      <c r="D11" s="149">
        <v>17265</v>
      </c>
      <c r="E11" s="178">
        <f t="shared" si="2"/>
        <v>-0.4549673264513685</v>
      </c>
      <c r="F11" s="149">
        <v>40520</v>
      </c>
      <c r="G11" s="149">
        <v>264012</v>
      </c>
      <c r="H11" s="149">
        <v>94833</v>
      </c>
      <c r="I11" s="178">
        <f t="shared" si="0"/>
        <v>-0.64080041816281086</v>
      </c>
      <c r="J11" s="180">
        <f t="shared" si="1"/>
        <v>3.4327606696187306E-2</v>
      </c>
      <c r="K11" s="31"/>
    </row>
    <row r="12" spans="1:11" x14ac:dyDescent="0.3">
      <c r="A12" s="151" t="s">
        <v>165</v>
      </c>
      <c r="B12" s="149">
        <v>7053</v>
      </c>
      <c r="C12" s="149">
        <v>11880</v>
      </c>
      <c r="D12" s="149">
        <v>7200</v>
      </c>
      <c r="E12" s="181">
        <f t="shared" si="2"/>
        <v>-0.39393939393939392</v>
      </c>
      <c r="F12" s="149">
        <v>48661</v>
      </c>
      <c r="G12" s="149">
        <v>65305</v>
      </c>
      <c r="H12" s="149">
        <v>60311</v>
      </c>
      <c r="I12" s="178">
        <f t="shared" si="0"/>
        <v>-7.6471939361457797E-2</v>
      </c>
      <c r="J12" s="180">
        <f t="shared" si="1"/>
        <v>2.1831348659788814E-2</v>
      </c>
      <c r="K12" s="31"/>
    </row>
    <row r="13" spans="1:11" x14ac:dyDescent="0.3">
      <c r="A13" s="150" t="s">
        <v>335</v>
      </c>
      <c r="B13" s="149">
        <v>3090</v>
      </c>
      <c r="C13" s="149">
        <v>1260</v>
      </c>
      <c r="D13" s="149">
        <v>5815</v>
      </c>
      <c r="E13" s="178">
        <f t="shared" si="2"/>
        <v>3.6150793650793647</v>
      </c>
      <c r="F13" s="149">
        <v>22000</v>
      </c>
      <c r="G13" s="149">
        <v>10500</v>
      </c>
      <c r="H13" s="149">
        <v>44196</v>
      </c>
      <c r="I13" s="178">
        <f t="shared" si="0"/>
        <v>3.2091428571428571</v>
      </c>
      <c r="J13" s="180">
        <f t="shared" si="1"/>
        <v>1.5998048206264635E-2</v>
      </c>
      <c r="K13" s="31"/>
    </row>
    <row r="14" spans="1:11" x14ac:dyDescent="0.3">
      <c r="A14" s="150" t="s">
        <v>350</v>
      </c>
      <c r="B14" s="149">
        <v>1575</v>
      </c>
      <c r="C14" s="149">
        <v>1764</v>
      </c>
      <c r="D14" s="149">
        <v>5424</v>
      </c>
      <c r="E14" s="178">
        <f t="shared" si="2"/>
        <v>2.074829931972789</v>
      </c>
      <c r="F14" s="149">
        <v>14490</v>
      </c>
      <c r="G14" s="149">
        <v>15570</v>
      </c>
      <c r="H14" s="149">
        <v>43500</v>
      </c>
      <c r="I14" s="178">
        <f t="shared" si="0"/>
        <v>1.7938342967244703</v>
      </c>
      <c r="J14" s="180">
        <f t="shared" si="1"/>
        <v>1.5746110439236845E-2</v>
      </c>
      <c r="K14" s="31"/>
    </row>
    <row r="15" spans="1:11" x14ac:dyDescent="0.3">
      <c r="A15" s="152" t="s">
        <v>172</v>
      </c>
      <c r="B15" s="153">
        <v>253201</v>
      </c>
      <c r="C15" s="153">
        <v>235123</v>
      </c>
      <c r="D15" s="153">
        <v>366086</v>
      </c>
      <c r="E15" s="179">
        <f t="shared" si="2"/>
        <v>0.55699782666944531</v>
      </c>
      <c r="F15" s="153">
        <v>1716468</v>
      </c>
      <c r="G15" s="153">
        <v>1659889</v>
      </c>
      <c r="H15" s="153">
        <v>2351354</v>
      </c>
      <c r="I15" s="179">
        <f t="shared" si="0"/>
        <v>0.4165730359078228</v>
      </c>
      <c r="J15" s="182">
        <f t="shared" si="1"/>
        <v>0.85114206358026012</v>
      </c>
      <c r="K15" s="31"/>
    </row>
    <row r="16" spans="1:11" x14ac:dyDescent="0.3">
      <c r="A16" s="154" t="s">
        <v>173</v>
      </c>
      <c r="B16" s="149">
        <v>91530</v>
      </c>
      <c r="C16" s="149">
        <v>66410</v>
      </c>
      <c r="D16" s="149">
        <v>57776</v>
      </c>
      <c r="E16" s="178">
        <f t="shared" si="2"/>
        <v>-0.13001054058123773</v>
      </c>
      <c r="F16" s="149">
        <v>621307</v>
      </c>
      <c r="G16" s="149">
        <v>420308</v>
      </c>
      <c r="H16" s="149">
        <v>411233</v>
      </c>
      <c r="I16" s="178">
        <f t="shared" si="0"/>
        <v>-2.159130923037389E-2</v>
      </c>
      <c r="J16" s="180">
        <f t="shared" si="1"/>
        <v>0.14885793641973991</v>
      </c>
      <c r="K16" s="31"/>
    </row>
    <row r="17" spans="1:11" x14ac:dyDescent="0.3">
      <c r="A17" s="155" t="s">
        <v>174</v>
      </c>
      <c r="B17" s="153">
        <v>344731</v>
      </c>
      <c r="C17" s="153">
        <v>301533</v>
      </c>
      <c r="D17" s="153">
        <v>423862</v>
      </c>
      <c r="E17" s="179">
        <f t="shared" si="2"/>
        <v>0.40569025612453702</v>
      </c>
      <c r="F17" s="153">
        <v>2337775</v>
      </c>
      <c r="G17" s="153">
        <v>2080197</v>
      </c>
      <c r="H17" s="153">
        <v>2762587</v>
      </c>
      <c r="I17" s="179">
        <f t="shared" si="0"/>
        <v>0.32804104611245943</v>
      </c>
      <c r="J17" s="182">
        <f t="shared" si="1"/>
        <v>1</v>
      </c>
      <c r="K17" s="31"/>
    </row>
    <row r="18" spans="1:11" x14ac:dyDescent="0.3">
      <c r="A18" s="379" t="s">
        <v>261</v>
      </c>
      <c r="B18" s="379"/>
      <c r="C18" s="379"/>
      <c r="D18" s="379"/>
      <c r="E18" s="379"/>
      <c r="F18" s="379"/>
      <c r="G18" s="379"/>
      <c r="H18" s="379"/>
      <c r="I18" s="379"/>
      <c r="J18" s="379"/>
      <c r="K18" s="31"/>
    </row>
    <row r="19" spans="1:11" ht="76.5" customHeight="1" x14ac:dyDescent="0.3">
      <c r="A19" s="380" t="s">
        <v>262</v>
      </c>
      <c r="B19" s="380"/>
      <c r="C19" s="380"/>
      <c r="D19" s="380"/>
      <c r="E19" s="380"/>
      <c r="F19" s="380"/>
      <c r="G19" s="380"/>
      <c r="H19" s="380"/>
      <c r="I19" s="380"/>
      <c r="J19" s="380"/>
      <c r="K19" s="31"/>
    </row>
  </sheetData>
  <mergeCells count="15">
    <mergeCell ref="J3:J4"/>
    <mergeCell ref="A18:J18"/>
    <mergeCell ref="A19:J19"/>
    <mergeCell ref="B2:E2"/>
    <mergeCell ref="A1:J1"/>
    <mergeCell ref="A2:A4"/>
    <mergeCell ref="F2:J2"/>
    <mergeCell ref="B3:B4"/>
    <mergeCell ref="F3:F4"/>
    <mergeCell ref="C3:C4"/>
    <mergeCell ref="D3:D4"/>
    <mergeCell ref="E3:E4"/>
    <mergeCell ref="G3:G4"/>
    <mergeCell ref="H3:H4"/>
    <mergeCell ref="I3:I4"/>
  </mergeCells>
  <phoneticPr fontId="59" type="noConversion"/>
  <pageMargins left="1" right="1" top="1" bottom="1" header="0.5" footer="0.5"/>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36"/>
  <sheetViews>
    <sheetView workbookViewId="0">
      <selection activeCell="I17" sqref="I17"/>
    </sheetView>
  </sheetViews>
  <sheetFormatPr baseColWidth="10" defaultColWidth="11.44140625" defaultRowHeight="14.4" x14ac:dyDescent="0.3"/>
  <cols>
    <col min="1" max="1" width="12.33203125" customWidth="1"/>
    <col min="2" max="2" width="9.109375" bestFit="1" customWidth="1"/>
    <col min="3" max="3" width="9" customWidth="1"/>
    <col min="4" max="4" width="9.33203125" bestFit="1" customWidth="1"/>
    <col min="5" max="5" width="7.44140625" bestFit="1" customWidth="1"/>
    <col min="6" max="6" width="10" bestFit="1" customWidth="1"/>
    <col min="7" max="7" width="12" bestFit="1" customWidth="1"/>
    <col min="8" max="8" width="7.44140625" bestFit="1" customWidth="1"/>
    <col min="9" max="9" width="6.44140625" bestFit="1" customWidth="1"/>
    <col min="10" max="10" width="9.33203125" bestFit="1" customWidth="1"/>
    <col min="11" max="12" width="9.109375" bestFit="1" customWidth="1"/>
    <col min="13" max="13" width="9.33203125" bestFit="1" customWidth="1"/>
  </cols>
  <sheetData>
    <row r="1" spans="1:13" x14ac:dyDescent="0.3">
      <c r="A1" s="391" t="s">
        <v>263</v>
      </c>
      <c r="B1" s="391"/>
      <c r="C1" s="391"/>
      <c r="D1" s="391"/>
      <c r="E1" s="391"/>
      <c r="F1" s="391"/>
      <c r="G1" s="391"/>
      <c r="H1" s="391"/>
      <c r="I1" s="391"/>
      <c r="J1" s="391"/>
      <c r="K1" s="391"/>
      <c r="L1" s="391"/>
      <c r="M1" s="391"/>
    </row>
    <row r="2" spans="1:13" x14ac:dyDescent="0.3">
      <c r="A2" s="389" t="s">
        <v>264</v>
      </c>
      <c r="B2" s="389" t="s">
        <v>265</v>
      </c>
      <c r="C2" s="389"/>
      <c r="D2" s="390" t="s">
        <v>266</v>
      </c>
      <c r="E2" s="389" t="s">
        <v>267</v>
      </c>
      <c r="F2" s="389"/>
      <c r="G2" s="390" t="s">
        <v>266</v>
      </c>
      <c r="H2" s="389" t="s">
        <v>268</v>
      </c>
      <c r="I2" s="389"/>
      <c r="J2" s="390" t="s">
        <v>266</v>
      </c>
      <c r="K2" s="389" t="s">
        <v>228</v>
      </c>
      <c r="L2" s="389"/>
      <c r="M2" s="390" t="s">
        <v>266</v>
      </c>
    </row>
    <row r="3" spans="1:13" x14ac:dyDescent="0.3">
      <c r="A3" s="389"/>
      <c r="B3" s="156">
        <v>2020</v>
      </c>
      <c r="C3" s="156">
        <v>2021</v>
      </c>
      <c r="D3" s="390"/>
      <c r="E3" s="156">
        <v>2020</v>
      </c>
      <c r="F3" s="156">
        <v>2021</v>
      </c>
      <c r="G3" s="390"/>
      <c r="H3" s="156">
        <v>2020</v>
      </c>
      <c r="I3" s="156">
        <v>2021</v>
      </c>
      <c r="J3" s="390"/>
      <c r="K3" s="156">
        <v>2020</v>
      </c>
      <c r="L3" s="156">
        <v>2021</v>
      </c>
      <c r="M3" s="390"/>
    </row>
    <row r="4" spans="1:13" x14ac:dyDescent="0.3">
      <c r="A4" s="156" t="s">
        <v>235</v>
      </c>
      <c r="B4" s="196"/>
      <c r="C4" s="196"/>
      <c r="D4" s="197"/>
      <c r="E4" s="198">
        <v>4.57</v>
      </c>
      <c r="F4" s="198"/>
      <c r="G4" s="199">
        <f>F4/E4-1</f>
        <v>-1</v>
      </c>
      <c r="H4" s="196"/>
      <c r="I4" s="196"/>
      <c r="J4" s="197"/>
      <c r="K4" s="200">
        <f>B4+E4+H4</f>
        <v>4.57</v>
      </c>
      <c r="L4" s="200">
        <f>C4+F4+I4</f>
        <v>0</v>
      </c>
      <c r="M4" s="199">
        <f>L4/K4-1</f>
        <v>-1</v>
      </c>
    </row>
    <row r="5" spans="1:13" x14ac:dyDescent="0.3">
      <c r="A5" s="156" t="s">
        <v>236</v>
      </c>
      <c r="B5" s="196"/>
      <c r="C5" s="196"/>
      <c r="D5" s="197"/>
      <c r="E5" s="198"/>
      <c r="F5" s="198"/>
      <c r="G5" s="199"/>
      <c r="H5" s="196"/>
      <c r="I5" s="196"/>
      <c r="J5" s="197"/>
      <c r="K5" s="200">
        <f t="shared" ref="K5:K16" si="0">B5+E5+H5</f>
        <v>0</v>
      </c>
      <c r="L5" s="200">
        <f t="shared" ref="L5:L17" si="1">C5+F5+I5</f>
        <v>0</v>
      </c>
      <c r="M5" s="199"/>
    </row>
    <row r="6" spans="1:13" x14ac:dyDescent="0.3">
      <c r="A6" s="156" t="s">
        <v>237</v>
      </c>
      <c r="B6" s="198">
        <v>24.504999999999999</v>
      </c>
      <c r="C6" s="198">
        <v>99.45</v>
      </c>
      <c r="D6" s="201">
        <f t="shared" ref="D6:D15" si="2">C6/B6-1</f>
        <v>3.0583554376657824</v>
      </c>
      <c r="E6" s="198">
        <v>15.65</v>
      </c>
      <c r="F6" s="198">
        <v>9.3940000000000001</v>
      </c>
      <c r="G6" s="199">
        <f t="shared" ref="G6:G17" si="3">F6/E6-1</f>
        <v>-0.39974440894568686</v>
      </c>
      <c r="H6" s="198"/>
      <c r="I6" s="198"/>
      <c r="J6" s="202"/>
      <c r="K6" s="200">
        <f t="shared" si="0"/>
        <v>40.155000000000001</v>
      </c>
      <c r="L6" s="200">
        <f t="shared" si="1"/>
        <v>108.84400000000001</v>
      </c>
      <c r="M6" s="199">
        <f t="shared" ref="M6:M17" si="4">L6/K6-1</f>
        <v>1.7105964387996515</v>
      </c>
    </row>
    <row r="7" spans="1:13" x14ac:dyDescent="0.3">
      <c r="A7" s="156" t="s">
        <v>238</v>
      </c>
      <c r="B7" s="198">
        <v>62118.821000000004</v>
      </c>
      <c r="C7" s="198">
        <v>68816.739000000001</v>
      </c>
      <c r="D7" s="201">
        <f t="shared" si="2"/>
        <v>0.10782429370319169</v>
      </c>
      <c r="E7" s="198">
        <v>20701.821</v>
      </c>
      <c r="F7" s="198">
        <v>22855.514999999999</v>
      </c>
      <c r="G7" s="199">
        <f t="shared" si="3"/>
        <v>0.10403403642607101</v>
      </c>
      <c r="H7" s="198"/>
      <c r="I7" s="198"/>
      <c r="J7" s="202"/>
      <c r="K7" s="200">
        <f t="shared" si="0"/>
        <v>82820.642000000007</v>
      </c>
      <c r="L7" s="200">
        <f t="shared" si="1"/>
        <v>91672.254000000001</v>
      </c>
      <c r="M7" s="199">
        <f t="shared" si="4"/>
        <v>0.10687688221494329</v>
      </c>
    </row>
    <row r="8" spans="1:13" x14ac:dyDescent="0.3">
      <c r="A8" s="156" t="s">
        <v>239</v>
      </c>
      <c r="B8" s="198">
        <v>17630.592000000001</v>
      </c>
      <c r="C8" s="198">
        <v>28301.289000000001</v>
      </c>
      <c r="D8" s="201">
        <f t="shared" si="2"/>
        <v>0.60523758929932692</v>
      </c>
      <c r="E8" s="198">
        <v>1191.758</v>
      </c>
      <c r="F8" s="198">
        <v>388.05099999999999</v>
      </c>
      <c r="G8" s="199">
        <f t="shared" si="3"/>
        <v>-0.67438775321835476</v>
      </c>
      <c r="H8" s="198">
        <v>300</v>
      </c>
      <c r="I8" s="198">
        <v>2206.2109999999998</v>
      </c>
      <c r="J8" s="199">
        <f>I8/H8-1</f>
        <v>6.3540366666666657</v>
      </c>
      <c r="K8" s="200">
        <f t="shared" si="0"/>
        <v>19122.350000000002</v>
      </c>
      <c r="L8" s="200">
        <f t="shared" si="1"/>
        <v>30895.550999999999</v>
      </c>
      <c r="M8" s="199">
        <f t="shared" si="4"/>
        <v>0.6156775187150112</v>
      </c>
    </row>
    <row r="9" spans="1:13" x14ac:dyDescent="0.3">
      <c r="A9" s="156" t="s">
        <v>240</v>
      </c>
      <c r="B9" s="198">
        <v>74766.301000000007</v>
      </c>
      <c r="C9" s="198">
        <v>89762.387000000002</v>
      </c>
      <c r="D9" s="201">
        <f t="shared" si="2"/>
        <v>0.20057279548977536</v>
      </c>
      <c r="E9" s="198">
        <v>6963.0469999999996</v>
      </c>
      <c r="F9" s="198">
        <v>7104.7120000000004</v>
      </c>
      <c r="G9" s="199">
        <f t="shared" si="3"/>
        <v>2.034525976917867E-2</v>
      </c>
      <c r="H9" s="198">
        <v>14411.018</v>
      </c>
      <c r="I9" s="198">
        <v>31207.537</v>
      </c>
      <c r="J9" s="199">
        <f t="shared" ref="J9:J17" si="5">I9/H9-1</f>
        <v>1.1655331358270455</v>
      </c>
      <c r="K9" s="200">
        <f t="shared" si="0"/>
        <v>96140.366000000009</v>
      </c>
      <c r="L9" s="200">
        <f t="shared" si="1"/>
        <v>128074.636</v>
      </c>
      <c r="M9" s="199">
        <f t="shared" si="4"/>
        <v>0.33216297512326909</v>
      </c>
    </row>
    <row r="10" spans="1:13" x14ac:dyDescent="0.3">
      <c r="A10" s="157" t="s">
        <v>326</v>
      </c>
      <c r="B10" s="198">
        <v>283610.50900000002</v>
      </c>
      <c r="C10" s="198">
        <v>389190.67099999997</v>
      </c>
      <c r="D10" s="201">
        <f t="shared" si="2"/>
        <v>0.37227168475622308</v>
      </c>
      <c r="E10" s="198">
        <v>21975.37</v>
      </c>
      <c r="F10" s="198">
        <v>34543.222999999998</v>
      </c>
      <c r="G10" s="199">
        <f t="shared" si="3"/>
        <v>0.5719063205761723</v>
      </c>
      <c r="H10" s="198">
        <v>6460.6049999999996</v>
      </c>
      <c r="I10" s="198">
        <v>18600.508999999998</v>
      </c>
      <c r="J10" s="199">
        <f t="shared" si="5"/>
        <v>1.8790661246121685</v>
      </c>
      <c r="K10" s="200">
        <f t="shared" si="0"/>
        <v>312046.484</v>
      </c>
      <c r="L10" s="200">
        <f t="shared" si="1"/>
        <v>442334.40299999999</v>
      </c>
      <c r="M10" s="199">
        <f t="shared" si="4"/>
        <v>0.41752727776288601</v>
      </c>
    </row>
    <row r="11" spans="1:13" x14ac:dyDescent="0.3">
      <c r="A11" s="156" t="s">
        <v>242</v>
      </c>
      <c r="B11" s="198">
        <v>435669.00400000002</v>
      </c>
      <c r="C11" s="198">
        <v>508788.636</v>
      </c>
      <c r="D11" s="201">
        <f t="shared" si="2"/>
        <v>0.16783299093731263</v>
      </c>
      <c r="E11" s="198">
        <v>64650.83</v>
      </c>
      <c r="F11" s="198">
        <v>100544.579</v>
      </c>
      <c r="G11" s="199">
        <f t="shared" si="3"/>
        <v>0.55519393950549434</v>
      </c>
      <c r="H11" s="198">
        <v>2356.9850000000001</v>
      </c>
      <c r="I11" s="198">
        <v>14044.012000000001</v>
      </c>
      <c r="J11" s="199">
        <f t="shared" si="5"/>
        <v>4.9584647335473075</v>
      </c>
      <c r="K11" s="200">
        <f t="shared" si="0"/>
        <v>502676.81900000002</v>
      </c>
      <c r="L11" s="200">
        <f t="shared" si="1"/>
        <v>623377.22699999996</v>
      </c>
      <c r="M11" s="199">
        <f t="shared" si="4"/>
        <v>0.24011532546918568</v>
      </c>
    </row>
    <row r="12" spans="1:13" x14ac:dyDescent="0.3">
      <c r="A12" s="156" t="s">
        <v>243</v>
      </c>
      <c r="B12" s="198">
        <v>14060.616</v>
      </c>
      <c r="C12" s="198">
        <v>3537.78</v>
      </c>
      <c r="D12" s="201">
        <f t="shared" si="2"/>
        <v>-0.74839082441338278</v>
      </c>
      <c r="E12" s="198">
        <v>6238.6040000000003</v>
      </c>
      <c r="F12" s="198">
        <v>21683.562000000002</v>
      </c>
      <c r="G12" s="199">
        <f t="shared" si="3"/>
        <v>2.4757073858190073</v>
      </c>
      <c r="H12" s="198"/>
      <c r="I12" s="198">
        <v>828.60500000000002</v>
      </c>
      <c r="J12" s="199"/>
      <c r="K12" s="200">
        <f t="shared" si="0"/>
        <v>20299.22</v>
      </c>
      <c r="L12" s="200">
        <f t="shared" si="1"/>
        <v>26049.947</v>
      </c>
      <c r="M12" s="199">
        <f t="shared" si="4"/>
        <v>0.28329792967414513</v>
      </c>
    </row>
    <row r="13" spans="1:13" x14ac:dyDescent="0.3">
      <c r="A13" s="156" t="s">
        <v>244</v>
      </c>
      <c r="B13" s="198">
        <v>181.45</v>
      </c>
      <c r="C13" s="198">
        <v>699.60500000000002</v>
      </c>
      <c r="D13" s="201">
        <f t="shared" si="2"/>
        <v>2.8556351612014335</v>
      </c>
      <c r="E13" s="198">
        <v>242.77500000000001</v>
      </c>
      <c r="F13" s="198">
        <v>317.75400000000002</v>
      </c>
      <c r="G13" s="199">
        <f t="shared" si="3"/>
        <v>0.3088415199258574</v>
      </c>
      <c r="H13" s="198"/>
      <c r="I13" s="198">
        <v>6</v>
      </c>
      <c r="J13" s="199"/>
      <c r="K13" s="200">
        <f t="shared" si="0"/>
        <v>424.22500000000002</v>
      </c>
      <c r="L13" s="200">
        <f t="shared" si="1"/>
        <v>1023.359</v>
      </c>
      <c r="M13" s="199">
        <f t="shared" si="4"/>
        <v>1.4123024338499617</v>
      </c>
    </row>
    <row r="14" spans="1:13" x14ac:dyDescent="0.3">
      <c r="A14" s="156" t="s">
        <v>245</v>
      </c>
      <c r="B14" s="198">
        <v>104.68300000000001</v>
      </c>
      <c r="C14" s="198">
        <v>129.35</v>
      </c>
      <c r="D14" s="201">
        <f t="shared" si="2"/>
        <v>0.2356352034236695</v>
      </c>
      <c r="E14" s="198"/>
      <c r="F14" s="203">
        <v>0.2</v>
      </c>
      <c r="G14" s="199"/>
      <c r="H14" s="198"/>
      <c r="I14" s="198"/>
      <c r="J14" s="199"/>
      <c r="K14" s="200">
        <f t="shared" si="0"/>
        <v>104.68300000000001</v>
      </c>
      <c r="L14" s="200">
        <f t="shared" si="1"/>
        <v>129.54999999999998</v>
      </c>
      <c r="M14" s="199">
        <f t="shared" si="4"/>
        <v>0.23754573330913309</v>
      </c>
    </row>
    <row r="15" spans="1:13" s="31" customFormat="1" x14ac:dyDescent="0.3">
      <c r="A15" s="157" t="s">
        <v>269</v>
      </c>
      <c r="B15" s="198">
        <v>40.223999999999997</v>
      </c>
      <c r="C15" s="198"/>
      <c r="D15" s="201">
        <f t="shared" si="2"/>
        <v>-1</v>
      </c>
      <c r="E15" s="198"/>
      <c r="F15" s="198"/>
      <c r="G15" s="199"/>
      <c r="H15" s="198"/>
      <c r="I15" s="198"/>
      <c r="J15" s="199"/>
      <c r="K15" s="200">
        <f t="shared" si="0"/>
        <v>40.223999999999997</v>
      </c>
      <c r="L15" s="200">
        <f t="shared" si="1"/>
        <v>0</v>
      </c>
      <c r="M15" s="199"/>
    </row>
    <row r="16" spans="1:13" x14ac:dyDescent="0.3">
      <c r="A16" s="156" t="s">
        <v>246</v>
      </c>
      <c r="B16" s="198"/>
      <c r="C16" s="198">
        <v>31.946000000000002</v>
      </c>
      <c r="D16" s="201"/>
      <c r="E16" s="198">
        <v>3.15</v>
      </c>
      <c r="F16" s="198">
        <v>0.97</v>
      </c>
      <c r="G16" s="199">
        <f t="shared" si="3"/>
        <v>-0.69206349206349205</v>
      </c>
      <c r="H16" s="198"/>
      <c r="I16" s="198"/>
      <c r="J16" s="199"/>
      <c r="K16" s="200">
        <f t="shared" si="0"/>
        <v>3.15</v>
      </c>
      <c r="L16" s="200">
        <f t="shared" si="1"/>
        <v>32.916000000000004</v>
      </c>
      <c r="M16" s="199">
        <f t="shared" si="4"/>
        <v>9.4495238095238108</v>
      </c>
    </row>
    <row r="17" spans="1:13" x14ac:dyDescent="0.3">
      <c r="A17" s="158" t="s">
        <v>228</v>
      </c>
      <c r="B17" s="200">
        <f>SUM(B4:B16)</f>
        <v>888206.70500000007</v>
      </c>
      <c r="C17" s="200">
        <f>SUM(C4:C16)</f>
        <v>1089357.8530000001</v>
      </c>
      <c r="D17" s="204">
        <f>C17/B17-1</f>
        <v>0.22646884657327604</v>
      </c>
      <c r="E17" s="200">
        <f>SUM(E4:E16)</f>
        <v>121987.575</v>
      </c>
      <c r="F17" s="205">
        <f>SUM(F4:F16)</f>
        <v>187447.96</v>
      </c>
      <c r="G17" s="199">
        <f t="shared" si="3"/>
        <v>0.53661518396443242</v>
      </c>
      <c r="H17" s="200">
        <f>SUM(H4:H16)</f>
        <v>23528.608</v>
      </c>
      <c r="I17" s="200">
        <f>SUM(I4:I16)</f>
        <v>66892.873999999996</v>
      </c>
      <c r="J17" s="199">
        <f t="shared" si="5"/>
        <v>1.8430442633920374</v>
      </c>
      <c r="K17" s="200">
        <f>SUM(K4:K16)</f>
        <v>1033722.888</v>
      </c>
      <c r="L17" s="200">
        <f t="shared" si="1"/>
        <v>1343698.6870000002</v>
      </c>
      <c r="M17" s="199">
        <f t="shared" si="4"/>
        <v>0.29986353460715875</v>
      </c>
    </row>
    <row r="18" spans="1:13" x14ac:dyDescent="0.3">
      <c r="A18" s="386" t="s">
        <v>270</v>
      </c>
      <c r="B18" s="387"/>
      <c r="C18" s="387"/>
      <c r="D18" s="387"/>
      <c r="E18" s="387"/>
      <c r="F18" s="387"/>
      <c r="G18" s="387"/>
      <c r="H18" s="387"/>
      <c r="I18" s="387"/>
      <c r="J18" s="387"/>
      <c r="K18" s="387"/>
      <c r="L18" s="387"/>
      <c r="M18" s="388"/>
    </row>
    <row r="19" spans="1:13" x14ac:dyDescent="0.3">
      <c r="A19" s="31"/>
      <c r="B19" s="30"/>
      <c r="C19" s="30"/>
      <c r="D19" s="31"/>
      <c r="E19" s="31"/>
      <c r="F19" s="31"/>
      <c r="G19" s="31"/>
      <c r="H19" s="31"/>
      <c r="I19" s="31"/>
      <c r="J19" s="31"/>
      <c r="K19" s="31"/>
      <c r="L19" s="31"/>
      <c r="M19" s="31"/>
    </row>
    <row r="20" spans="1:13" s="31" customFormat="1" x14ac:dyDescent="0.3">
      <c r="B20" s="30"/>
      <c r="C20" s="30"/>
    </row>
    <row r="24" spans="1:13" x14ac:dyDescent="0.3">
      <c r="A24" s="31"/>
      <c r="B24" s="31"/>
      <c r="C24" s="31"/>
      <c r="D24" s="31"/>
      <c r="E24" s="31"/>
      <c r="F24" s="31"/>
      <c r="G24" s="116"/>
      <c r="H24" s="31"/>
      <c r="I24" s="31"/>
      <c r="J24" s="31"/>
      <c r="K24" s="31"/>
      <c r="L24" s="31"/>
      <c r="M24" s="31"/>
    </row>
    <row r="25" spans="1:13" x14ac:dyDescent="0.3">
      <c r="A25" s="31"/>
      <c r="B25" s="31"/>
      <c r="C25" s="31"/>
      <c r="D25" s="31"/>
      <c r="E25" s="31"/>
      <c r="F25" s="31"/>
      <c r="G25" s="116"/>
      <c r="H25" s="31"/>
      <c r="I25" s="31"/>
      <c r="J25" s="31"/>
      <c r="K25" s="31"/>
      <c r="L25" s="31"/>
      <c r="M25" s="31"/>
    </row>
    <row r="26" spans="1:13" x14ac:dyDescent="0.3">
      <c r="A26" s="31"/>
      <c r="B26" s="31"/>
      <c r="C26" s="31"/>
      <c r="D26" s="31"/>
      <c r="E26" s="31"/>
      <c r="F26" s="31"/>
      <c r="G26" s="116"/>
      <c r="H26" s="31"/>
      <c r="I26" s="31"/>
      <c r="J26" s="31"/>
      <c r="K26" s="31"/>
      <c r="L26" s="31"/>
      <c r="M26" s="31"/>
    </row>
    <row r="27" spans="1:13" x14ac:dyDescent="0.3">
      <c r="A27" s="31"/>
      <c r="B27" s="31"/>
      <c r="C27" s="31"/>
      <c r="D27" s="31"/>
      <c r="E27" s="31"/>
      <c r="F27" s="31"/>
      <c r="G27" s="116"/>
      <c r="H27" s="31"/>
      <c r="I27" s="31"/>
      <c r="J27" s="31"/>
      <c r="K27" s="31"/>
      <c r="L27" s="31"/>
      <c r="M27" s="31"/>
    </row>
    <row r="28" spans="1:13" x14ac:dyDescent="0.3">
      <c r="A28" s="31"/>
      <c r="B28" s="31"/>
      <c r="C28" s="31"/>
      <c r="D28" s="31"/>
      <c r="E28" s="31"/>
      <c r="F28" s="31"/>
      <c r="G28" s="116"/>
      <c r="H28" s="31"/>
      <c r="I28" s="31"/>
      <c r="J28" s="31"/>
      <c r="K28" s="31"/>
      <c r="L28" s="31"/>
      <c r="M28" s="31"/>
    </row>
    <row r="29" spans="1:13" x14ac:dyDescent="0.3">
      <c r="A29" s="31"/>
      <c r="B29" s="31"/>
      <c r="C29" s="31"/>
      <c r="D29" s="31"/>
      <c r="E29" s="31"/>
      <c r="F29" s="31"/>
      <c r="G29" s="116"/>
      <c r="H29" s="31"/>
      <c r="I29" s="31"/>
      <c r="J29" s="31"/>
      <c r="K29" s="31"/>
      <c r="L29" s="31"/>
      <c r="M29" s="31"/>
    </row>
    <row r="30" spans="1:13" x14ac:dyDescent="0.3">
      <c r="A30" s="31"/>
      <c r="B30" s="31"/>
      <c r="C30" s="31"/>
      <c r="D30" s="31"/>
      <c r="E30" s="31"/>
      <c r="F30" s="31"/>
      <c r="G30" s="116"/>
      <c r="H30" s="31"/>
      <c r="I30" s="31"/>
      <c r="J30" s="31"/>
      <c r="K30" s="31"/>
      <c r="L30" s="31"/>
      <c r="M30" s="31"/>
    </row>
    <row r="31" spans="1:13" x14ac:dyDescent="0.3">
      <c r="A31" s="31"/>
      <c r="B31" s="31"/>
      <c r="C31" s="31"/>
      <c r="D31" s="31"/>
      <c r="E31" s="31"/>
      <c r="F31" s="31"/>
      <c r="G31" s="116"/>
      <c r="H31" s="31"/>
      <c r="I31" s="31"/>
      <c r="J31" s="31"/>
      <c r="K31" s="31"/>
      <c r="L31" s="31"/>
      <c r="M31" s="31"/>
    </row>
    <row r="32" spans="1:13" x14ac:dyDescent="0.3">
      <c r="A32" s="31"/>
      <c r="B32" s="31"/>
      <c r="C32" s="31"/>
      <c r="D32" s="31"/>
      <c r="E32" s="31"/>
      <c r="F32" s="31"/>
      <c r="G32" s="116"/>
      <c r="H32" s="31"/>
      <c r="I32" s="31"/>
      <c r="J32" s="31"/>
      <c r="K32" s="31"/>
      <c r="L32" s="31"/>
      <c r="M32" s="31"/>
    </row>
    <row r="33" spans="7:7" x14ac:dyDescent="0.3">
      <c r="G33" s="116"/>
    </row>
    <row r="34" spans="7:7" x14ac:dyDescent="0.3">
      <c r="G34" s="116"/>
    </row>
    <row r="35" spans="7:7" x14ac:dyDescent="0.3">
      <c r="G35" s="116"/>
    </row>
    <row r="36" spans="7:7" x14ac:dyDescent="0.3">
      <c r="G36" s="97"/>
    </row>
  </sheetData>
  <mergeCells count="11">
    <mergeCell ref="A18:M18"/>
    <mergeCell ref="A2:A3"/>
    <mergeCell ref="M2:M3"/>
    <mergeCell ref="A1:M1"/>
    <mergeCell ref="B2:C2"/>
    <mergeCell ref="E2:F2"/>
    <mergeCell ref="H2:I2"/>
    <mergeCell ref="K2:L2"/>
    <mergeCell ref="D2:D3"/>
    <mergeCell ref="G2:G3"/>
    <mergeCell ref="J2:J3"/>
  </mergeCells>
  <phoneticPr fontId="59" type="noConversion"/>
  <pageMargins left="0.7" right="0.7" top="0.75" bottom="0.75" header="0.3" footer="0.3"/>
  <pageSetup fitToHeight="0" orientation="landscape" r:id="rId1"/>
  <ignoredErrors>
    <ignoredError sqref="B17:C17 H17:I17 E17:F17" formulaRange="1"/>
    <ignoredError sqref="G17 J17 D17" formula="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EB8E-073F-4727-8CA2-CDA37AA3A420}">
  <sheetPr>
    <pageSetUpPr fitToPage="1"/>
  </sheetPr>
  <dimension ref="A1:O22"/>
  <sheetViews>
    <sheetView zoomScaleNormal="100" workbookViewId="0">
      <selection activeCell="P37" sqref="P37"/>
    </sheetView>
  </sheetViews>
  <sheetFormatPr baseColWidth="10" defaultColWidth="11.44140625" defaultRowHeight="14.4" x14ac:dyDescent="0.3"/>
  <cols>
    <col min="1" max="1" width="19.6640625" style="31" bestFit="1" customWidth="1"/>
    <col min="2" max="2" width="7.5546875" style="31" bestFit="1" customWidth="1"/>
    <col min="3" max="4" width="9.109375" style="31" bestFit="1" customWidth="1"/>
    <col min="5" max="5" width="7.5546875" style="31" bestFit="1" customWidth="1"/>
    <col min="6" max="6" width="9.109375" style="31" bestFit="1" customWidth="1"/>
    <col min="7" max="8" width="7.5546875" style="31" bestFit="1" customWidth="1"/>
    <col min="9" max="10" width="9.109375" style="31" bestFit="1" customWidth="1"/>
    <col min="11" max="11" width="7.5546875" style="31" bestFit="1" customWidth="1"/>
    <col min="12" max="12" width="9.109375" style="31" bestFit="1" customWidth="1"/>
    <col min="13" max="13" width="7.5546875" style="31" bestFit="1" customWidth="1"/>
    <col min="14" max="15" width="7.44140625" style="31" bestFit="1" customWidth="1"/>
    <col min="16" max="16" width="11.44140625" style="31"/>
    <col min="17" max="17" width="12.6640625" style="31" bestFit="1" customWidth="1"/>
    <col min="18" max="18" width="7.5546875" style="31" bestFit="1" customWidth="1"/>
    <col min="19" max="20" width="9.109375" style="31" bestFit="1" customWidth="1"/>
    <col min="21" max="21" width="7.5546875" style="31" bestFit="1" customWidth="1"/>
    <col min="22" max="22" width="9.109375" style="31" bestFit="1" customWidth="1"/>
    <col min="23" max="24" width="7.5546875" style="31" bestFit="1" customWidth="1"/>
    <col min="25" max="26" width="9.109375" style="31" bestFit="1" customWidth="1"/>
    <col min="27" max="27" width="7.5546875" style="31" bestFit="1" customWidth="1"/>
    <col min="28" max="28" width="9.109375" style="31" bestFit="1" customWidth="1"/>
    <col min="29" max="16384" width="11.44140625" style="31"/>
  </cols>
  <sheetData>
    <row r="1" spans="1:12" x14ac:dyDescent="0.3">
      <c r="A1" s="392" t="s">
        <v>322</v>
      </c>
      <c r="B1" s="392"/>
      <c r="C1" s="392"/>
      <c r="D1" s="392"/>
      <c r="E1" s="392"/>
      <c r="F1" s="392"/>
      <c r="G1" s="392"/>
      <c r="H1" s="392"/>
      <c r="I1" s="392"/>
      <c r="J1" s="392"/>
      <c r="K1" s="392"/>
      <c r="L1" s="392"/>
    </row>
    <row r="2" spans="1:12" x14ac:dyDescent="0.3">
      <c r="A2" s="384" t="s">
        <v>324</v>
      </c>
      <c r="B2" s="393" t="s">
        <v>302</v>
      </c>
      <c r="C2" s="393"/>
      <c r="D2" s="393"/>
      <c r="E2" s="393"/>
      <c r="F2" s="393"/>
      <c r="G2" s="393"/>
      <c r="H2" s="393"/>
      <c r="I2" s="393"/>
      <c r="J2" s="393"/>
      <c r="K2" s="393"/>
      <c r="L2" s="393"/>
    </row>
    <row r="3" spans="1:12" x14ac:dyDescent="0.3">
      <c r="A3" s="384"/>
      <c r="B3" s="190">
        <v>2011</v>
      </c>
      <c r="C3" s="190">
        <v>2012</v>
      </c>
      <c r="D3" s="190">
        <v>2013</v>
      </c>
      <c r="E3" s="190">
        <v>2014</v>
      </c>
      <c r="F3" s="190">
        <v>2015</v>
      </c>
      <c r="G3" s="191">
        <v>2016</v>
      </c>
      <c r="H3" s="191">
        <v>2017</v>
      </c>
      <c r="I3" s="191">
        <v>2018</v>
      </c>
      <c r="J3" s="191">
        <v>2019</v>
      </c>
      <c r="K3" s="191">
        <v>2020</v>
      </c>
      <c r="L3" s="191">
        <v>2021</v>
      </c>
    </row>
    <row r="4" spans="1:12" x14ac:dyDescent="0.3">
      <c r="A4" s="118" t="s">
        <v>137</v>
      </c>
      <c r="B4" s="165">
        <v>280694.09399999998</v>
      </c>
      <c r="C4" s="165">
        <v>338735.69400000002</v>
      </c>
      <c r="D4" s="165">
        <v>371599.26400000002</v>
      </c>
      <c r="E4" s="165">
        <v>299541.43</v>
      </c>
      <c r="F4" s="165">
        <v>382942.91899999999</v>
      </c>
      <c r="G4" s="165">
        <v>277133.39299999998</v>
      </c>
      <c r="H4" s="165">
        <v>228733.307</v>
      </c>
      <c r="I4" s="165">
        <v>302226.57799999998</v>
      </c>
      <c r="J4" s="165">
        <v>358482.89199999999</v>
      </c>
      <c r="K4" s="165">
        <v>271975.64299999998</v>
      </c>
      <c r="L4" s="166">
        <v>356471.14500000002</v>
      </c>
    </row>
    <row r="5" spans="1:12" x14ac:dyDescent="0.3">
      <c r="A5" s="118" t="s">
        <v>133</v>
      </c>
      <c r="B5" s="165">
        <v>110657.32</v>
      </c>
      <c r="C5" s="165">
        <v>136956.77299999999</v>
      </c>
      <c r="D5" s="165">
        <v>159909.79</v>
      </c>
      <c r="E5" s="165">
        <v>117792.588</v>
      </c>
      <c r="F5" s="165">
        <v>147379.98300000001</v>
      </c>
      <c r="G5" s="165">
        <v>121299.899</v>
      </c>
      <c r="H5" s="165">
        <v>123127.952</v>
      </c>
      <c r="I5" s="165">
        <v>146741.81599999999</v>
      </c>
      <c r="J5" s="165">
        <v>148118.51699999999</v>
      </c>
      <c r="K5" s="165">
        <v>129387.04300000001</v>
      </c>
      <c r="L5" s="166">
        <v>145152.685</v>
      </c>
    </row>
    <row r="6" spans="1:12" x14ac:dyDescent="0.3">
      <c r="A6" s="118" t="s">
        <v>140</v>
      </c>
      <c r="B6" s="165">
        <v>97274.232000000004</v>
      </c>
      <c r="C6" s="165">
        <v>121080.89599999999</v>
      </c>
      <c r="D6" s="165">
        <v>128407.243</v>
      </c>
      <c r="E6" s="165">
        <v>99494.642999999996</v>
      </c>
      <c r="F6" s="165">
        <v>138831.554</v>
      </c>
      <c r="G6" s="165">
        <v>107050.094</v>
      </c>
      <c r="H6" s="165">
        <v>107248.80499999999</v>
      </c>
      <c r="I6" s="165">
        <v>132493.28700000001</v>
      </c>
      <c r="J6" s="165">
        <v>121262.86500000001</v>
      </c>
      <c r="K6" s="165">
        <v>102890.82799999999</v>
      </c>
      <c r="L6" s="166">
        <v>129761.22500000001</v>
      </c>
    </row>
    <row r="7" spans="1:12" x14ac:dyDescent="0.3">
      <c r="A7" s="118" t="s">
        <v>128</v>
      </c>
      <c r="B7" s="165">
        <v>77852.938999999998</v>
      </c>
      <c r="C7" s="165">
        <v>94618.622000000003</v>
      </c>
      <c r="D7" s="165">
        <v>93834.361999999994</v>
      </c>
      <c r="E7" s="165">
        <v>58133.726000000002</v>
      </c>
      <c r="F7" s="165">
        <v>92442.466</v>
      </c>
      <c r="G7" s="165">
        <v>81945.692999999999</v>
      </c>
      <c r="H7" s="165">
        <v>74308.028000000006</v>
      </c>
      <c r="I7" s="165">
        <v>101364.386</v>
      </c>
      <c r="J7" s="165">
        <v>91269.048999999999</v>
      </c>
      <c r="K7" s="165">
        <v>80426.101999999999</v>
      </c>
      <c r="L7" s="166">
        <v>103267.196</v>
      </c>
    </row>
    <row r="8" spans="1:12" x14ac:dyDescent="0.3">
      <c r="A8" s="118" t="s">
        <v>138</v>
      </c>
      <c r="B8" s="165">
        <v>69553.820999999996</v>
      </c>
      <c r="C8" s="165">
        <v>85138.429000000004</v>
      </c>
      <c r="D8" s="165">
        <v>95861.706000000006</v>
      </c>
      <c r="E8" s="165">
        <v>62244.786</v>
      </c>
      <c r="F8" s="165">
        <v>95987.126999999993</v>
      </c>
      <c r="G8" s="165">
        <v>61201.010999999999</v>
      </c>
      <c r="H8" s="165">
        <v>53860.764000000003</v>
      </c>
      <c r="I8" s="165">
        <v>77502.972999999998</v>
      </c>
      <c r="J8" s="165">
        <v>88681.398000000001</v>
      </c>
      <c r="K8" s="165">
        <v>67269.255999999994</v>
      </c>
      <c r="L8" s="166">
        <v>89299.183999999994</v>
      </c>
    </row>
    <row r="9" spans="1:12" x14ac:dyDescent="0.3">
      <c r="A9" s="118" t="s">
        <v>142</v>
      </c>
      <c r="B9" s="165">
        <v>58875.832000000002</v>
      </c>
      <c r="C9" s="165">
        <v>68454.87</v>
      </c>
      <c r="D9" s="165">
        <v>79059.006999999998</v>
      </c>
      <c r="E9" s="165">
        <v>66476.902000000002</v>
      </c>
      <c r="F9" s="165">
        <v>74723.073000000004</v>
      </c>
      <c r="G9" s="165">
        <v>59201.275000000001</v>
      </c>
      <c r="H9" s="165">
        <v>63642.875</v>
      </c>
      <c r="I9" s="165">
        <v>72922.379000000001</v>
      </c>
      <c r="J9" s="165">
        <v>63888.031000000003</v>
      </c>
      <c r="K9" s="165">
        <v>51358.394</v>
      </c>
      <c r="L9" s="166">
        <v>58624.139000000003</v>
      </c>
    </row>
    <row r="10" spans="1:12" x14ac:dyDescent="0.3">
      <c r="A10" s="118" t="s">
        <v>130</v>
      </c>
      <c r="B10" s="165">
        <v>35226.743000000002</v>
      </c>
      <c r="C10" s="165">
        <v>21042.874</v>
      </c>
      <c r="D10" s="165">
        <v>17084.405999999999</v>
      </c>
      <c r="E10" s="165">
        <v>23724.564999999999</v>
      </c>
      <c r="F10" s="165">
        <v>16345.252</v>
      </c>
      <c r="G10" s="165">
        <v>19151.685000000001</v>
      </c>
      <c r="H10" s="165">
        <v>25946.812000000002</v>
      </c>
      <c r="I10" s="165">
        <v>54897.921000000002</v>
      </c>
      <c r="J10" s="165">
        <v>39563.391000000003</v>
      </c>
      <c r="K10" s="165">
        <v>46031.659</v>
      </c>
      <c r="L10" s="166">
        <v>54754.248</v>
      </c>
    </row>
    <row r="11" spans="1:12" x14ac:dyDescent="0.3">
      <c r="A11" s="118" t="s">
        <v>272</v>
      </c>
      <c r="B11" s="165">
        <v>9057.5810000000001</v>
      </c>
      <c r="C11" s="165">
        <v>12589.758</v>
      </c>
      <c r="D11" s="165">
        <v>13524.266</v>
      </c>
      <c r="E11" s="165">
        <v>12305.128000000001</v>
      </c>
      <c r="F11" s="165">
        <v>19028.348999999998</v>
      </c>
      <c r="G11" s="165">
        <v>13645.607</v>
      </c>
      <c r="H11" s="165">
        <v>18144.418000000001</v>
      </c>
      <c r="I11" s="165">
        <v>21937.399000000001</v>
      </c>
      <c r="J11" s="165">
        <v>22583.955000000002</v>
      </c>
      <c r="K11" s="165">
        <v>19012.752</v>
      </c>
      <c r="L11" s="166">
        <v>29262.522000000001</v>
      </c>
    </row>
    <row r="12" spans="1:12" x14ac:dyDescent="0.3">
      <c r="A12" s="118" t="s">
        <v>141</v>
      </c>
      <c r="B12" s="165">
        <v>15297.694</v>
      </c>
      <c r="C12" s="165">
        <v>23823.706999999999</v>
      </c>
      <c r="D12" s="165">
        <v>26160.901999999998</v>
      </c>
      <c r="E12" s="165">
        <v>19884.831999999999</v>
      </c>
      <c r="F12" s="165">
        <v>25596.091</v>
      </c>
      <c r="G12" s="165">
        <v>26134.602999999999</v>
      </c>
      <c r="H12" s="165">
        <v>23719.378000000001</v>
      </c>
      <c r="I12" s="165">
        <v>26661.965</v>
      </c>
      <c r="J12" s="165">
        <v>25858.561000000002</v>
      </c>
      <c r="K12" s="165">
        <v>21013.623</v>
      </c>
      <c r="L12" s="166">
        <v>24935.200000000001</v>
      </c>
    </row>
    <row r="13" spans="1:12" x14ac:dyDescent="0.3">
      <c r="A13" s="118" t="s">
        <v>273</v>
      </c>
      <c r="B13" s="165">
        <v>8446.8189999999995</v>
      </c>
      <c r="C13" s="165">
        <v>28842.839</v>
      </c>
      <c r="D13" s="165">
        <v>18310.151999999998</v>
      </c>
      <c r="E13" s="165">
        <v>15716.58</v>
      </c>
      <c r="F13" s="165">
        <v>19821.627</v>
      </c>
      <c r="G13" s="165">
        <v>24033.350999999999</v>
      </c>
      <c r="H13" s="165">
        <v>20375.241000000002</v>
      </c>
      <c r="I13" s="165">
        <v>35512.849000000002</v>
      </c>
      <c r="J13" s="165">
        <v>33883.722999999998</v>
      </c>
      <c r="K13" s="165">
        <v>26794.792000000001</v>
      </c>
      <c r="L13" s="166">
        <v>19941.007000000001</v>
      </c>
    </row>
    <row r="14" spans="1:12" x14ac:dyDescent="0.3">
      <c r="A14" s="118" t="s">
        <v>321</v>
      </c>
      <c r="B14" s="165">
        <v>21990.305</v>
      </c>
      <c r="C14" s="165">
        <v>33589.83</v>
      </c>
      <c r="D14" s="165">
        <v>17614.305</v>
      </c>
      <c r="E14" s="165">
        <v>16874.953000000001</v>
      </c>
      <c r="F14" s="165">
        <v>15420.183999999999</v>
      </c>
      <c r="G14" s="165">
        <v>15326.906000000001</v>
      </c>
      <c r="H14" s="165">
        <v>18395.760999999999</v>
      </c>
      <c r="I14" s="165">
        <v>18654.705000000002</v>
      </c>
      <c r="J14" s="165">
        <v>16367.661</v>
      </c>
      <c r="K14" s="165">
        <v>21472.255000000001</v>
      </c>
      <c r="L14" s="166">
        <v>15278.168</v>
      </c>
    </row>
    <row r="15" spans="1:12" x14ac:dyDescent="0.3">
      <c r="A15" s="118" t="s">
        <v>274</v>
      </c>
      <c r="B15" s="165">
        <v>43711.830999999998</v>
      </c>
      <c r="C15" s="165">
        <v>51111.241000000002</v>
      </c>
      <c r="D15" s="165">
        <v>53274.555999999997</v>
      </c>
      <c r="E15" s="165">
        <v>48774.767</v>
      </c>
      <c r="F15" s="165">
        <v>52768.055999999997</v>
      </c>
      <c r="G15" s="165">
        <v>46360.313000000002</v>
      </c>
      <c r="H15" s="165">
        <v>47558.072999999997</v>
      </c>
      <c r="I15" s="165">
        <v>61865.686000000002</v>
      </c>
      <c r="J15" s="165">
        <v>20087.521000000001</v>
      </c>
      <c r="K15" s="165">
        <v>50574.358</v>
      </c>
      <c r="L15" s="166">
        <v>62611.133999999998</v>
      </c>
    </row>
    <row r="16" spans="1:12" x14ac:dyDescent="0.3">
      <c r="A16" s="130" t="s">
        <v>174</v>
      </c>
      <c r="B16" s="188">
        <v>828639.21100000001</v>
      </c>
      <c r="C16" s="188">
        <v>1015985.5330000001</v>
      </c>
      <c r="D16" s="188">
        <v>1074639.959</v>
      </c>
      <c r="E16" s="188">
        <v>840964.9</v>
      </c>
      <c r="F16" s="188">
        <v>1081286.6810000001</v>
      </c>
      <c r="G16" s="188">
        <v>852483.83</v>
      </c>
      <c r="H16" s="188">
        <v>805061.41399999999</v>
      </c>
      <c r="I16" s="188">
        <v>1052781.9439999999</v>
      </c>
      <c r="J16" s="188">
        <v>1030047.564</v>
      </c>
      <c r="K16" s="188">
        <v>888206.70499999996</v>
      </c>
      <c r="L16" s="189">
        <v>1089357.8529999999</v>
      </c>
    </row>
    <row r="17" spans="1:15" x14ac:dyDescent="0.3">
      <c r="A17" s="394" t="s">
        <v>323</v>
      </c>
      <c r="B17" s="394"/>
      <c r="C17" s="394"/>
      <c r="D17" s="394"/>
      <c r="E17" s="394"/>
      <c r="F17" s="394"/>
      <c r="G17" s="394"/>
      <c r="H17" s="394"/>
      <c r="I17" s="394"/>
      <c r="J17" s="394"/>
      <c r="K17" s="394"/>
      <c r="L17" s="394"/>
    </row>
    <row r="20" spans="1:15" ht="21.75" customHeight="1" x14ac:dyDescent="0.3"/>
    <row r="21" spans="1:15" x14ac:dyDescent="0.3">
      <c r="D21" s="58"/>
      <c r="E21" s="58"/>
      <c r="F21" s="58"/>
    </row>
    <row r="22" spans="1:15" x14ac:dyDescent="0.3">
      <c r="D22" s="30"/>
      <c r="E22" s="30"/>
      <c r="F22" s="30"/>
      <c r="G22" s="30"/>
      <c r="H22" s="30"/>
      <c r="I22" s="30"/>
      <c r="J22" s="30"/>
      <c r="K22" s="30"/>
      <c r="L22" s="30"/>
      <c r="M22" s="30"/>
      <c r="N22" s="30"/>
      <c r="O22" s="30"/>
    </row>
  </sheetData>
  <mergeCells count="4">
    <mergeCell ref="A1:L1"/>
    <mergeCell ref="B2:L2"/>
    <mergeCell ref="A17:L17"/>
    <mergeCell ref="A2:A3"/>
  </mergeCells>
  <pageMargins left="0.7" right="0.7" top="0.75" bottom="0.75" header="0.3" footer="0.3"/>
  <pageSetup scale="8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O1:T41"/>
  <sheetViews>
    <sheetView zoomScaleNormal="100" workbookViewId="0"/>
  </sheetViews>
  <sheetFormatPr baseColWidth="10" defaultColWidth="11.44140625" defaultRowHeight="14.4" x14ac:dyDescent="0.3"/>
  <cols>
    <col min="13" max="13" width="11.44140625" customWidth="1"/>
    <col min="15" max="15" width="17.44140625" bestFit="1" customWidth="1"/>
    <col min="16" max="16" width="14.109375" bestFit="1" customWidth="1"/>
  </cols>
  <sheetData>
    <row r="1" spans="15:19" x14ac:dyDescent="0.3">
      <c r="O1" s="33" t="s">
        <v>271</v>
      </c>
      <c r="P1" s="33"/>
      <c r="Q1" s="33"/>
      <c r="R1" s="31"/>
      <c r="S1" s="31"/>
    </row>
    <row r="2" spans="15:19" x14ac:dyDescent="0.3">
      <c r="O2" s="66" t="s">
        <v>137</v>
      </c>
      <c r="P2" s="65">
        <v>356471145</v>
      </c>
      <c r="Q2" s="64">
        <f>P2/$P$14</f>
        <v>0.3272305276161625</v>
      </c>
      <c r="R2" s="67"/>
      <c r="S2" s="77"/>
    </row>
    <row r="3" spans="15:19" x14ac:dyDescent="0.3">
      <c r="O3" s="66" t="s">
        <v>133</v>
      </c>
      <c r="P3" s="65">
        <v>145152685</v>
      </c>
      <c r="Q3" s="64">
        <f t="shared" ref="Q3:Q12" si="0">P3/$P$14</f>
        <v>0.13324609961755149</v>
      </c>
      <c r="R3" s="67"/>
      <c r="S3" s="77"/>
    </row>
    <row r="4" spans="15:19" x14ac:dyDescent="0.3">
      <c r="O4" s="66" t="s">
        <v>140</v>
      </c>
      <c r="P4" s="65">
        <v>129761225</v>
      </c>
      <c r="Q4" s="64">
        <f t="shared" si="0"/>
        <v>0.11911717039781601</v>
      </c>
      <c r="R4" s="67"/>
      <c r="S4" s="77"/>
    </row>
    <row r="5" spans="15:19" x14ac:dyDescent="0.3">
      <c r="O5" s="66" t="s">
        <v>128</v>
      </c>
      <c r="P5" s="65">
        <v>103267196</v>
      </c>
      <c r="Q5" s="64">
        <f t="shared" si="0"/>
        <v>9.479639377970317E-2</v>
      </c>
      <c r="R5" s="67"/>
      <c r="S5" s="77"/>
    </row>
    <row r="6" spans="15:19" x14ac:dyDescent="0.3">
      <c r="O6" s="66" t="s">
        <v>138</v>
      </c>
      <c r="P6" s="65">
        <v>89299184</v>
      </c>
      <c r="Q6" s="64">
        <f t="shared" si="0"/>
        <v>8.1974149958232323E-2</v>
      </c>
      <c r="R6" s="67"/>
      <c r="S6" s="77"/>
    </row>
    <row r="7" spans="15:19" x14ac:dyDescent="0.3">
      <c r="O7" s="66" t="s">
        <v>142</v>
      </c>
      <c r="P7" s="65">
        <v>58624139</v>
      </c>
      <c r="Q7" s="64">
        <f t="shared" si="0"/>
        <v>5.381531774756481E-2</v>
      </c>
      <c r="R7" s="67"/>
      <c r="S7" s="77"/>
    </row>
    <row r="8" spans="15:19" x14ac:dyDescent="0.3">
      <c r="O8" s="66" t="s">
        <v>130</v>
      </c>
      <c r="P8" s="65">
        <v>54754248</v>
      </c>
      <c r="Q8" s="64">
        <f t="shared" si="0"/>
        <v>5.0262866191501165E-2</v>
      </c>
      <c r="R8" s="67"/>
      <c r="S8" s="77"/>
    </row>
    <row r="9" spans="15:19" x14ac:dyDescent="0.3">
      <c r="O9" s="66" t="s">
        <v>272</v>
      </c>
      <c r="P9" s="65">
        <v>29262522</v>
      </c>
      <c r="Q9" s="64">
        <f t="shared" si="0"/>
        <v>2.6862175656432341E-2</v>
      </c>
      <c r="R9" s="67"/>
      <c r="S9" s="77"/>
    </row>
    <row r="10" spans="15:19" x14ac:dyDescent="0.3">
      <c r="O10" s="66" t="s">
        <v>141</v>
      </c>
      <c r="P10" s="65">
        <v>24935200</v>
      </c>
      <c r="Q10" s="64">
        <f t="shared" si="0"/>
        <v>2.2889815253390386E-2</v>
      </c>
      <c r="R10" s="67"/>
      <c r="S10" s="77"/>
    </row>
    <row r="11" spans="15:19" x14ac:dyDescent="0.3">
      <c r="O11" s="66" t="s">
        <v>273</v>
      </c>
      <c r="P11" s="65">
        <v>19941007</v>
      </c>
      <c r="Q11" s="64">
        <f t="shared" si="0"/>
        <v>1.8305285949042495E-2</v>
      </c>
      <c r="R11" s="67"/>
      <c r="S11" s="77"/>
    </row>
    <row r="12" spans="15:19" x14ac:dyDescent="0.3">
      <c r="O12" s="66" t="s">
        <v>274</v>
      </c>
      <c r="P12" s="65">
        <v>77889302</v>
      </c>
      <c r="Q12" s="64">
        <f t="shared" si="0"/>
        <v>7.1500197832603321E-2</v>
      </c>
      <c r="R12" s="67"/>
      <c r="S12" s="77"/>
    </row>
    <row r="13" spans="15:19" x14ac:dyDescent="0.3">
      <c r="O13" s="66" t="s">
        <v>275</v>
      </c>
      <c r="P13" s="65">
        <v>888206705</v>
      </c>
      <c r="Q13" s="64"/>
      <c r="R13" s="73"/>
      <c r="S13" s="67"/>
    </row>
    <row r="14" spans="15:19" x14ac:dyDescent="0.3">
      <c r="O14" s="66" t="s">
        <v>276</v>
      </c>
      <c r="P14" s="117">
        <f>P41*100</f>
        <v>1089357853</v>
      </c>
      <c r="Q14" s="64"/>
      <c r="R14" s="63">
        <f>P14/P13</f>
        <v>1.226468846573276</v>
      </c>
      <c r="S14" s="67"/>
    </row>
    <row r="15" spans="15:19" ht="15" thickBot="1" x14ac:dyDescent="0.35">
      <c r="O15" s="31"/>
      <c r="P15" s="31"/>
      <c r="Q15" s="31"/>
      <c r="R15" s="31"/>
      <c r="S15" s="31"/>
    </row>
    <row r="16" spans="15:19" ht="21" thickBot="1" x14ac:dyDescent="0.35">
      <c r="O16" s="68" t="s">
        <v>277</v>
      </c>
      <c r="P16" s="69" t="s">
        <v>265</v>
      </c>
      <c r="Q16" s="69" t="s">
        <v>267</v>
      </c>
      <c r="R16" s="69" t="s">
        <v>231</v>
      </c>
      <c r="S16" s="69" t="s">
        <v>228</v>
      </c>
    </row>
    <row r="17" spans="15:20" ht="15" thickBot="1" x14ac:dyDescent="0.35">
      <c r="O17" s="70">
        <v>1997</v>
      </c>
      <c r="P17" s="71">
        <v>2489287</v>
      </c>
      <c r="Q17" s="71">
        <v>1330057</v>
      </c>
      <c r="R17" s="71">
        <v>490905</v>
      </c>
      <c r="S17" s="71">
        <v>4310249</v>
      </c>
      <c r="T17" s="31"/>
    </row>
    <row r="18" spans="15:20" ht="15" thickBot="1" x14ac:dyDescent="0.35">
      <c r="O18" s="70">
        <v>1998</v>
      </c>
      <c r="P18" s="71">
        <v>2996983</v>
      </c>
      <c r="Q18" s="72">
        <v>1443082</v>
      </c>
      <c r="R18" s="71">
        <v>825438</v>
      </c>
      <c r="S18" s="71">
        <v>5265503</v>
      </c>
      <c r="T18" s="67"/>
    </row>
    <row r="19" spans="15:20" ht="15" thickBot="1" x14ac:dyDescent="0.35">
      <c r="O19" s="70">
        <v>1999</v>
      </c>
      <c r="P19" s="71">
        <v>2395729</v>
      </c>
      <c r="Q19" s="71">
        <v>1318548</v>
      </c>
      <c r="R19" s="71">
        <v>565874</v>
      </c>
      <c r="S19" s="71">
        <v>4280151</v>
      </c>
      <c r="T19" s="67"/>
    </row>
    <row r="20" spans="15:20" ht="15" thickBot="1" x14ac:dyDescent="0.35">
      <c r="O20" s="70">
        <v>2000</v>
      </c>
      <c r="P20" s="71">
        <v>3748213</v>
      </c>
      <c r="Q20" s="71">
        <v>1956098</v>
      </c>
      <c r="R20" s="71">
        <v>715063</v>
      </c>
      <c r="S20" s="71">
        <v>6419374</v>
      </c>
      <c r="T20" s="67"/>
    </row>
    <row r="21" spans="15:20" ht="15" thickBot="1" x14ac:dyDescent="0.35">
      <c r="O21" s="70">
        <v>2001</v>
      </c>
      <c r="P21" s="71">
        <v>4460397</v>
      </c>
      <c r="Q21" s="71">
        <v>583290</v>
      </c>
      <c r="R21" s="71">
        <v>408098</v>
      </c>
      <c r="S21" s="71">
        <v>5451785</v>
      </c>
      <c r="T21" s="31"/>
    </row>
    <row r="22" spans="15:20" ht="15" thickBot="1" x14ac:dyDescent="0.35">
      <c r="O22" s="70">
        <v>2002</v>
      </c>
      <c r="P22" s="71">
        <v>4430500</v>
      </c>
      <c r="Q22" s="71">
        <v>834463</v>
      </c>
      <c r="R22" s="71">
        <v>358267</v>
      </c>
      <c r="S22" s="71">
        <v>5623230</v>
      </c>
      <c r="T22" s="31"/>
    </row>
    <row r="23" spans="15:20" ht="15" thickBot="1" x14ac:dyDescent="0.35">
      <c r="O23" s="70">
        <v>2003</v>
      </c>
      <c r="P23" s="71">
        <v>5460865</v>
      </c>
      <c r="Q23" s="71">
        <v>947611</v>
      </c>
      <c r="R23" s="71">
        <v>273745</v>
      </c>
      <c r="S23" s="71">
        <v>6682221</v>
      </c>
      <c r="T23" s="31"/>
    </row>
    <row r="24" spans="15:20" ht="15" thickBot="1" x14ac:dyDescent="0.35">
      <c r="O24" s="70">
        <v>2004</v>
      </c>
      <c r="P24" s="71">
        <v>5474888</v>
      </c>
      <c r="Q24" s="71">
        <v>577173</v>
      </c>
      <c r="R24" s="71">
        <v>248675</v>
      </c>
      <c r="S24" s="71">
        <v>6300736</v>
      </c>
      <c r="T24" s="31"/>
    </row>
    <row r="25" spans="15:20" ht="15" thickBot="1" x14ac:dyDescent="0.35">
      <c r="O25" s="70">
        <v>2005</v>
      </c>
      <c r="P25" s="71">
        <v>6303212</v>
      </c>
      <c r="Q25" s="71">
        <v>1047796</v>
      </c>
      <c r="R25" s="71">
        <v>534503</v>
      </c>
      <c r="S25" s="71">
        <v>7885511</v>
      </c>
      <c r="T25" s="31"/>
    </row>
    <row r="26" spans="15:20" ht="15" thickBot="1" x14ac:dyDescent="0.35">
      <c r="O26" s="70">
        <v>2006</v>
      </c>
      <c r="P26" s="71">
        <v>7163043</v>
      </c>
      <c r="Q26" s="71">
        <v>861365</v>
      </c>
      <c r="R26" s="71">
        <v>424370</v>
      </c>
      <c r="S26" s="71">
        <v>8448778</v>
      </c>
      <c r="T26" s="31"/>
    </row>
    <row r="27" spans="15:20" ht="15" thickBot="1" x14ac:dyDescent="0.35">
      <c r="O27" s="70">
        <v>2007</v>
      </c>
      <c r="P27" s="72">
        <v>7038874</v>
      </c>
      <c r="Q27" s="72">
        <v>879062</v>
      </c>
      <c r="R27" s="72">
        <v>359524</v>
      </c>
      <c r="S27" s="71">
        <v>8277460</v>
      </c>
      <c r="T27" s="31"/>
    </row>
    <row r="28" spans="15:20" ht="15" thickBot="1" x14ac:dyDescent="0.35">
      <c r="O28" s="70">
        <v>2008</v>
      </c>
      <c r="P28" s="72">
        <v>6927908</v>
      </c>
      <c r="Q28" s="72">
        <v>1318511</v>
      </c>
      <c r="R28" s="72">
        <v>436551</v>
      </c>
      <c r="S28" s="71">
        <v>8682970</v>
      </c>
      <c r="T28" s="31"/>
    </row>
    <row r="29" spans="15:20" ht="15" thickBot="1" x14ac:dyDescent="0.35">
      <c r="O29" s="70">
        <v>2009</v>
      </c>
      <c r="P29" s="72">
        <v>8665659</v>
      </c>
      <c r="Q29" s="72">
        <v>1152065</v>
      </c>
      <c r="R29" s="72">
        <v>275198</v>
      </c>
      <c r="S29" s="71">
        <v>10092922</v>
      </c>
      <c r="T29" s="31"/>
    </row>
    <row r="30" spans="15:20" ht="15" thickBot="1" x14ac:dyDescent="0.35">
      <c r="O30" s="70">
        <v>2010</v>
      </c>
      <c r="P30" s="72">
        <v>7445528</v>
      </c>
      <c r="Q30" s="72">
        <v>1271633</v>
      </c>
      <c r="R30" s="72">
        <v>435221</v>
      </c>
      <c r="S30" s="71">
        <v>9152382</v>
      </c>
      <c r="T30" s="31"/>
    </row>
    <row r="31" spans="15:20" ht="15" thickBot="1" x14ac:dyDescent="0.35">
      <c r="O31" s="70">
        <v>2011</v>
      </c>
      <c r="P31" s="72">
        <v>8286392</v>
      </c>
      <c r="Q31" s="72">
        <v>1180010</v>
      </c>
      <c r="R31" s="72">
        <v>997406</v>
      </c>
      <c r="S31" s="71">
        <v>10463808</v>
      </c>
      <c r="T31" s="31"/>
    </row>
    <row r="32" spans="15:20" ht="15" thickBot="1" x14ac:dyDescent="0.35">
      <c r="O32" s="70">
        <v>2012</v>
      </c>
      <c r="P32" s="72">
        <v>10159853</v>
      </c>
      <c r="Q32" s="72">
        <v>1716869</v>
      </c>
      <c r="R32" s="72">
        <v>676985</v>
      </c>
      <c r="S32" s="71">
        <v>12553707</v>
      </c>
      <c r="T32" s="31"/>
    </row>
    <row r="33" spans="15:19" ht="15" thickBot="1" x14ac:dyDescent="0.35">
      <c r="O33" s="70">
        <v>2013</v>
      </c>
      <c r="P33" s="72">
        <v>10746399.59</v>
      </c>
      <c r="Q33" s="72">
        <v>1361019.94</v>
      </c>
      <c r="R33" s="72">
        <v>713532.72</v>
      </c>
      <c r="S33" s="71">
        <v>12820952.25</v>
      </c>
    </row>
    <row r="34" spans="15:19" ht="15" thickBot="1" x14ac:dyDescent="0.35">
      <c r="O34" s="70">
        <v>2014</v>
      </c>
      <c r="P34" s="72">
        <v>8409649</v>
      </c>
      <c r="Q34" s="72">
        <v>1101227.26</v>
      </c>
      <c r="R34" s="72">
        <v>385395</v>
      </c>
      <c r="S34" s="71">
        <v>9896271.2599999998</v>
      </c>
    </row>
    <row r="35" spans="15:19" x14ac:dyDescent="0.3">
      <c r="O35" s="74">
        <v>2015</v>
      </c>
      <c r="P35" s="75">
        <v>10812866.810000001</v>
      </c>
      <c r="Q35" s="75">
        <v>1522542.81</v>
      </c>
      <c r="R35" s="75">
        <v>531451.97</v>
      </c>
      <c r="S35" s="76">
        <v>12866861.590000002</v>
      </c>
    </row>
    <row r="36" spans="15:19" x14ac:dyDescent="0.3">
      <c r="O36" s="74">
        <v>2016</v>
      </c>
      <c r="P36" s="75">
        <v>8524838.3000000007</v>
      </c>
      <c r="Q36" s="75">
        <v>1217747.5</v>
      </c>
      <c r="R36" s="75">
        <v>401034.54</v>
      </c>
      <c r="S36" s="76">
        <v>10143620.34</v>
      </c>
    </row>
    <row r="37" spans="15:19" x14ac:dyDescent="0.3">
      <c r="O37" s="74">
        <v>2017</v>
      </c>
      <c r="P37" s="75">
        <v>8050614.1399999997</v>
      </c>
      <c r="Q37" s="75">
        <v>1103298.02</v>
      </c>
      <c r="R37" s="75">
        <v>338145.85</v>
      </c>
      <c r="S37" s="76">
        <v>9492058.0099999998</v>
      </c>
    </row>
    <row r="38" spans="15:19" x14ac:dyDescent="0.3">
      <c r="O38" s="74">
        <v>2018</v>
      </c>
      <c r="P38" s="75">
        <v>10527819.439999999</v>
      </c>
      <c r="Q38" s="75">
        <v>1358918.94</v>
      </c>
      <c r="R38" s="75">
        <v>1012231.45</v>
      </c>
      <c r="S38" s="76">
        <v>12898969.829999998</v>
      </c>
    </row>
    <row r="39" spans="15:19" x14ac:dyDescent="0.3">
      <c r="O39" s="78">
        <v>2019</v>
      </c>
      <c r="P39" s="79">
        <v>10300475</v>
      </c>
      <c r="Q39" s="79">
        <v>1339894</v>
      </c>
      <c r="R39" s="79">
        <v>298388</v>
      </c>
      <c r="S39" s="80">
        <v>11938757</v>
      </c>
    </row>
    <row r="40" spans="15:19" x14ac:dyDescent="0.3">
      <c r="O40" s="78">
        <v>2020</v>
      </c>
      <c r="P40" s="79">
        <v>8882067</v>
      </c>
      <c r="Q40" s="79">
        <v>1219875</v>
      </c>
      <c r="R40" s="79">
        <v>235286</v>
      </c>
      <c r="S40" s="80">
        <v>10337228</v>
      </c>
    </row>
    <row r="41" spans="15:19" x14ac:dyDescent="0.3">
      <c r="O41" s="78">
        <v>2021</v>
      </c>
      <c r="P41" s="79">
        <v>10893578.529999999</v>
      </c>
      <c r="Q41" s="115">
        <v>1874779</v>
      </c>
      <c r="R41" s="79">
        <v>668928.74</v>
      </c>
      <c r="S41" s="80">
        <v>13436986</v>
      </c>
    </row>
  </sheetData>
  <phoneticPr fontId="59" type="noConversion"/>
  <pageMargins left="0.7" right="0.7" top="0.75" bottom="0.75" header="0.3" footer="0.3"/>
  <pageSetup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workbookViewId="0">
      <selection activeCell="E19" sqref="E19"/>
    </sheetView>
  </sheetViews>
  <sheetFormatPr baseColWidth="10" defaultColWidth="11.44140625" defaultRowHeight="14.4" x14ac:dyDescent="0.3"/>
  <sheetData>
    <row r="6" spans="4:4" ht="21" x14ac:dyDescent="0.4">
      <c r="D6" s="9" t="s">
        <v>1</v>
      </c>
    </row>
    <row r="7" spans="4:4" ht="21" x14ac:dyDescent="0.4">
      <c r="D7" s="9" t="s">
        <v>341</v>
      </c>
    </row>
    <row r="8" spans="4:4" ht="21" x14ac:dyDescent="0.4">
      <c r="D8" s="9"/>
    </row>
    <row r="11" spans="4:4" x14ac:dyDescent="0.3">
      <c r="D11" s="8" t="s">
        <v>319</v>
      </c>
    </row>
    <row r="16" spans="4:4" ht="15.6" x14ac:dyDescent="0.3">
      <c r="D16" s="6" t="s">
        <v>2</v>
      </c>
    </row>
    <row r="17" spans="4:7" ht="15.6" x14ac:dyDescent="0.3">
      <c r="D17" s="6" t="s">
        <v>3</v>
      </c>
      <c r="E17" s="31"/>
      <c r="F17" s="31"/>
      <c r="G17" s="31" t="s">
        <v>4</v>
      </c>
    </row>
    <row r="22" spans="4:7" x14ac:dyDescent="0.3">
      <c r="D22" s="8" t="s">
        <v>320</v>
      </c>
      <c r="E22" s="31"/>
      <c r="F22" s="31"/>
      <c r="G22" s="31"/>
    </row>
    <row r="23" spans="4:7" x14ac:dyDescent="0.3">
      <c r="D23" s="8" t="s">
        <v>331</v>
      </c>
      <c r="E23" s="31"/>
      <c r="F23" s="31"/>
      <c r="G23" s="31"/>
    </row>
    <row r="33" spans="1:4" x14ac:dyDescent="0.3">
      <c r="A33" s="31"/>
      <c r="B33" s="31"/>
      <c r="C33" s="31"/>
      <c r="D33" s="7" t="s">
        <v>5</v>
      </c>
    </row>
    <row r="40" spans="1:4" x14ac:dyDescent="0.3">
      <c r="A40" s="4" t="s">
        <v>6</v>
      </c>
      <c r="B40" s="31"/>
      <c r="C40" s="31"/>
      <c r="D40" s="31"/>
    </row>
    <row r="41" spans="1:4" x14ac:dyDescent="0.3">
      <c r="A41" s="4" t="s">
        <v>7</v>
      </c>
      <c r="B41" s="31"/>
      <c r="C41" s="31"/>
      <c r="D41" s="31"/>
    </row>
    <row r="42" spans="1:4" x14ac:dyDescent="0.3">
      <c r="A42" s="4" t="s">
        <v>8</v>
      </c>
      <c r="B42" s="31"/>
      <c r="C42" s="31"/>
      <c r="D42" s="31"/>
    </row>
    <row r="43" spans="1:4" x14ac:dyDescent="0.3">
      <c r="A43" s="5" t="s">
        <v>9</v>
      </c>
      <c r="B43" s="31"/>
      <c r="C43" s="31"/>
      <c r="D43" s="31"/>
    </row>
  </sheetData>
  <phoneticPr fontId="59" type="noConversion"/>
  <pageMargins left="0.70866141732283472" right="0.70866141732283472" top="0.74803149606299213" bottom="0.74803149606299213" header="0.31496062992125984" footer="0.31496062992125984"/>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35"/>
  <sheetViews>
    <sheetView zoomScaleNormal="100" workbookViewId="0">
      <selection activeCell="A5" sqref="A5"/>
    </sheetView>
  </sheetViews>
  <sheetFormatPr baseColWidth="10" defaultColWidth="11.44140625" defaultRowHeight="14.4" x14ac:dyDescent="0.3"/>
  <cols>
    <col min="1" max="1" width="9.6640625" customWidth="1"/>
    <col min="2" max="2" width="7.33203125" customWidth="1"/>
    <col min="3" max="3" width="8.33203125" customWidth="1"/>
    <col min="4" max="4" width="7.6640625" customWidth="1"/>
    <col min="5" max="5" width="8.88671875" bestFit="1" customWidth="1"/>
    <col min="6" max="6" width="7.6640625" customWidth="1"/>
    <col min="7" max="7" width="7.88671875" customWidth="1"/>
    <col min="8" max="8" width="8.88671875" bestFit="1" customWidth="1"/>
    <col min="9" max="9" width="7.88671875" bestFit="1" customWidth="1"/>
    <col min="10" max="11" width="8.88671875" bestFit="1" customWidth="1"/>
    <col min="12" max="12" width="7.88671875" bestFit="1" customWidth="1"/>
    <col min="13" max="14" width="8.88671875" bestFit="1" customWidth="1"/>
    <col min="15" max="15" width="9.44140625" customWidth="1"/>
    <col min="18" max="18" width="13.33203125" customWidth="1"/>
    <col min="19" max="19" width="15.21875" customWidth="1"/>
  </cols>
  <sheetData>
    <row r="1" spans="1:19" x14ac:dyDescent="0.3">
      <c r="A1" s="407" t="s">
        <v>336</v>
      </c>
      <c r="B1" s="407"/>
      <c r="C1" s="407"/>
      <c r="D1" s="407"/>
      <c r="E1" s="407"/>
      <c r="F1" s="407"/>
      <c r="G1" s="407"/>
      <c r="H1" s="407"/>
      <c r="I1" s="407"/>
      <c r="J1" s="407"/>
      <c r="K1" s="407"/>
      <c r="L1" s="407"/>
      <c r="M1" s="407"/>
      <c r="N1" s="407"/>
      <c r="O1" s="407"/>
      <c r="P1" s="31"/>
    </row>
    <row r="2" spans="1:19" x14ac:dyDescent="0.3">
      <c r="A2" s="408" t="s">
        <v>278</v>
      </c>
      <c r="B2" s="408"/>
      <c r="C2" s="408"/>
      <c r="D2" s="408"/>
      <c r="E2" s="408"/>
      <c r="F2" s="408"/>
      <c r="G2" s="408"/>
      <c r="H2" s="408"/>
      <c r="I2" s="408"/>
      <c r="J2" s="408"/>
      <c r="K2" s="408"/>
      <c r="L2" s="408"/>
      <c r="M2" s="408"/>
      <c r="N2" s="408"/>
      <c r="O2" s="408"/>
      <c r="P2" s="31"/>
    </row>
    <row r="3" spans="1:19" x14ac:dyDescent="0.3">
      <c r="A3" s="159" t="s">
        <v>279</v>
      </c>
      <c r="B3" s="159">
        <v>2008</v>
      </c>
      <c r="C3" s="159">
        <v>2009</v>
      </c>
      <c r="D3" s="159">
        <v>2010</v>
      </c>
      <c r="E3" s="159" t="s">
        <v>280</v>
      </c>
      <c r="F3" s="159" t="s">
        <v>281</v>
      </c>
      <c r="G3" s="159">
        <v>2012</v>
      </c>
      <c r="H3" s="159">
        <v>2013</v>
      </c>
      <c r="I3" s="159">
        <v>2014</v>
      </c>
      <c r="J3" s="159">
        <v>2015</v>
      </c>
      <c r="K3" s="159">
        <v>2016</v>
      </c>
      <c r="L3" s="159">
        <v>2017</v>
      </c>
      <c r="M3" s="159">
        <v>2018</v>
      </c>
      <c r="N3" s="159">
        <v>2019</v>
      </c>
      <c r="O3" s="236">
        <v>2020</v>
      </c>
      <c r="P3" s="31"/>
    </row>
    <row r="4" spans="1:19" x14ac:dyDescent="0.3">
      <c r="A4" s="146" t="s">
        <v>282</v>
      </c>
      <c r="B4" s="147">
        <v>104716.9</v>
      </c>
      <c r="C4" s="147">
        <v>111524.96</v>
      </c>
      <c r="D4" s="147">
        <v>116830.78</v>
      </c>
      <c r="E4" s="147">
        <v>125946.23000000001</v>
      </c>
      <c r="F4" s="147">
        <v>125946.23000000001</v>
      </c>
      <c r="G4" s="147">
        <v>128638</v>
      </c>
      <c r="H4" s="147">
        <v>130361.7</v>
      </c>
      <c r="I4" s="147">
        <v>137592.44</v>
      </c>
      <c r="J4" s="147">
        <v>141918.12399999998</v>
      </c>
      <c r="K4" s="147">
        <v>137374.93</v>
      </c>
      <c r="L4" s="147">
        <v>135907.75</v>
      </c>
      <c r="M4" s="147">
        <v>137191.12</v>
      </c>
      <c r="N4" s="147">
        <v>136288.79</v>
      </c>
      <c r="O4" s="147">
        <v>136166.23999999993</v>
      </c>
      <c r="P4" s="101"/>
      <c r="Q4" s="101"/>
    </row>
    <row r="5" spans="1:19" x14ac:dyDescent="0.3">
      <c r="A5" s="146" t="s">
        <v>283</v>
      </c>
      <c r="B5" s="147">
        <v>52186.940009197584</v>
      </c>
      <c r="C5" s="147">
        <v>53340.070009197589</v>
      </c>
      <c r="D5" s="147">
        <v>52656.510009197591</v>
      </c>
      <c r="E5" s="147">
        <v>53869.560009197579</v>
      </c>
      <c r="F5" s="147">
        <v>53869.560009197579</v>
      </c>
      <c r="G5" s="147">
        <v>53868.710009197581</v>
      </c>
      <c r="H5" s="147">
        <v>53745.990009197587</v>
      </c>
      <c r="I5" s="147">
        <v>52234.06</v>
      </c>
      <c r="J5" s="147">
        <v>48593.24</v>
      </c>
      <c r="K5" s="147">
        <v>48582.18</v>
      </c>
      <c r="L5" s="147">
        <v>48202.19000000001</v>
      </c>
      <c r="M5" s="147">
        <v>47799.800000000047</v>
      </c>
      <c r="N5" s="147">
        <v>47834</v>
      </c>
      <c r="O5" s="147">
        <v>43104.05</v>
      </c>
      <c r="P5" s="31"/>
    </row>
    <row r="6" spans="1:19" x14ac:dyDescent="0.3">
      <c r="A6" s="146" t="s">
        <v>284</v>
      </c>
      <c r="B6" s="147">
        <v>9982</v>
      </c>
      <c r="C6" s="147">
        <v>10001</v>
      </c>
      <c r="D6" s="147">
        <v>6929.87</v>
      </c>
      <c r="E6" s="147">
        <v>10000</v>
      </c>
      <c r="F6" s="160">
        <v>7462.63</v>
      </c>
      <c r="G6" s="147">
        <v>7721.4</v>
      </c>
      <c r="H6" s="147">
        <v>7993.65</v>
      </c>
      <c r="I6" s="147">
        <v>8202.07</v>
      </c>
      <c r="J6" s="147">
        <v>8515.92</v>
      </c>
      <c r="K6" s="147">
        <v>8712.7199999999993</v>
      </c>
      <c r="L6" s="147">
        <v>8711.24</v>
      </c>
      <c r="M6" s="147">
        <v>9150.01</v>
      </c>
      <c r="N6" s="147">
        <v>9172.56</v>
      </c>
      <c r="O6" s="147">
        <v>9154.24</v>
      </c>
      <c r="P6" s="31"/>
      <c r="Q6" s="234"/>
      <c r="R6" s="234"/>
      <c r="S6" s="234"/>
    </row>
    <row r="7" spans="1:19" x14ac:dyDescent="0.3">
      <c r="A7" s="146" t="s">
        <v>228</v>
      </c>
      <c r="B7" s="147">
        <f t="shared" ref="B7:K7" si="0">SUM(B4:B6)</f>
        <v>166885.84000919759</v>
      </c>
      <c r="C7" s="147">
        <f t="shared" si="0"/>
        <v>174866.0300091976</v>
      </c>
      <c r="D7" s="147">
        <f>SUM(D4:D6)</f>
        <v>176417.1600091976</v>
      </c>
      <c r="E7" s="161">
        <f t="shared" si="0"/>
        <v>189815.7900091976</v>
      </c>
      <c r="F7" s="160">
        <f t="shared" si="0"/>
        <v>187278.42000919761</v>
      </c>
      <c r="G7" s="147">
        <f t="shared" si="0"/>
        <v>190228.11000919758</v>
      </c>
      <c r="H7" s="147">
        <f t="shared" si="0"/>
        <v>192101.34000919756</v>
      </c>
      <c r="I7" s="147">
        <f t="shared" si="0"/>
        <v>198028.57</v>
      </c>
      <c r="J7" s="147">
        <f t="shared" si="0"/>
        <v>199027.28399999999</v>
      </c>
      <c r="K7" s="147">
        <f t="shared" si="0"/>
        <v>194669.83</v>
      </c>
      <c r="L7" s="147">
        <f>SUM(L4:L6)</f>
        <v>192821.18</v>
      </c>
      <c r="M7" s="147">
        <f>SUM(M4:M6)</f>
        <v>194140.93000000005</v>
      </c>
      <c r="N7" s="147">
        <f>SUM(N4:N6)</f>
        <v>193295.35</v>
      </c>
      <c r="O7" s="147">
        <f>SUM(O4:O6)</f>
        <v>188424.52999999991</v>
      </c>
      <c r="P7" s="31"/>
    </row>
    <row r="8" spans="1:19" ht="15" customHeight="1" x14ac:dyDescent="0.3">
      <c r="A8" s="395" t="s">
        <v>285</v>
      </c>
      <c r="B8" s="395"/>
      <c r="C8" s="395"/>
      <c r="D8" s="395"/>
      <c r="E8" s="395"/>
      <c r="F8" s="395"/>
      <c r="G8" s="395"/>
      <c r="H8" s="395"/>
      <c r="I8" s="395"/>
      <c r="J8" s="395"/>
      <c r="K8" s="395"/>
      <c r="L8" s="395"/>
      <c r="M8" s="395"/>
      <c r="N8" s="395"/>
      <c r="O8" s="395"/>
      <c r="P8" s="31"/>
    </row>
    <row r="9" spans="1:19" ht="27.6" customHeight="1" x14ac:dyDescent="0.3">
      <c r="A9" s="395" t="s">
        <v>286</v>
      </c>
      <c r="B9" s="395"/>
      <c r="C9" s="395"/>
      <c r="D9" s="395"/>
      <c r="E9" s="395"/>
      <c r="F9" s="395"/>
      <c r="G9" s="395"/>
      <c r="H9" s="395"/>
      <c r="I9" s="395"/>
      <c r="J9" s="395"/>
      <c r="K9" s="395"/>
      <c r="L9" s="395"/>
      <c r="M9" s="395"/>
      <c r="N9" s="395"/>
      <c r="O9" s="395"/>
      <c r="P9" s="31"/>
    </row>
    <row r="10" spans="1:19" ht="24" customHeight="1" x14ac:dyDescent="0.3">
      <c r="A10" s="395" t="s">
        <v>287</v>
      </c>
      <c r="B10" s="395"/>
      <c r="C10" s="395"/>
      <c r="D10" s="395"/>
      <c r="E10" s="395"/>
      <c r="F10" s="395"/>
      <c r="G10" s="395"/>
      <c r="H10" s="395"/>
      <c r="I10" s="395"/>
      <c r="J10" s="395"/>
      <c r="K10" s="395"/>
      <c r="L10" s="395"/>
      <c r="M10" s="395"/>
      <c r="N10" s="395"/>
      <c r="O10" s="395"/>
      <c r="P10" s="31"/>
    </row>
    <row r="11" spans="1:19" ht="25.8" customHeight="1" x14ac:dyDescent="0.3">
      <c r="A11" s="395" t="s">
        <v>338</v>
      </c>
      <c r="B11" s="395"/>
      <c r="C11" s="395"/>
      <c r="D11" s="395"/>
      <c r="E11" s="395"/>
      <c r="F11" s="395"/>
      <c r="G11" s="395"/>
      <c r="H11" s="395"/>
      <c r="I11" s="395"/>
      <c r="J11" s="395"/>
      <c r="K11" s="395"/>
      <c r="L11" s="395"/>
      <c r="M11" s="395"/>
      <c r="N11" s="395"/>
      <c r="O11" s="395"/>
      <c r="P11" s="31"/>
    </row>
    <row r="12" spans="1:19" ht="14.4" customHeight="1" x14ac:dyDescent="0.3">
      <c r="A12" s="395" t="s">
        <v>288</v>
      </c>
      <c r="B12" s="395"/>
      <c r="C12" s="395"/>
      <c r="D12" s="395"/>
      <c r="E12" s="395"/>
      <c r="F12" s="395"/>
      <c r="G12" s="395"/>
      <c r="H12" s="395"/>
      <c r="I12" s="395"/>
      <c r="J12" s="395"/>
      <c r="K12" s="395"/>
      <c r="L12" s="395"/>
      <c r="M12" s="395"/>
      <c r="N12" s="395"/>
      <c r="O12" s="395"/>
      <c r="P12" s="31"/>
    </row>
    <row r="13" spans="1:19" s="31" customFormat="1" ht="14.4" customHeight="1" x14ac:dyDescent="0.3">
      <c r="A13" s="58"/>
      <c r="B13" s="58"/>
      <c r="C13" s="58"/>
      <c r="D13" s="58"/>
      <c r="E13" s="58"/>
      <c r="F13" s="58"/>
      <c r="G13" s="58"/>
      <c r="H13" s="58"/>
      <c r="I13" s="58"/>
      <c r="J13" s="58"/>
      <c r="K13" s="58"/>
      <c r="L13" s="58"/>
      <c r="M13" s="58"/>
      <c r="N13" s="58"/>
      <c r="O13" s="58"/>
    </row>
    <row r="14" spans="1:19" s="31" customFormat="1" ht="14.4" customHeight="1" x14ac:dyDescent="0.3">
      <c r="A14" s="58"/>
      <c r="B14" s="58"/>
      <c r="C14" s="58"/>
      <c r="D14" s="58"/>
      <c r="E14" s="58"/>
      <c r="F14" s="58"/>
      <c r="G14" s="58"/>
      <c r="H14" s="58"/>
      <c r="I14" s="58"/>
      <c r="J14" s="58"/>
      <c r="K14" s="58"/>
      <c r="L14" s="58"/>
      <c r="M14" s="58"/>
      <c r="N14" s="58"/>
      <c r="O14" s="58"/>
    </row>
    <row r="15" spans="1:19" s="31" customFormat="1" ht="14.4" customHeight="1" x14ac:dyDescent="0.3">
      <c r="A15" s="58"/>
      <c r="B15" s="58"/>
      <c r="C15" s="58"/>
      <c r="D15" s="58"/>
      <c r="E15" s="58"/>
      <c r="F15" s="58"/>
      <c r="G15" s="58"/>
      <c r="H15" s="58"/>
      <c r="I15" s="58"/>
      <c r="J15" s="58"/>
      <c r="K15" s="58"/>
      <c r="L15" s="58"/>
      <c r="M15" s="58"/>
      <c r="N15" s="58"/>
      <c r="O15" s="58"/>
    </row>
    <row r="16" spans="1:19" s="31" customFormat="1" x14ac:dyDescent="0.3">
      <c r="A16" s="58"/>
      <c r="B16" s="58"/>
      <c r="C16" s="58"/>
      <c r="D16" s="58"/>
      <c r="E16" s="58"/>
      <c r="F16" s="58"/>
      <c r="G16" s="58"/>
      <c r="H16" s="58"/>
      <c r="I16" s="58"/>
      <c r="J16" s="58"/>
      <c r="K16" s="58"/>
      <c r="L16" s="58"/>
      <c r="M16" s="58"/>
      <c r="N16" s="58"/>
    </row>
    <row r="17" spans="1:15" x14ac:dyDescent="0.3">
      <c r="A17" s="400" t="s">
        <v>329</v>
      </c>
      <c r="B17" s="400"/>
      <c r="C17" s="400"/>
      <c r="D17" s="400"/>
      <c r="E17" s="400"/>
      <c r="F17" s="400"/>
      <c r="G17" s="400"/>
      <c r="H17" s="400"/>
      <c r="I17" s="400"/>
      <c r="J17" s="400"/>
      <c r="K17" s="400"/>
      <c r="L17" s="400"/>
      <c r="M17" s="400"/>
      <c r="N17" s="400"/>
      <c r="O17" s="31"/>
    </row>
    <row r="18" spans="1:15" ht="15" customHeight="1" x14ac:dyDescent="0.3">
      <c r="A18" s="401" t="s">
        <v>264</v>
      </c>
      <c r="B18" s="401"/>
      <c r="C18" s="402" t="s">
        <v>289</v>
      </c>
      <c r="D18" s="403"/>
      <c r="E18" s="404"/>
      <c r="F18" s="402" t="s">
        <v>290</v>
      </c>
      <c r="G18" s="403"/>
      <c r="H18" s="404"/>
      <c r="I18" s="405" t="s">
        <v>291</v>
      </c>
      <c r="J18" s="405"/>
      <c r="K18" s="405"/>
      <c r="L18" s="402" t="s">
        <v>337</v>
      </c>
      <c r="M18" s="403"/>
      <c r="N18" s="404"/>
      <c r="O18" s="31"/>
    </row>
    <row r="19" spans="1:15" x14ac:dyDescent="0.3">
      <c r="A19" s="401"/>
      <c r="B19" s="401"/>
      <c r="C19" s="162" t="s">
        <v>292</v>
      </c>
      <c r="D19" s="162" t="s">
        <v>293</v>
      </c>
      <c r="E19" s="162" t="s">
        <v>228</v>
      </c>
      <c r="F19" s="162" t="s">
        <v>292</v>
      </c>
      <c r="G19" s="162" t="s">
        <v>293</v>
      </c>
      <c r="H19" s="162" t="s">
        <v>228</v>
      </c>
      <c r="I19" s="162" t="s">
        <v>292</v>
      </c>
      <c r="J19" s="162" t="s">
        <v>293</v>
      </c>
      <c r="K19" s="162" t="s">
        <v>228</v>
      </c>
      <c r="L19" s="162" t="s">
        <v>292</v>
      </c>
      <c r="M19" s="162" t="s">
        <v>293</v>
      </c>
      <c r="N19" s="162" t="s">
        <v>228</v>
      </c>
      <c r="O19" s="31"/>
    </row>
    <row r="20" spans="1:15" x14ac:dyDescent="0.3">
      <c r="A20" s="399" t="s">
        <v>294</v>
      </c>
      <c r="B20" s="399"/>
      <c r="C20" s="163"/>
      <c r="D20" s="163">
        <v>15</v>
      </c>
      <c r="E20" s="163">
        <v>15</v>
      </c>
      <c r="F20" s="163"/>
      <c r="G20" s="163">
        <v>15</v>
      </c>
      <c r="H20" s="163">
        <f>G20+F20</f>
        <v>15</v>
      </c>
      <c r="I20" s="163"/>
      <c r="J20" s="163">
        <v>15</v>
      </c>
      <c r="K20" s="163">
        <f>J20+I20</f>
        <v>15</v>
      </c>
      <c r="L20" s="163"/>
      <c r="M20" s="163">
        <v>15</v>
      </c>
      <c r="N20" s="163">
        <f t="shared" ref="N20:N25" si="1">M20+L20</f>
        <v>15</v>
      </c>
      <c r="O20" s="110"/>
    </row>
    <row r="21" spans="1:15" x14ac:dyDescent="0.3">
      <c r="A21" s="399" t="s">
        <v>295</v>
      </c>
      <c r="B21" s="399"/>
      <c r="C21" s="163">
        <v>1.3</v>
      </c>
      <c r="D21" s="163">
        <v>1.8</v>
      </c>
      <c r="E21" s="163">
        <v>3.1</v>
      </c>
      <c r="F21" s="163">
        <v>1.3</v>
      </c>
      <c r="G21" s="163">
        <v>1.8</v>
      </c>
      <c r="H21" s="163">
        <f t="shared" ref="H21:H33" si="2">G21+F21</f>
        <v>3.1</v>
      </c>
      <c r="I21" s="163">
        <v>1.3</v>
      </c>
      <c r="J21" s="163">
        <v>1.8</v>
      </c>
      <c r="K21" s="163">
        <f t="shared" ref="K21:K33" si="3">J21+I21</f>
        <v>3.1</v>
      </c>
      <c r="L21" s="163">
        <v>1.4</v>
      </c>
      <c r="M21" s="163">
        <v>2.0499999999999998</v>
      </c>
      <c r="N21" s="163">
        <f t="shared" si="1"/>
        <v>3.4499999999999997</v>
      </c>
      <c r="O21" s="110"/>
    </row>
    <row r="22" spans="1:15" x14ac:dyDescent="0.3">
      <c r="A22" s="399" t="s">
        <v>236</v>
      </c>
      <c r="B22" s="399"/>
      <c r="C22" s="163">
        <v>1.06</v>
      </c>
      <c r="D22" s="163">
        <v>3.91</v>
      </c>
      <c r="E22" s="163">
        <v>4.9700000000000006</v>
      </c>
      <c r="F22" s="163">
        <v>1.06</v>
      </c>
      <c r="G22" s="163">
        <v>3.91</v>
      </c>
      <c r="H22" s="163">
        <f t="shared" si="2"/>
        <v>4.9700000000000006</v>
      </c>
      <c r="I22" s="163">
        <v>1.06</v>
      </c>
      <c r="J22" s="163">
        <v>3.91</v>
      </c>
      <c r="K22" s="163">
        <f t="shared" si="3"/>
        <v>4.9700000000000006</v>
      </c>
      <c r="L22" s="163">
        <v>1.06</v>
      </c>
      <c r="M22" s="163">
        <v>3.91</v>
      </c>
      <c r="N22" s="163">
        <f t="shared" si="1"/>
        <v>4.9700000000000006</v>
      </c>
      <c r="O22" s="110"/>
    </row>
    <row r="23" spans="1:15" x14ac:dyDescent="0.3">
      <c r="A23" s="399" t="s">
        <v>237</v>
      </c>
      <c r="B23" s="399"/>
      <c r="C23" s="163">
        <v>43.73</v>
      </c>
      <c r="D23" s="163">
        <v>15.54</v>
      </c>
      <c r="E23" s="163">
        <v>59.269999999999996</v>
      </c>
      <c r="F23" s="163">
        <v>21.43</v>
      </c>
      <c r="G23" s="163">
        <v>25.54</v>
      </c>
      <c r="H23" s="163">
        <f t="shared" si="2"/>
        <v>46.97</v>
      </c>
      <c r="I23" s="163">
        <v>21.43</v>
      </c>
      <c r="J23" s="163">
        <v>27.19</v>
      </c>
      <c r="K23" s="163">
        <f>J23+I23</f>
        <v>48.620000000000005</v>
      </c>
      <c r="L23" s="163">
        <v>21.43</v>
      </c>
      <c r="M23" s="163">
        <v>28.19</v>
      </c>
      <c r="N23" s="163">
        <f t="shared" si="1"/>
        <v>49.620000000000005</v>
      </c>
      <c r="O23" s="110"/>
    </row>
    <row r="24" spans="1:15" x14ac:dyDescent="0.3">
      <c r="A24" s="399" t="s">
        <v>238</v>
      </c>
      <c r="B24" s="399"/>
      <c r="C24" s="163">
        <v>1672.96</v>
      </c>
      <c r="D24" s="163">
        <v>1431.48</v>
      </c>
      <c r="E24" s="163">
        <v>3104.44</v>
      </c>
      <c r="F24" s="163">
        <v>1783.55</v>
      </c>
      <c r="G24" s="163">
        <v>1395.67</v>
      </c>
      <c r="H24" s="163">
        <f t="shared" si="2"/>
        <v>3179.2200000000003</v>
      </c>
      <c r="I24" s="163">
        <v>1784.28</v>
      </c>
      <c r="J24" s="163">
        <v>1363.27</v>
      </c>
      <c r="K24" s="163">
        <f t="shared" si="3"/>
        <v>3147.55</v>
      </c>
      <c r="L24" s="163">
        <v>1826.35</v>
      </c>
      <c r="M24" s="163">
        <v>1298.8800000000001</v>
      </c>
      <c r="N24" s="163">
        <f t="shared" si="1"/>
        <v>3125.23</v>
      </c>
      <c r="O24" s="110"/>
    </row>
    <row r="25" spans="1:15" x14ac:dyDescent="0.3">
      <c r="A25" s="399" t="s">
        <v>239</v>
      </c>
      <c r="B25" s="399"/>
      <c r="C25" s="163">
        <v>6281.11</v>
      </c>
      <c r="D25" s="163">
        <v>3537.94</v>
      </c>
      <c r="E25" s="163">
        <v>9819.0499999999993</v>
      </c>
      <c r="F25" s="163">
        <v>6313.82</v>
      </c>
      <c r="G25" s="163">
        <v>3560.65</v>
      </c>
      <c r="H25" s="163">
        <f t="shared" si="2"/>
        <v>9874.4699999999993</v>
      </c>
      <c r="I25" s="163">
        <v>6251.63</v>
      </c>
      <c r="J25" s="163">
        <v>3405.57</v>
      </c>
      <c r="K25" s="163">
        <f>J25+I25</f>
        <v>9657.2000000000007</v>
      </c>
      <c r="L25" s="163">
        <v>6347.72</v>
      </c>
      <c r="M25" s="163">
        <v>3379.47</v>
      </c>
      <c r="N25" s="163">
        <f t="shared" si="1"/>
        <v>9727.19</v>
      </c>
      <c r="O25" s="110"/>
    </row>
    <row r="26" spans="1:15" x14ac:dyDescent="0.3">
      <c r="A26" s="399" t="s">
        <v>240</v>
      </c>
      <c r="B26" s="399"/>
      <c r="C26" s="163">
        <v>1500.12</v>
      </c>
      <c r="D26" s="163">
        <v>10756.43</v>
      </c>
      <c r="E26" s="163">
        <v>12256.55</v>
      </c>
      <c r="F26" s="163">
        <v>1474.4</v>
      </c>
      <c r="G26" s="163">
        <v>10473.98</v>
      </c>
      <c r="H26" s="163">
        <f t="shared" si="2"/>
        <v>11948.38</v>
      </c>
      <c r="I26" s="163">
        <v>1428.8</v>
      </c>
      <c r="J26" s="163">
        <v>10156.07</v>
      </c>
      <c r="K26" s="163">
        <f t="shared" si="3"/>
        <v>11584.869999999999</v>
      </c>
      <c r="L26" s="163">
        <v>1379.1299999999999</v>
      </c>
      <c r="M26" s="163">
        <v>9903.03999999999</v>
      </c>
      <c r="N26" s="163">
        <f t="shared" ref="N26:N33" si="4">M26+L26</f>
        <v>11282.169999999989</v>
      </c>
      <c r="O26" s="110"/>
    </row>
    <row r="27" spans="1:15" x14ac:dyDescent="0.3">
      <c r="A27" s="399" t="s">
        <v>241</v>
      </c>
      <c r="B27" s="399"/>
      <c r="C27" s="163">
        <v>6659.94</v>
      </c>
      <c r="D27" s="163">
        <v>38985.69</v>
      </c>
      <c r="E27" s="163">
        <v>45645.630000000005</v>
      </c>
      <c r="F27" s="163">
        <v>6618.37</v>
      </c>
      <c r="G27" s="163">
        <v>39163.85</v>
      </c>
      <c r="H27" s="163">
        <f t="shared" si="2"/>
        <v>45782.22</v>
      </c>
      <c r="I27" s="163">
        <v>6545.8</v>
      </c>
      <c r="J27" s="163">
        <v>38596.620000000003</v>
      </c>
      <c r="K27" s="163">
        <f t="shared" si="3"/>
        <v>45142.420000000006</v>
      </c>
      <c r="L27" s="163">
        <v>6357.9100000000117</v>
      </c>
      <c r="M27" s="163">
        <v>38723.009999999915</v>
      </c>
      <c r="N27" s="163">
        <f t="shared" si="4"/>
        <v>45080.919999999925</v>
      </c>
      <c r="O27" s="110"/>
    </row>
    <row r="28" spans="1:15" x14ac:dyDescent="0.3">
      <c r="A28" s="399" t="s">
        <v>296</v>
      </c>
      <c r="B28" s="399"/>
      <c r="C28" s="163">
        <v>14514.67</v>
      </c>
      <c r="D28" s="163">
        <v>38102.43</v>
      </c>
      <c r="E28" s="163">
        <v>52617.1</v>
      </c>
      <c r="F28" s="163">
        <v>14501.68</v>
      </c>
      <c r="G28" s="163">
        <v>39184.99</v>
      </c>
      <c r="H28" s="163">
        <f t="shared" si="2"/>
        <v>53686.67</v>
      </c>
      <c r="I28" s="163">
        <v>14290.95</v>
      </c>
      <c r="J28" s="163">
        <v>39527.730000000003</v>
      </c>
      <c r="K28" s="163">
        <f t="shared" si="3"/>
        <v>53818.680000000008</v>
      </c>
      <c r="L28" s="163">
        <v>14076.74</v>
      </c>
      <c r="M28" s="163">
        <v>39469.379999999997</v>
      </c>
      <c r="N28" s="163">
        <f>M28+L28</f>
        <v>53546.119999999995</v>
      </c>
      <c r="O28" s="110"/>
    </row>
    <row r="29" spans="1:15" s="31" customFormat="1" x14ac:dyDescent="0.3">
      <c r="A29" s="397" t="s">
        <v>243</v>
      </c>
      <c r="B29" s="398"/>
      <c r="C29" s="163"/>
      <c r="D29" s="163"/>
      <c r="E29" s="163"/>
      <c r="F29" s="163">
        <v>4192.71</v>
      </c>
      <c r="G29" s="163">
        <v>5821.42</v>
      </c>
      <c r="H29" s="163">
        <f t="shared" si="2"/>
        <v>10014.130000000001</v>
      </c>
      <c r="I29" s="163">
        <v>4244.13</v>
      </c>
      <c r="J29" s="163">
        <v>5928.08</v>
      </c>
      <c r="K29" s="163">
        <f t="shared" si="3"/>
        <v>10172.209999999999</v>
      </c>
      <c r="L29" s="163">
        <v>4274.6500000000051</v>
      </c>
      <c r="M29" s="163">
        <v>6148.2400000000107</v>
      </c>
      <c r="N29" s="163">
        <f t="shared" si="4"/>
        <v>10422.890000000016</v>
      </c>
      <c r="O29" s="110"/>
    </row>
    <row r="30" spans="1:15" s="31" customFormat="1" x14ac:dyDescent="0.3">
      <c r="A30" s="397" t="s">
        <v>297</v>
      </c>
      <c r="B30" s="398"/>
      <c r="C30" s="163">
        <v>5410.05</v>
      </c>
      <c r="D30" s="163">
        <v>6867.63</v>
      </c>
      <c r="E30" s="163">
        <v>12277.68</v>
      </c>
      <c r="F30" s="163">
        <v>1267.71</v>
      </c>
      <c r="G30" s="163">
        <v>1255.98</v>
      </c>
      <c r="H30" s="163">
        <f t="shared" si="2"/>
        <v>2523.69</v>
      </c>
      <c r="I30" s="163">
        <v>1300.45</v>
      </c>
      <c r="J30" s="163">
        <v>1281.42</v>
      </c>
      <c r="K30" s="163">
        <f t="shared" si="3"/>
        <v>2581.87</v>
      </c>
      <c r="L30" s="163">
        <v>1367.9199999999994</v>
      </c>
      <c r="M30" s="163">
        <v>1403.1399999999999</v>
      </c>
      <c r="N30" s="163">
        <f t="shared" si="4"/>
        <v>2771.0599999999995</v>
      </c>
      <c r="O30" s="110"/>
    </row>
    <row r="31" spans="1:15" x14ac:dyDescent="0.3">
      <c r="A31" s="399" t="s">
        <v>298</v>
      </c>
      <c r="B31" s="399"/>
      <c r="C31" s="163">
        <v>34.69</v>
      </c>
      <c r="D31" s="163">
        <v>43.86</v>
      </c>
      <c r="E31" s="163">
        <v>78.55</v>
      </c>
      <c r="F31" s="163">
        <v>38.69</v>
      </c>
      <c r="G31" s="163">
        <v>45.86</v>
      </c>
      <c r="H31" s="163">
        <f t="shared" si="2"/>
        <v>84.55</v>
      </c>
      <c r="I31" s="163">
        <v>38.69</v>
      </c>
      <c r="J31" s="163">
        <v>45.86</v>
      </c>
      <c r="K31" s="163">
        <f t="shared" si="3"/>
        <v>84.55</v>
      </c>
      <c r="L31" s="163">
        <v>43.73</v>
      </c>
      <c r="M31" s="163">
        <v>61.54</v>
      </c>
      <c r="N31" s="163">
        <f t="shared" si="4"/>
        <v>105.27</v>
      </c>
      <c r="O31" s="110"/>
    </row>
    <row r="32" spans="1:15" x14ac:dyDescent="0.3">
      <c r="A32" s="399" t="s">
        <v>269</v>
      </c>
      <c r="B32" s="399"/>
      <c r="C32" s="163">
        <v>13.7</v>
      </c>
      <c r="D32" s="163">
        <v>4.8</v>
      </c>
      <c r="E32" s="163">
        <v>18.5</v>
      </c>
      <c r="F32" s="163">
        <v>13.7</v>
      </c>
      <c r="G32" s="163">
        <v>4.8</v>
      </c>
      <c r="H32" s="163">
        <f t="shared" si="2"/>
        <v>18.5</v>
      </c>
      <c r="I32" s="163">
        <v>13.7</v>
      </c>
      <c r="J32" s="163">
        <v>4.8</v>
      </c>
      <c r="K32" s="163">
        <f t="shared" si="3"/>
        <v>18.5</v>
      </c>
      <c r="L32" s="163">
        <v>13.7</v>
      </c>
      <c r="M32" s="163">
        <v>4.8</v>
      </c>
      <c r="N32" s="163">
        <f t="shared" si="4"/>
        <v>18.5</v>
      </c>
      <c r="O32" s="110"/>
    </row>
    <row r="33" spans="1:15" x14ac:dyDescent="0.3">
      <c r="A33" s="397" t="s">
        <v>246</v>
      </c>
      <c r="B33" s="398"/>
      <c r="C33" s="163">
        <v>1.75</v>
      </c>
      <c r="D33" s="163">
        <v>6.16</v>
      </c>
      <c r="E33" s="163">
        <v>7.91</v>
      </c>
      <c r="F33" s="163">
        <v>2.59</v>
      </c>
      <c r="G33" s="163">
        <v>6.66</v>
      </c>
      <c r="H33" s="163">
        <f t="shared" si="2"/>
        <v>9.25</v>
      </c>
      <c r="I33" s="163">
        <v>2.59</v>
      </c>
      <c r="J33" s="163">
        <v>6.66</v>
      </c>
      <c r="K33" s="163">
        <f t="shared" si="3"/>
        <v>9.25</v>
      </c>
      <c r="L33" s="163">
        <v>5.39</v>
      </c>
      <c r="M33" s="163">
        <v>8.4599999999999991</v>
      </c>
      <c r="N33" s="163">
        <f t="shared" si="4"/>
        <v>13.849999999999998</v>
      </c>
      <c r="O33" s="110"/>
    </row>
    <row r="34" spans="1:15" x14ac:dyDescent="0.3">
      <c r="A34" s="406" t="s">
        <v>299</v>
      </c>
      <c r="B34" s="406"/>
      <c r="C34" s="164">
        <f t="shared" ref="C34:H34" si="5">SUM(C20:C33)</f>
        <v>36135.08</v>
      </c>
      <c r="D34" s="164">
        <f t="shared" si="5"/>
        <v>99772.670000000013</v>
      </c>
      <c r="E34" s="164">
        <f t="shared" si="5"/>
        <v>135907.75</v>
      </c>
      <c r="F34" s="164">
        <f t="shared" si="5"/>
        <v>36231.009999999995</v>
      </c>
      <c r="G34" s="164">
        <f t="shared" si="5"/>
        <v>100960.10999999999</v>
      </c>
      <c r="H34" s="164">
        <f t="shared" si="5"/>
        <v>137191.12</v>
      </c>
      <c r="I34" s="164">
        <f t="shared" ref="I34:N34" si="6">SUM(I20:I33)</f>
        <v>35924.80999999999</v>
      </c>
      <c r="J34" s="164">
        <f t="shared" si="6"/>
        <v>100363.98000000001</v>
      </c>
      <c r="K34" s="164">
        <f t="shared" si="6"/>
        <v>136288.79</v>
      </c>
      <c r="L34" s="164">
        <f t="shared" si="6"/>
        <v>35717.130000000012</v>
      </c>
      <c r="M34" s="164">
        <f t="shared" si="6"/>
        <v>100449.10999999991</v>
      </c>
      <c r="N34" s="164">
        <f t="shared" si="6"/>
        <v>136166.23999999993</v>
      </c>
      <c r="O34" s="110"/>
    </row>
    <row r="35" spans="1:15" x14ac:dyDescent="0.3">
      <c r="A35" s="396" t="s">
        <v>300</v>
      </c>
      <c r="B35" s="396"/>
      <c r="C35" s="396"/>
      <c r="D35" s="396"/>
      <c r="E35" s="396"/>
      <c r="F35" s="396"/>
      <c r="G35" s="396"/>
      <c r="H35" s="396"/>
      <c r="I35" s="396"/>
      <c r="J35" s="396"/>
      <c r="K35" s="396"/>
      <c r="L35" s="396"/>
      <c r="M35" s="396"/>
      <c r="N35" s="396"/>
      <c r="O35" s="31"/>
    </row>
  </sheetData>
  <mergeCells count="29">
    <mergeCell ref="A1:O1"/>
    <mergeCell ref="A2:O2"/>
    <mergeCell ref="A8:O8"/>
    <mergeCell ref="A9:O9"/>
    <mergeCell ref="A10:O10"/>
    <mergeCell ref="F18:H18"/>
    <mergeCell ref="I18:K18"/>
    <mergeCell ref="A24:B24"/>
    <mergeCell ref="A34:B34"/>
    <mergeCell ref="A27:B27"/>
    <mergeCell ref="A28:B28"/>
    <mergeCell ref="A31:B31"/>
    <mergeCell ref="A32:B32"/>
    <mergeCell ref="A11:O11"/>
    <mergeCell ref="A12:O12"/>
    <mergeCell ref="A35:N35"/>
    <mergeCell ref="A33:B33"/>
    <mergeCell ref="A22:B22"/>
    <mergeCell ref="A23:B23"/>
    <mergeCell ref="A17:N17"/>
    <mergeCell ref="A18:B19"/>
    <mergeCell ref="A21:B21"/>
    <mergeCell ref="A20:B20"/>
    <mergeCell ref="L18:N18"/>
    <mergeCell ref="A30:B30"/>
    <mergeCell ref="A29:B29"/>
    <mergeCell ref="A25:B25"/>
    <mergeCell ref="C18:E18"/>
    <mergeCell ref="A26:B26"/>
  </mergeCells>
  <phoneticPr fontId="59" type="noConversion"/>
  <pageMargins left="1" right="1" top="1" bottom="1" header="0.5" footer="0.5"/>
  <pageSetup scale="90" fitToHeight="0" orientation="landscape" r:id="rId1"/>
  <rowBreaks count="1" manualBreakCount="1">
    <brk id="15" max="16383" man="1"/>
  </rowBreaks>
  <ignoredErrors>
    <ignoredError sqref="B7:L7"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23"/>
  <sheetViews>
    <sheetView zoomScaleNormal="100" workbookViewId="0">
      <selection activeCell="S9" sqref="S9"/>
    </sheetView>
  </sheetViews>
  <sheetFormatPr baseColWidth="10" defaultColWidth="11.44140625" defaultRowHeight="14.4" x14ac:dyDescent="0.3"/>
  <cols>
    <col min="1" max="1" width="11.5546875" bestFit="1" customWidth="1"/>
    <col min="2" max="15" width="8.44140625" bestFit="1" customWidth="1"/>
    <col min="16" max="16" width="8.33203125" customWidth="1"/>
  </cols>
  <sheetData>
    <row r="1" spans="1:19" x14ac:dyDescent="0.3">
      <c r="A1" s="392" t="s">
        <v>330</v>
      </c>
      <c r="B1" s="392"/>
      <c r="C1" s="392"/>
      <c r="D1" s="392"/>
      <c r="E1" s="392"/>
      <c r="F1" s="392"/>
      <c r="G1" s="392"/>
      <c r="H1" s="392"/>
      <c r="I1" s="392"/>
      <c r="J1" s="392"/>
      <c r="K1" s="392"/>
      <c r="L1" s="392"/>
      <c r="M1" s="392"/>
      <c r="N1" s="392"/>
      <c r="O1" s="392"/>
      <c r="P1" s="392"/>
    </row>
    <row r="2" spans="1:19" x14ac:dyDescent="0.3">
      <c r="A2" s="409" t="s">
        <v>301</v>
      </c>
      <c r="B2" s="393" t="s">
        <v>302</v>
      </c>
      <c r="C2" s="393"/>
      <c r="D2" s="393"/>
      <c r="E2" s="393"/>
      <c r="F2" s="393"/>
      <c r="G2" s="393"/>
      <c r="H2" s="393"/>
      <c r="I2" s="393"/>
      <c r="J2" s="393"/>
      <c r="K2" s="393"/>
      <c r="L2" s="393"/>
      <c r="M2" s="393"/>
      <c r="N2" s="393"/>
      <c r="O2" s="393"/>
      <c r="P2" s="393"/>
    </row>
    <row r="3" spans="1:19" x14ac:dyDescent="0.3">
      <c r="A3" s="409"/>
      <c r="B3" s="190">
        <v>2006</v>
      </c>
      <c r="C3" s="190">
        <v>2007</v>
      </c>
      <c r="D3" s="190">
        <v>2008</v>
      </c>
      <c r="E3" s="190">
        <v>2009</v>
      </c>
      <c r="F3" s="190">
        <v>2010</v>
      </c>
      <c r="G3" s="190">
        <v>2011</v>
      </c>
      <c r="H3" s="190">
        <v>2012</v>
      </c>
      <c r="I3" s="190">
        <v>2013</v>
      </c>
      <c r="J3" s="190">
        <v>2014</v>
      </c>
      <c r="K3" s="190">
        <v>2015</v>
      </c>
      <c r="L3" s="235">
        <v>2016</v>
      </c>
      <c r="M3" s="235">
        <v>2017</v>
      </c>
      <c r="N3" s="235">
        <v>2018</v>
      </c>
      <c r="O3" s="235">
        <v>2019</v>
      </c>
      <c r="P3" s="235">
        <v>2020</v>
      </c>
    </row>
    <row r="4" spans="1:19" x14ac:dyDescent="0.3">
      <c r="A4" s="137" t="s">
        <v>303</v>
      </c>
      <c r="B4" s="165">
        <v>40788.6</v>
      </c>
      <c r="C4" s="165">
        <v>40765.9</v>
      </c>
      <c r="D4" s="165">
        <v>38806.269999999997</v>
      </c>
      <c r="E4" s="165">
        <v>40727.949999999997</v>
      </c>
      <c r="F4" s="165">
        <v>38425.67</v>
      </c>
      <c r="G4" s="165">
        <v>40836.949999999997</v>
      </c>
      <c r="H4" s="165">
        <v>41521.930000000008</v>
      </c>
      <c r="I4" s="165">
        <v>42195.360000000001</v>
      </c>
      <c r="J4" s="165">
        <v>44176.37</v>
      </c>
      <c r="K4" s="165">
        <v>43211.01</v>
      </c>
      <c r="L4" s="166">
        <v>42408.65</v>
      </c>
      <c r="M4" s="166">
        <v>41155.97</v>
      </c>
      <c r="N4" s="166">
        <v>41098.58</v>
      </c>
      <c r="O4" s="166">
        <v>40204.730000000003</v>
      </c>
      <c r="P4" s="166">
        <v>40053.480000000032</v>
      </c>
      <c r="Q4" s="238"/>
      <c r="S4" s="31"/>
    </row>
    <row r="5" spans="1:19" x14ac:dyDescent="0.3">
      <c r="A5" s="137" t="s">
        <v>304</v>
      </c>
      <c r="B5" s="165">
        <v>8697.2999999999993</v>
      </c>
      <c r="C5" s="165">
        <v>8862.2999999999993</v>
      </c>
      <c r="D5" s="165">
        <v>11243.56</v>
      </c>
      <c r="E5" s="165">
        <v>12159.06</v>
      </c>
      <c r="F5" s="165">
        <v>13277.82</v>
      </c>
      <c r="G5" s="165">
        <v>13922.32</v>
      </c>
      <c r="H5" s="165">
        <v>14131.97</v>
      </c>
      <c r="I5" s="165">
        <v>14392.98</v>
      </c>
      <c r="J5" s="165">
        <v>15142.33</v>
      </c>
      <c r="K5" s="165">
        <v>15172.99</v>
      </c>
      <c r="L5" s="166">
        <v>14999.23</v>
      </c>
      <c r="M5" s="166">
        <v>15161.98</v>
      </c>
      <c r="N5" s="166">
        <v>15383.48</v>
      </c>
      <c r="O5" s="166">
        <v>15222.18</v>
      </c>
      <c r="P5" s="166">
        <v>15224.260000000009</v>
      </c>
      <c r="Q5" s="238"/>
      <c r="S5" s="31"/>
    </row>
    <row r="6" spans="1:19" x14ac:dyDescent="0.3">
      <c r="A6" s="137" t="s">
        <v>140</v>
      </c>
      <c r="B6" s="165">
        <v>13367.7</v>
      </c>
      <c r="C6" s="165">
        <v>13283</v>
      </c>
      <c r="D6" s="165">
        <v>9656.2000000000007</v>
      </c>
      <c r="E6" s="165">
        <v>10040.5</v>
      </c>
      <c r="F6" s="165">
        <v>10640.15</v>
      </c>
      <c r="G6" s="165">
        <v>11431.95</v>
      </c>
      <c r="H6" s="165">
        <v>11649.07</v>
      </c>
      <c r="I6" s="165">
        <v>11925.19</v>
      </c>
      <c r="J6" s="165">
        <v>12480.13</v>
      </c>
      <c r="K6" s="165">
        <v>12242.78</v>
      </c>
      <c r="L6" s="166">
        <v>12056.67</v>
      </c>
      <c r="M6" s="166">
        <v>11702.929999999998</v>
      </c>
      <c r="N6" s="166">
        <v>11843.75</v>
      </c>
      <c r="O6" s="166">
        <v>11757.17</v>
      </c>
      <c r="P6" s="166">
        <v>11366.2</v>
      </c>
      <c r="Q6" s="101"/>
      <c r="S6" s="31"/>
    </row>
    <row r="7" spans="1:19" x14ac:dyDescent="0.3">
      <c r="A7" s="137" t="s">
        <v>128</v>
      </c>
      <c r="B7" s="165">
        <v>8548.4</v>
      </c>
      <c r="C7" s="165">
        <v>8733.4</v>
      </c>
      <c r="D7" s="165">
        <v>12739.27</v>
      </c>
      <c r="E7" s="165">
        <v>13082.29</v>
      </c>
      <c r="F7" s="165">
        <v>10834.02</v>
      </c>
      <c r="G7" s="165">
        <v>10970.36</v>
      </c>
      <c r="H7" s="165">
        <v>10570.910000000002</v>
      </c>
      <c r="I7" s="165">
        <v>10693.92</v>
      </c>
      <c r="J7" s="165">
        <v>11633.83</v>
      </c>
      <c r="K7" s="165">
        <v>11698.3</v>
      </c>
      <c r="L7" s="166">
        <v>11434.73</v>
      </c>
      <c r="M7" s="166">
        <v>11297.15</v>
      </c>
      <c r="N7" s="166">
        <v>11241.53</v>
      </c>
      <c r="O7" s="166">
        <v>11124.33</v>
      </c>
      <c r="P7" s="166">
        <v>10919.79</v>
      </c>
      <c r="S7" s="31"/>
    </row>
    <row r="8" spans="1:19" x14ac:dyDescent="0.3">
      <c r="A8" s="137" t="s">
        <v>305</v>
      </c>
      <c r="B8" s="165">
        <v>7182.7</v>
      </c>
      <c r="C8" s="165">
        <v>7283.7</v>
      </c>
      <c r="D8" s="165">
        <v>8248.83</v>
      </c>
      <c r="E8" s="165">
        <v>8826.7000000000007</v>
      </c>
      <c r="F8" s="165">
        <v>9501.99</v>
      </c>
      <c r="G8" s="165">
        <v>10040</v>
      </c>
      <c r="H8" s="165">
        <v>10418.06</v>
      </c>
      <c r="I8" s="165">
        <v>10732.48</v>
      </c>
      <c r="J8" s="165">
        <v>11319.49</v>
      </c>
      <c r="K8" s="165">
        <v>10860.86</v>
      </c>
      <c r="L8" s="166">
        <v>10503.29</v>
      </c>
      <c r="M8" s="166">
        <v>10249.56</v>
      </c>
      <c r="N8" s="166">
        <v>10646.77</v>
      </c>
      <c r="O8" s="166">
        <v>10732.12</v>
      </c>
      <c r="P8" s="166">
        <v>10836.809999999994</v>
      </c>
      <c r="S8" s="31"/>
    </row>
    <row r="9" spans="1:19" x14ac:dyDescent="0.3">
      <c r="A9" s="137" t="s">
        <v>158</v>
      </c>
      <c r="B9" s="165">
        <v>14955</v>
      </c>
      <c r="C9" s="165">
        <v>15042</v>
      </c>
      <c r="D9" s="165">
        <v>3374.27</v>
      </c>
      <c r="E9" s="165">
        <v>3868.29</v>
      </c>
      <c r="F9" s="165">
        <v>5855.13</v>
      </c>
      <c r="G9" s="165">
        <v>7079.16</v>
      </c>
      <c r="H9" s="165">
        <v>7247.52</v>
      </c>
      <c r="I9" s="165">
        <v>7338.68</v>
      </c>
      <c r="J9" s="165">
        <v>7652.58</v>
      </c>
      <c r="K9" s="165">
        <v>12520.57</v>
      </c>
      <c r="L9" s="166">
        <v>9684.2000000000007</v>
      </c>
      <c r="M9" s="166">
        <v>10056.119999999999</v>
      </c>
      <c r="N9" s="166">
        <v>10236.540000000001</v>
      </c>
      <c r="O9" s="166">
        <v>10319.379999999999</v>
      </c>
      <c r="P9" s="166">
        <v>10442.589999999984</v>
      </c>
      <c r="S9" s="31"/>
    </row>
    <row r="10" spans="1:19" x14ac:dyDescent="0.3">
      <c r="A10" s="137" t="s">
        <v>142</v>
      </c>
      <c r="B10" s="165">
        <v>3369.6</v>
      </c>
      <c r="C10" s="165">
        <v>3513</v>
      </c>
      <c r="D10" s="165">
        <v>5390.71</v>
      </c>
      <c r="E10" s="165">
        <v>6027.01</v>
      </c>
      <c r="F10" s="165">
        <v>6886.77</v>
      </c>
      <c r="G10" s="165">
        <v>7393.45</v>
      </c>
      <c r="H10" s="165">
        <v>7744.63</v>
      </c>
      <c r="I10" s="165">
        <v>7933.12</v>
      </c>
      <c r="J10" s="165">
        <v>8432.24</v>
      </c>
      <c r="K10" s="165">
        <v>8232.68</v>
      </c>
      <c r="L10" s="166">
        <v>7994.35</v>
      </c>
      <c r="M10" s="166">
        <v>7737.7099999999982</v>
      </c>
      <c r="N10" s="166">
        <v>7668.49</v>
      </c>
      <c r="O10" s="166">
        <v>7528.54</v>
      </c>
      <c r="P10" s="166">
        <v>7399.92</v>
      </c>
      <c r="S10" s="31"/>
    </row>
    <row r="11" spans="1:19" x14ac:dyDescent="0.3">
      <c r="A11" s="137" t="s">
        <v>306</v>
      </c>
      <c r="B11" s="165">
        <v>6029.3</v>
      </c>
      <c r="C11" s="165">
        <v>6035.4</v>
      </c>
      <c r="D11" s="165">
        <v>1054.29</v>
      </c>
      <c r="E11" s="165">
        <v>1090.33</v>
      </c>
      <c r="F11" s="165">
        <v>3117.54</v>
      </c>
      <c r="G11" s="165">
        <v>3266.01</v>
      </c>
      <c r="H11" s="165">
        <v>3320.6999999999994</v>
      </c>
      <c r="I11" s="165">
        <v>3344.42</v>
      </c>
      <c r="J11" s="165">
        <v>3574.28</v>
      </c>
      <c r="K11" s="165">
        <v>4031.5</v>
      </c>
      <c r="L11" s="166">
        <v>4274.8</v>
      </c>
      <c r="M11" s="166">
        <v>4327.8100000000004</v>
      </c>
      <c r="N11" s="166">
        <v>4285.3599999999997</v>
      </c>
      <c r="O11" s="166">
        <v>4368.7700000000004</v>
      </c>
      <c r="P11" s="166">
        <v>4298.3199999999879</v>
      </c>
      <c r="S11" s="31"/>
    </row>
    <row r="12" spans="1:19" x14ac:dyDescent="0.3">
      <c r="A12" s="137" t="s">
        <v>141</v>
      </c>
      <c r="B12" s="165">
        <v>1381.9</v>
      </c>
      <c r="C12" s="165">
        <v>1412.8</v>
      </c>
      <c r="D12" s="165">
        <v>2597.9899999999998</v>
      </c>
      <c r="E12" s="165">
        <v>2884.04</v>
      </c>
      <c r="F12" s="165">
        <v>3306.82</v>
      </c>
      <c r="G12" s="165">
        <v>3729.32</v>
      </c>
      <c r="H12" s="165">
        <v>4012.4500000000003</v>
      </c>
      <c r="I12" s="165">
        <v>4059.89</v>
      </c>
      <c r="J12" s="165">
        <v>4195.8500000000004</v>
      </c>
      <c r="K12" s="165">
        <v>4148.55</v>
      </c>
      <c r="L12" s="166">
        <v>4090.53</v>
      </c>
      <c r="M12" s="166">
        <v>4041.0400000000004</v>
      </c>
      <c r="N12" s="166">
        <v>4143.6099999999997</v>
      </c>
      <c r="O12" s="166">
        <v>4045.01</v>
      </c>
      <c r="P12" s="166">
        <v>4178.7800000000007</v>
      </c>
      <c r="S12" s="31"/>
    </row>
    <row r="13" spans="1:19" x14ac:dyDescent="0.3">
      <c r="A13" s="137" t="s">
        <v>272</v>
      </c>
      <c r="B13" s="165">
        <v>1027.3</v>
      </c>
      <c r="C13" s="165">
        <v>1050</v>
      </c>
      <c r="D13" s="165">
        <v>1148.28</v>
      </c>
      <c r="E13" s="165">
        <v>1263.78</v>
      </c>
      <c r="F13" s="165">
        <v>1489.39</v>
      </c>
      <c r="G13" s="165">
        <v>1827.86</v>
      </c>
      <c r="H13" s="165">
        <v>1980.61</v>
      </c>
      <c r="I13" s="165">
        <v>2103.85</v>
      </c>
      <c r="J13" s="165">
        <v>2309.5100000000002</v>
      </c>
      <c r="K13" s="165">
        <v>2312.94</v>
      </c>
      <c r="L13" s="166">
        <v>2292.8200000000002</v>
      </c>
      <c r="M13" s="166">
        <v>2248.6999999999998</v>
      </c>
      <c r="N13" s="166">
        <v>2340.2399999999998</v>
      </c>
      <c r="O13" s="166">
        <v>2336.54</v>
      </c>
      <c r="P13" s="166">
        <v>2361.5399999999995</v>
      </c>
      <c r="S13" s="31"/>
    </row>
    <row r="14" spans="1:19" x14ac:dyDescent="0.3">
      <c r="A14" s="137" t="s">
        <v>307</v>
      </c>
      <c r="B14" s="165">
        <v>1142.9000000000001</v>
      </c>
      <c r="C14" s="165">
        <v>1177.3</v>
      </c>
      <c r="D14" s="165">
        <v>1226.1600000000001</v>
      </c>
      <c r="E14" s="165">
        <v>1320.77</v>
      </c>
      <c r="F14" s="165">
        <v>1345.01</v>
      </c>
      <c r="G14" s="165">
        <v>1450.96</v>
      </c>
      <c r="H14" s="165">
        <v>1533.2800000000002</v>
      </c>
      <c r="I14" s="165">
        <v>1591.26</v>
      </c>
      <c r="J14" s="165">
        <v>1661.46</v>
      </c>
      <c r="K14" s="165">
        <v>1671.84</v>
      </c>
      <c r="L14" s="166">
        <v>1578.39</v>
      </c>
      <c r="M14" s="166">
        <v>1578.34</v>
      </c>
      <c r="N14" s="166">
        <v>1646.29</v>
      </c>
      <c r="O14" s="166">
        <v>1684.55</v>
      </c>
      <c r="P14" s="166">
        <v>1691.9899999999998</v>
      </c>
      <c r="S14" s="31"/>
    </row>
    <row r="15" spans="1:19" x14ac:dyDescent="0.3">
      <c r="A15" s="137" t="s">
        <v>154</v>
      </c>
      <c r="B15" s="165">
        <f>5109.5+4925.7+262.6</f>
        <v>10297.800000000001</v>
      </c>
      <c r="C15" s="165">
        <f>5175.5+4916.3+308.3</f>
        <v>10400.099999999999</v>
      </c>
      <c r="D15" s="165">
        <f>3188.37+5358+684.81</f>
        <v>9231.1799999999985</v>
      </c>
      <c r="E15" s="165">
        <f>3507.24+5974+753.03</f>
        <v>10234.27</v>
      </c>
      <c r="F15" s="165">
        <f>4189.53+7175.63+785.31</f>
        <v>12150.47</v>
      </c>
      <c r="G15" s="165">
        <f>4578.73+8501.09+918.07</f>
        <v>13997.89</v>
      </c>
      <c r="H15" s="165">
        <f>13605.09+901.65</f>
        <v>14506.74</v>
      </c>
      <c r="I15" s="165">
        <f>4491.07+8726.95+832.53</f>
        <v>14050.550000000001</v>
      </c>
      <c r="J15" s="165">
        <f>4611.88+9524.09+878.4</f>
        <v>15014.37</v>
      </c>
      <c r="K15" s="165">
        <f>4606.83+10342.32+864.96</f>
        <v>15814.11</v>
      </c>
      <c r="L15" s="166">
        <f>4556.91+10660.9+839.46</f>
        <v>16057.27</v>
      </c>
      <c r="M15" s="166">
        <f>4542.72+11002.3+805.42</f>
        <v>16350.44</v>
      </c>
      <c r="N15" s="166">
        <f>4511.77+11335.84+808.34</f>
        <v>16655.95</v>
      </c>
      <c r="O15" s="166">
        <f>4415.92+11755.69+793.61</f>
        <v>16965.22</v>
      </c>
      <c r="P15" s="166">
        <v>17392.560000000005</v>
      </c>
      <c r="S15" s="31"/>
    </row>
    <row r="16" spans="1:19" x14ac:dyDescent="0.3">
      <c r="A16" s="167" t="s">
        <v>308</v>
      </c>
      <c r="B16" s="168">
        <f t="shared" ref="B16:N16" si="0">SUM(B4:B15)</f>
        <v>116788.49999999999</v>
      </c>
      <c r="C16" s="168">
        <f t="shared" si="0"/>
        <v>117558.9</v>
      </c>
      <c r="D16" s="168">
        <f t="shared" si="0"/>
        <v>104717.01000000001</v>
      </c>
      <c r="E16" s="168">
        <f t="shared" si="0"/>
        <v>111524.98999999998</v>
      </c>
      <c r="F16" s="168">
        <f t="shared" si="0"/>
        <v>116830.78000000001</v>
      </c>
      <c r="G16" s="168">
        <f t="shared" si="0"/>
        <v>125946.23000000001</v>
      </c>
      <c r="H16" s="168">
        <f t="shared" si="0"/>
        <v>128637.87000000001</v>
      </c>
      <c r="I16" s="168">
        <f t="shared" si="0"/>
        <v>130361.69999999998</v>
      </c>
      <c r="J16" s="168">
        <f t="shared" si="0"/>
        <v>137592.44000000003</v>
      </c>
      <c r="K16" s="168">
        <f t="shared" si="0"/>
        <v>141918.13</v>
      </c>
      <c r="L16" s="168">
        <f t="shared" si="0"/>
        <v>137374.93000000002</v>
      </c>
      <c r="M16" s="168">
        <f t="shared" si="0"/>
        <v>135907.74999999994</v>
      </c>
      <c r="N16" s="154">
        <f t="shared" si="0"/>
        <v>137190.59</v>
      </c>
      <c r="O16" s="154">
        <f>SUM(O4:O15)</f>
        <v>136288.53999999998</v>
      </c>
      <c r="P16" s="287">
        <f>SUM(P4:P15)</f>
        <v>136166.24000000002</v>
      </c>
    </row>
    <row r="17" spans="1:16" x14ac:dyDescent="0.3">
      <c r="A17" s="394" t="s">
        <v>309</v>
      </c>
      <c r="B17" s="394"/>
      <c r="C17" s="394"/>
      <c r="D17" s="394"/>
      <c r="E17" s="394"/>
      <c r="F17" s="394"/>
      <c r="G17" s="394"/>
      <c r="H17" s="394"/>
      <c r="I17" s="394"/>
      <c r="J17" s="394"/>
      <c r="K17" s="394"/>
      <c r="L17" s="394"/>
      <c r="M17" s="394"/>
      <c r="N17" s="394"/>
      <c r="O17" s="394"/>
      <c r="P17" s="394"/>
    </row>
    <row r="18" spans="1:16" ht="14.4" customHeight="1" x14ac:dyDescent="0.3">
      <c r="A18" s="395" t="s">
        <v>310</v>
      </c>
      <c r="B18" s="395"/>
      <c r="C18" s="395"/>
      <c r="D18" s="395"/>
      <c r="E18" s="395"/>
      <c r="F18" s="395"/>
      <c r="G18" s="395"/>
      <c r="H18" s="395"/>
      <c r="I18" s="395"/>
      <c r="J18" s="395"/>
      <c r="K18" s="395"/>
      <c r="L18" s="395"/>
      <c r="M18" s="395"/>
      <c r="N18" s="395"/>
      <c r="O18" s="395"/>
      <c r="P18" s="395"/>
    </row>
    <row r="19" spans="1:16" ht="21.75" customHeight="1" x14ac:dyDescent="0.3">
      <c r="A19" s="395"/>
      <c r="B19" s="395"/>
      <c r="C19" s="395"/>
      <c r="D19" s="395"/>
      <c r="E19" s="395"/>
      <c r="F19" s="395"/>
      <c r="G19" s="395"/>
      <c r="H19" s="395"/>
      <c r="I19" s="395"/>
      <c r="J19" s="395"/>
      <c r="K19" s="395"/>
      <c r="L19" s="395"/>
      <c r="M19" s="395"/>
      <c r="N19" s="395"/>
      <c r="O19" s="395"/>
      <c r="P19" s="395"/>
    </row>
    <row r="20" spans="1:16" x14ac:dyDescent="0.3">
      <c r="A20" s="31"/>
      <c r="B20" s="31"/>
      <c r="C20" s="31"/>
      <c r="D20" s="58"/>
      <c r="E20" s="58"/>
      <c r="F20" s="58"/>
      <c r="G20" s="31"/>
      <c r="H20" s="31"/>
      <c r="I20" s="31"/>
      <c r="J20" s="31"/>
      <c r="K20" s="31"/>
      <c r="L20" s="31"/>
      <c r="M20" s="31"/>
      <c r="N20" s="31"/>
      <c r="O20" s="31"/>
      <c r="P20" s="31"/>
    </row>
    <row r="21" spans="1:16" x14ac:dyDescent="0.3">
      <c r="A21" s="31"/>
      <c r="B21" s="31"/>
      <c r="C21" s="31"/>
      <c r="D21" s="30"/>
      <c r="E21" s="30"/>
      <c r="F21" s="30"/>
      <c r="G21" s="30"/>
      <c r="H21" s="30"/>
      <c r="I21" s="30"/>
      <c r="J21" s="30"/>
      <c r="K21" s="30"/>
      <c r="L21" s="30"/>
      <c r="M21" s="30"/>
      <c r="N21" s="30"/>
      <c r="O21" s="30"/>
      <c r="P21" s="31"/>
    </row>
    <row r="22" spans="1:16" x14ac:dyDescent="0.3">
      <c r="B22" s="116"/>
      <c r="C22" s="116"/>
      <c r="D22" s="116"/>
      <c r="E22" s="116"/>
      <c r="F22" s="116"/>
      <c r="G22" s="116"/>
      <c r="H22" s="116"/>
      <c r="I22" s="116"/>
      <c r="J22" s="116"/>
      <c r="K22" s="116"/>
      <c r="L22" s="116"/>
      <c r="M22" s="116"/>
      <c r="N22" s="116"/>
      <c r="O22" s="116"/>
    </row>
    <row r="23" spans="1:16" x14ac:dyDescent="0.3">
      <c r="B23" s="116"/>
      <c r="C23" s="116"/>
      <c r="D23" s="116"/>
      <c r="E23" s="116"/>
      <c r="F23" s="116"/>
      <c r="G23" s="116"/>
      <c r="H23" s="116"/>
      <c r="I23" s="116"/>
      <c r="J23" s="116"/>
      <c r="K23" s="116"/>
      <c r="L23" s="116"/>
      <c r="M23" s="116"/>
      <c r="N23" s="116"/>
      <c r="O23" s="116"/>
    </row>
  </sheetData>
  <mergeCells count="5">
    <mergeCell ref="A2:A3"/>
    <mergeCell ref="A1:P1"/>
    <mergeCell ref="B2:P2"/>
    <mergeCell ref="A17:P17"/>
    <mergeCell ref="A18:P19"/>
  </mergeCells>
  <phoneticPr fontId="59" type="noConversion"/>
  <pageMargins left="1" right="1" top="1" bottom="1" header="0.5" footer="0.5"/>
  <pageSetup scale="8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K2:AA112"/>
  <sheetViews>
    <sheetView zoomScale="90" zoomScaleNormal="90" workbookViewId="0">
      <selection activeCell="L14" sqref="L14"/>
    </sheetView>
  </sheetViews>
  <sheetFormatPr baseColWidth="10" defaultColWidth="11.44140625" defaultRowHeight="14.4" x14ac:dyDescent="0.3"/>
  <sheetData>
    <row r="2" spans="21:27" x14ac:dyDescent="0.3">
      <c r="U2" s="84"/>
      <c r="V2" s="83" t="s">
        <v>311</v>
      </c>
      <c r="W2" s="84"/>
      <c r="X2" s="83" t="s">
        <v>312</v>
      </c>
      <c r="Y2" s="84"/>
      <c r="Z2" s="411" t="s">
        <v>313</v>
      </c>
      <c r="AA2" s="411" t="s">
        <v>314</v>
      </c>
    </row>
    <row r="3" spans="21:27" x14ac:dyDescent="0.3">
      <c r="U3" s="81"/>
      <c r="V3" s="82" t="s">
        <v>315</v>
      </c>
      <c r="W3" s="82" t="s">
        <v>316</v>
      </c>
      <c r="X3" s="82" t="s">
        <v>317</v>
      </c>
      <c r="Y3" s="82" t="s">
        <v>318</v>
      </c>
      <c r="Z3" s="411"/>
      <c r="AA3" s="411"/>
    </row>
    <row r="4" spans="21:27" x14ac:dyDescent="0.3">
      <c r="U4" s="88">
        <v>42826</v>
      </c>
      <c r="V4" s="206">
        <v>30000</v>
      </c>
      <c r="W4" s="206">
        <v>46925.701430000001</v>
      </c>
      <c r="X4" s="206">
        <v>40000</v>
      </c>
      <c r="Y4" s="206">
        <v>25764.053500000002</v>
      </c>
      <c r="Z4" s="85">
        <v>-0.37466624436660834</v>
      </c>
      <c r="AA4" s="85">
        <v>0.27047746459896449</v>
      </c>
    </row>
    <row r="5" spans="21:27" x14ac:dyDescent="0.3">
      <c r="U5" s="88">
        <v>42856</v>
      </c>
      <c r="V5" s="206">
        <v>33750</v>
      </c>
      <c r="W5" s="206">
        <v>43871.711999999992</v>
      </c>
      <c r="X5" s="206">
        <v>43750</v>
      </c>
      <c r="Y5" s="206">
        <v>31906.115999999998</v>
      </c>
      <c r="Z5" s="85">
        <v>-0.36404400014405236</v>
      </c>
      <c r="AA5" s="85">
        <v>0.43180787324205094</v>
      </c>
    </row>
    <row r="6" spans="21:27" x14ac:dyDescent="0.3">
      <c r="U6" s="88">
        <v>42887</v>
      </c>
      <c r="V6" s="206">
        <v>37500</v>
      </c>
      <c r="W6" s="206">
        <v>48537.614399999999</v>
      </c>
      <c r="X6" s="206">
        <v>42500</v>
      </c>
      <c r="Y6" s="206">
        <v>25486.445600000003</v>
      </c>
      <c r="Z6" s="85">
        <v>-0.32814169891564626</v>
      </c>
      <c r="AA6" s="85">
        <v>0.6482934784761083</v>
      </c>
    </row>
    <row r="7" spans="21:27" x14ac:dyDescent="0.3">
      <c r="U7" s="88">
        <v>42917</v>
      </c>
      <c r="V7" s="206">
        <v>36250</v>
      </c>
      <c r="W7" s="206">
        <v>38655.199800000002</v>
      </c>
      <c r="X7" s="206">
        <v>45000</v>
      </c>
      <c r="Y7" s="206">
        <v>25972.531200000001</v>
      </c>
      <c r="Z7" s="85">
        <v>-0.18247032284517739</v>
      </c>
      <c r="AA7" s="85">
        <v>0.69337110800423107</v>
      </c>
    </row>
    <row r="8" spans="21:27" x14ac:dyDescent="0.3">
      <c r="U8" s="88">
        <v>42948</v>
      </c>
      <c r="V8" s="206">
        <v>36250</v>
      </c>
      <c r="W8" s="206">
        <v>38505.667199999996</v>
      </c>
      <c r="X8" s="206">
        <v>45000</v>
      </c>
      <c r="Y8" s="206">
        <v>23750.126400000001</v>
      </c>
      <c r="Z8" s="85">
        <v>-0.12009324131581522</v>
      </c>
      <c r="AA8" s="85">
        <v>0.56976875964086426</v>
      </c>
    </row>
    <row r="9" spans="21:27" x14ac:dyDescent="0.3">
      <c r="U9" s="88">
        <v>42979</v>
      </c>
      <c r="V9" s="206">
        <v>38750</v>
      </c>
      <c r="W9" s="206">
        <v>43426.05</v>
      </c>
      <c r="X9" s="206"/>
      <c r="Y9" s="206">
        <v>25232.537500000002</v>
      </c>
      <c r="Z9" s="85">
        <v>-0.11184031919407666</v>
      </c>
      <c r="AA9" s="85">
        <v>1.0978651469189566</v>
      </c>
    </row>
    <row r="10" spans="21:27" x14ac:dyDescent="0.3">
      <c r="U10" s="88">
        <v>43009</v>
      </c>
      <c r="V10" s="206">
        <v>37500</v>
      </c>
      <c r="W10" s="206">
        <v>36885.199999999997</v>
      </c>
      <c r="X10" s="206">
        <v>45000</v>
      </c>
      <c r="Y10" s="206">
        <v>26190.3</v>
      </c>
      <c r="Z10" s="85">
        <v>5.0719472920790709E-2</v>
      </c>
      <c r="AA10" s="85">
        <v>1.0381958365645492</v>
      </c>
    </row>
    <row r="11" spans="21:27" x14ac:dyDescent="0.3">
      <c r="U11" s="88">
        <v>43040</v>
      </c>
      <c r="V11" s="206">
        <v>37500</v>
      </c>
      <c r="W11" s="206">
        <v>37362.699999999997</v>
      </c>
      <c r="X11" s="206">
        <v>45000</v>
      </c>
      <c r="Y11" s="206">
        <v>23350.2</v>
      </c>
      <c r="Z11" s="85">
        <v>0.17737577613882105</v>
      </c>
      <c r="AA11" s="85">
        <v>1.5426821928658692</v>
      </c>
    </row>
    <row r="12" spans="21:27" x14ac:dyDescent="0.3">
      <c r="U12" s="88">
        <v>43070</v>
      </c>
      <c r="V12" s="206">
        <v>37500</v>
      </c>
      <c r="W12" s="206">
        <v>42349.2</v>
      </c>
      <c r="X12" s="206">
        <v>46875</v>
      </c>
      <c r="Y12" s="206">
        <v>23345.4</v>
      </c>
      <c r="Z12" s="85">
        <v>0.31430568601394082</v>
      </c>
      <c r="AA12" s="85">
        <v>1.7527767932223064</v>
      </c>
    </row>
    <row r="13" spans="21:27" x14ac:dyDescent="0.3">
      <c r="U13" s="88">
        <v>43101</v>
      </c>
      <c r="V13" s="206">
        <v>36300</v>
      </c>
      <c r="W13" s="206">
        <v>35410.527000000002</v>
      </c>
      <c r="X13" s="206">
        <v>45000</v>
      </c>
      <c r="Y13" s="206">
        <v>20134.571800000002</v>
      </c>
      <c r="Z13" s="85">
        <v>0.35279122681587549</v>
      </c>
      <c r="AA13" s="85">
        <v>1.7906136372305537</v>
      </c>
    </row>
    <row r="14" spans="21:27" x14ac:dyDescent="0.3">
      <c r="U14" s="88">
        <v>43132</v>
      </c>
      <c r="V14" s="206">
        <v>41300</v>
      </c>
      <c r="W14" s="206">
        <v>32959.599999999999</v>
      </c>
      <c r="X14" s="206">
        <v>46300</v>
      </c>
      <c r="Y14" s="206">
        <v>21974</v>
      </c>
      <c r="Z14" s="85">
        <v>0.35705511562995929</v>
      </c>
      <c r="AA14" s="85">
        <v>1.9999281525778621</v>
      </c>
    </row>
    <row r="15" spans="21:27" x14ac:dyDescent="0.3">
      <c r="U15" s="88">
        <v>43160</v>
      </c>
      <c r="V15" s="206">
        <v>40000</v>
      </c>
      <c r="W15" s="206">
        <v>33097.9</v>
      </c>
      <c r="X15" s="206">
        <v>50000</v>
      </c>
      <c r="Y15" s="206">
        <v>20207.599999999999</v>
      </c>
      <c r="Z15" s="85">
        <v>0.38362457388175319</v>
      </c>
      <c r="AA15" s="85">
        <v>2.2034960460367348</v>
      </c>
    </row>
    <row r="16" spans="21:27" x14ac:dyDescent="0.3">
      <c r="U16" s="88">
        <v>43191</v>
      </c>
      <c r="V16" s="206">
        <v>40000</v>
      </c>
      <c r="W16" s="206">
        <v>31842.9</v>
      </c>
      <c r="X16" s="206">
        <v>50000</v>
      </c>
      <c r="Y16" s="206">
        <v>19226.099999999999</v>
      </c>
      <c r="Z16" s="85">
        <v>0.26159633605235566</v>
      </c>
      <c r="AA16" s="85">
        <v>2.1725909847046441</v>
      </c>
    </row>
    <row r="17" spans="21:27" x14ac:dyDescent="0.3">
      <c r="U17" s="88">
        <v>43221</v>
      </c>
      <c r="V17" s="206">
        <v>37500</v>
      </c>
      <c r="W17" s="206">
        <v>28778.6</v>
      </c>
      <c r="X17" s="206">
        <v>47500</v>
      </c>
      <c r="Y17" s="206">
        <v>17684.8</v>
      </c>
      <c r="Z17" s="85">
        <v>0.44914003244172385</v>
      </c>
      <c r="AA17" s="85">
        <v>2.3310955477589559</v>
      </c>
    </row>
    <row r="18" spans="21:27" x14ac:dyDescent="0.3">
      <c r="U18" s="88">
        <v>43252</v>
      </c>
      <c r="V18" s="206">
        <v>35000</v>
      </c>
      <c r="W18" s="206">
        <v>26036.5</v>
      </c>
      <c r="X18" s="206">
        <v>45000</v>
      </c>
      <c r="Y18" s="206">
        <v>16989.900000000001</v>
      </c>
      <c r="Z18" s="85">
        <v>0.36793493890717333</v>
      </c>
      <c r="AA18" s="85">
        <v>2.223311358083401</v>
      </c>
    </row>
    <row r="19" spans="21:27" x14ac:dyDescent="0.3">
      <c r="U19" s="88">
        <v>43282</v>
      </c>
      <c r="V19" s="206">
        <v>36250</v>
      </c>
      <c r="W19" s="206">
        <v>24378</v>
      </c>
      <c r="X19" s="206">
        <v>43750</v>
      </c>
      <c r="Y19" s="206">
        <v>15691.7</v>
      </c>
      <c r="Z19" s="85">
        <v>0.49639758191223171</v>
      </c>
      <c r="AA19" s="85">
        <v>2.6110921724345189</v>
      </c>
    </row>
    <row r="20" spans="21:27" x14ac:dyDescent="0.3">
      <c r="U20" s="88">
        <v>43313</v>
      </c>
      <c r="V20" s="206">
        <v>37500</v>
      </c>
      <c r="W20" s="206">
        <v>21549</v>
      </c>
      <c r="X20" s="206">
        <v>43750</v>
      </c>
      <c r="Y20" s="206">
        <v>13418.5</v>
      </c>
      <c r="Z20" s="85">
        <v>0.49623846344469724</v>
      </c>
      <c r="AA20" s="85">
        <v>2.494688538494831</v>
      </c>
    </row>
    <row r="21" spans="21:27" x14ac:dyDescent="0.3">
      <c r="U21" s="88">
        <v>43344</v>
      </c>
      <c r="V21" s="206">
        <v>33750</v>
      </c>
      <c r="W21" s="206">
        <v>16574.2</v>
      </c>
      <c r="X21" s="206">
        <v>38750</v>
      </c>
      <c r="Y21" s="206">
        <v>10940.1</v>
      </c>
      <c r="Z21" s="85">
        <v>0.48255057996936568</v>
      </c>
      <c r="AA21" s="85">
        <v>1.5331878086333783</v>
      </c>
    </row>
    <row r="22" spans="21:27" x14ac:dyDescent="0.3">
      <c r="U22" s="88">
        <v>43374</v>
      </c>
      <c r="V22" s="206">
        <v>25000</v>
      </c>
      <c r="W22" s="206">
        <v>17075.5</v>
      </c>
      <c r="X22" s="206">
        <v>35000</v>
      </c>
      <c r="Y22" s="206">
        <v>11494.6</v>
      </c>
      <c r="Z22" s="85">
        <v>0.29158153309088064</v>
      </c>
      <c r="AA22" s="85">
        <v>1.8700294651575113</v>
      </c>
    </row>
    <row r="23" spans="21:27" x14ac:dyDescent="0.3">
      <c r="U23" s="88">
        <v>43405</v>
      </c>
      <c r="V23" s="206">
        <v>27500</v>
      </c>
      <c r="W23" s="206">
        <v>15981.2</v>
      </c>
      <c r="X23" s="206">
        <v>35000</v>
      </c>
      <c r="Y23" s="206">
        <v>12682</v>
      </c>
      <c r="Z23" s="85">
        <v>0.27643685153040365</v>
      </c>
      <c r="AA23" s="85">
        <v>1.7527100095786614</v>
      </c>
    </row>
    <row r="24" spans="21:27" x14ac:dyDescent="0.3">
      <c r="U24" s="88">
        <v>43435</v>
      </c>
      <c r="V24" s="206">
        <v>25000</v>
      </c>
      <c r="W24" s="206">
        <v>17237.2</v>
      </c>
      <c r="X24" s="206">
        <v>30625</v>
      </c>
      <c r="Y24" s="206">
        <v>12669.5</v>
      </c>
      <c r="Z24" s="85">
        <v>2.2528652270935368E-2</v>
      </c>
      <c r="AA24" s="85">
        <v>1.5070014581675442</v>
      </c>
    </row>
    <row r="25" spans="21:27" x14ac:dyDescent="0.3">
      <c r="U25" s="88">
        <v>43466</v>
      </c>
      <c r="V25" s="206">
        <v>26250</v>
      </c>
      <c r="W25" s="206">
        <v>16241</v>
      </c>
      <c r="X25" s="206">
        <v>32500</v>
      </c>
      <c r="Y25" s="206">
        <v>11843</v>
      </c>
      <c r="Z25" s="85">
        <v>7.8957483575454956E-2</v>
      </c>
      <c r="AA25" s="85">
        <v>1.2175347651785873</v>
      </c>
    </row>
    <row r="26" spans="21:27" x14ac:dyDescent="0.3">
      <c r="U26" s="88">
        <v>43497</v>
      </c>
      <c r="V26" s="206">
        <v>25000</v>
      </c>
      <c r="W26" s="206">
        <v>15749.8</v>
      </c>
      <c r="X26" s="206">
        <v>30000</v>
      </c>
      <c r="Y26" s="206">
        <v>10835.7</v>
      </c>
      <c r="Z26" s="85">
        <v>0.12184757313427586</v>
      </c>
      <c r="AA26" s="85">
        <v>1.2177146905012077</v>
      </c>
    </row>
    <row r="27" spans="21:27" x14ac:dyDescent="0.3">
      <c r="U27" s="88">
        <v>43525</v>
      </c>
      <c r="V27" s="206">
        <v>30000</v>
      </c>
      <c r="W27" s="207">
        <v>13142</v>
      </c>
      <c r="X27" s="206">
        <v>31250</v>
      </c>
      <c r="Y27" s="206">
        <v>10658.1</v>
      </c>
      <c r="Z27" s="85">
        <v>0.11137189832366889</v>
      </c>
      <c r="AA27" s="85">
        <v>1.1473782136656223</v>
      </c>
    </row>
    <row r="28" spans="21:27" x14ac:dyDescent="0.3">
      <c r="U28" s="88">
        <v>43556</v>
      </c>
      <c r="V28" s="206">
        <v>27500</v>
      </c>
      <c r="W28" s="207">
        <v>11341.8</v>
      </c>
      <c r="X28" s="206">
        <v>30000</v>
      </c>
      <c r="Y28" s="206">
        <v>9681.6</v>
      </c>
      <c r="Z28" s="85">
        <v>0.23239181541438048</v>
      </c>
      <c r="AA28" s="85">
        <v>1.609315664849694</v>
      </c>
    </row>
    <row r="29" spans="21:27" x14ac:dyDescent="0.3">
      <c r="U29" s="88">
        <v>43586</v>
      </c>
      <c r="V29" s="206">
        <v>27500</v>
      </c>
      <c r="W29" s="206">
        <v>10455.5</v>
      </c>
      <c r="X29" s="206">
        <v>30000</v>
      </c>
      <c r="Y29" s="206">
        <v>8767</v>
      </c>
      <c r="Z29" s="85">
        <v>0.45805398153089816</v>
      </c>
      <c r="AA29" s="85">
        <v>1.8370682340909372</v>
      </c>
    </row>
    <row r="30" spans="21:27" x14ac:dyDescent="0.3">
      <c r="U30" s="88">
        <v>43617</v>
      </c>
      <c r="V30" s="116">
        <v>26250</v>
      </c>
      <c r="W30" s="206">
        <v>12008.2</v>
      </c>
      <c r="X30" s="116">
        <v>30000</v>
      </c>
      <c r="Y30" s="206">
        <v>10086</v>
      </c>
      <c r="Z30" s="85">
        <v>0.44332530861466868</v>
      </c>
      <c r="AA30" s="85">
        <v>1.5726813616715374</v>
      </c>
    </row>
    <row r="31" spans="21:27" x14ac:dyDescent="0.3">
      <c r="U31" s="88">
        <v>43647</v>
      </c>
      <c r="V31" s="116">
        <v>27500</v>
      </c>
      <c r="W31" s="206">
        <v>11260.3</v>
      </c>
      <c r="X31" s="116">
        <v>28750</v>
      </c>
      <c r="Y31" s="206">
        <v>10623.4</v>
      </c>
      <c r="Z31" s="85">
        <v>0.36327869879432506</v>
      </c>
      <c r="AA31" s="85">
        <v>1.1264297641193992</v>
      </c>
    </row>
    <row r="32" spans="21:27" x14ac:dyDescent="0.3">
      <c r="U32" s="88">
        <v>43678</v>
      </c>
      <c r="V32" s="116">
        <v>25000</v>
      </c>
      <c r="W32" s="206">
        <v>9868.7000000000007</v>
      </c>
      <c r="X32" s="116">
        <v>28750</v>
      </c>
      <c r="Y32" s="206">
        <v>8526.7999999999993</v>
      </c>
      <c r="Z32" s="85">
        <v>0.28954712135507021</v>
      </c>
      <c r="AA32" s="85">
        <v>0.96805810020067717</v>
      </c>
    </row>
    <row r="33" spans="11:27" x14ac:dyDescent="0.3">
      <c r="U33" s="88">
        <v>43709</v>
      </c>
      <c r="V33" s="116">
        <v>25000</v>
      </c>
      <c r="W33" s="206">
        <v>9904.4</v>
      </c>
      <c r="X33" s="116">
        <v>22500</v>
      </c>
      <c r="Y33" s="206">
        <v>8096.9</v>
      </c>
      <c r="Z33" s="85">
        <v>0.21650514135391097</v>
      </c>
      <c r="AA33" s="85">
        <v>0.7484245231032689</v>
      </c>
    </row>
    <row r="34" spans="11:27" x14ac:dyDescent="0.3">
      <c r="U34" s="88">
        <v>43739</v>
      </c>
      <c r="V34" s="116">
        <v>25000</v>
      </c>
      <c r="W34" s="206">
        <v>9776</v>
      </c>
      <c r="X34" s="116">
        <v>30000</v>
      </c>
      <c r="Y34" s="206">
        <v>7651.5</v>
      </c>
      <c r="Z34" s="85">
        <v>0.12969622572422335</v>
      </c>
      <c r="AA34" s="85">
        <v>0.5942162430556206</v>
      </c>
    </row>
    <row r="35" spans="11:27" x14ac:dyDescent="0.3">
      <c r="U35" s="88">
        <v>43770</v>
      </c>
      <c r="V35" s="116">
        <v>25000</v>
      </c>
      <c r="W35" s="206">
        <v>12340.8</v>
      </c>
      <c r="X35" s="116">
        <v>27500</v>
      </c>
      <c r="Y35" s="206">
        <v>9096.9</v>
      </c>
      <c r="Z35" s="85">
        <v>-4.4669085008714471E-2</v>
      </c>
      <c r="AA35" s="85">
        <v>0.92281779735769076</v>
      </c>
    </row>
    <row r="36" spans="11:27" x14ac:dyDescent="0.3">
      <c r="U36" s="88">
        <v>43800</v>
      </c>
      <c r="V36" s="116">
        <v>25000</v>
      </c>
      <c r="W36" s="208">
        <v>10155.6</v>
      </c>
      <c r="X36" s="116">
        <v>27500</v>
      </c>
      <c r="Y36" s="208">
        <v>9119.4</v>
      </c>
      <c r="Z36" s="85">
        <v>6.8407673634106381E-2</v>
      </c>
      <c r="AA36" s="85">
        <v>0.98581087069182605</v>
      </c>
    </row>
    <row r="37" spans="11:27" x14ac:dyDescent="0.3">
      <c r="T37" s="116"/>
      <c r="U37" s="88">
        <v>43831</v>
      </c>
      <c r="V37" s="116">
        <v>25000</v>
      </c>
      <c r="W37" s="208">
        <v>11188.7</v>
      </c>
      <c r="X37" s="116">
        <v>25000</v>
      </c>
      <c r="Y37" s="208">
        <v>9168.1</v>
      </c>
      <c r="Z37" s="85">
        <v>7.2907074162152252E-2</v>
      </c>
      <c r="AA37" s="85">
        <v>0.84879947124444688</v>
      </c>
    </row>
    <row r="38" spans="11:27" x14ac:dyDescent="0.3">
      <c r="T38" s="116"/>
      <c r="U38" s="88">
        <v>43862</v>
      </c>
      <c r="V38" s="116">
        <v>23750</v>
      </c>
      <c r="W38" s="208">
        <v>13103.5</v>
      </c>
      <c r="X38" s="116">
        <v>30000</v>
      </c>
      <c r="Y38" s="208">
        <v>10006.200000000001</v>
      </c>
      <c r="Z38" s="85">
        <v>-3.6397971062288592E-2</v>
      </c>
      <c r="AA38" s="85">
        <v>0.81688227631070309</v>
      </c>
    </row>
    <row r="39" spans="11:27" x14ac:dyDescent="0.3">
      <c r="T39" s="116"/>
      <c r="U39" s="88">
        <v>43891</v>
      </c>
      <c r="V39" s="116">
        <v>23750</v>
      </c>
      <c r="W39" s="208">
        <v>12589.6</v>
      </c>
      <c r="X39" s="116">
        <v>30000</v>
      </c>
      <c r="Y39" s="208">
        <v>10822.6</v>
      </c>
      <c r="Z39" s="85">
        <v>-4.8949720939023056E-2</v>
      </c>
      <c r="AA39" s="85">
        <v>0.63964711318072465</v>
      </c>
    </row>
    <row r="40" spans="11:27" x14ac:dyDescent="0.3">
      <c r="T40" s="116"/>
      <c r="U40" s="88">
        <v>43922</v>
      </c>
      <c r="V40" s="116">
        <v>23750</v>
      </c>
      <c r="W40" s="208">
        <v>11803.6</v>
      </c>
      <c r="X40" s="116">
        <v>31250</v>
      </c>
      <c r="Y40" s="208">
        <v>7921.5</v>
      </c>
      <c r="Z40" s="85">
        <v>1.9733058358915256E-2</v>
      </c>
      <c r="AA40" s="85">
        <v>0.70776338688531393</v>
      </c>
    </row>
    <row r="41" spans="11:27" x14ac:dyDescent="0.3">
      <c r="K41" s="31"/>
      <c r="T41" s="116"/>
      <c r="U41" s="88">
        <v>43952</v>
      </c>
      <c r="V41" s="116">
        <v>25000</v>
      </c>
      <c r="W41" s="208">
        <v>10964.8</v>
      </c>
      <c r="X41" s="116">
        <v>31250</v>
      </c>
      <c r="Y41" s="208">
        <v>13163.8</v>
      </c>
      <c r="Z41" s="85">
        <v>2.0426905800310813E-2</v>
      </c>
      <c r="AA41" s="85">
        <v>0.62326436515916273</v>
      </c>
    </row>
    <row r="42" spans="11:27" x14ac:dyDescent="0.3">
      <c r="L42" s="187"/>
      <c r="T42" s="116"/>
      <c r="U42" s="88">
        <v>43983</v>
      </c>
      <c r="V42" s="116">
        <v>25000</v>
      </c>
      <c r="W42" s="208">
        <v>11447.4</v>
      </c>
      <c r="X42" s="116">
        <v>30000</v>
      </c>
      <c r="Y42" s="208">
        <v>12848.5</v>
      </c>
      <c r="Z42" s="84"/>
      <c r="AA42" s="84"/>
    </row>
    <row r="43" spans="11:27" x14ac:dyDescent="0.3">
      <c r="T43" s="116"/>
      <c r="U43" s="88">
        <v>44013</v>
      </c>
      <c r="V43" s="116">
        <v>22500</v>
      </c>
      <c r="W43" s="208">
        <v>12079.4</v>
      </c>
      <c r="X43" s="116">
        <v>30000</v>
      </c>
      <c r="Y43" s="208">
        <v>11462.2</v>
      </c>
      <c r="Z43" s="81"/>
      <c r="AA43" s="81"/>
    </row>
    <row r="44" spans="11:27" x14ac:dyDescent="0.3">
      <c r="L44" s="183"/>
      <c r="T44" s="116"/>
      <c r="U44" s="88">
        <v>44044</v>
      </c>
      <c r="V44" s="116">
        <v>28750</v>
      </c>
      <c r="W44" s="208">
        <v>14715.9</v>
      </c>
      <c r="X44" s="116">
        <v>40000</v>
      </c>
      <c r="Y44" s="208">
        <v>11739.5</v>
      </c>
      <c r="Z44" s="81"/>
      <c r="AA44" s="81"/>
    </row>
    <row r="45" spans="11:27" x14ac:dyDescent="0.3">
      <c r="L45" s="183"/>
      <c r="T45" s="116"/>
      <c r="U45" s="88">
        <v>44075</v>
      </c>
      <c r="V45" s="116">
        <v>28750</v>
      </c>
      <c r="W45" s="208">
        <v>12508</v>
      </c>
      <c r="X45" s="116">
        <v>40000</v>
      </c>
      <c r="Y45" s="208">
        <v>14796.5</v>
      </c>
      <c r="Z45" s="81"/>
      <c r="AA45" s="89"/>
    </row>
    <row r="46" spans="11:27" x14ac:dyDescent="0.3">
      <c r="L46" s="183"/>
      <c r="T46" s="116"/>
      <c r="U46" s="88">
        <v>44105</v>
      </c>
      <c r="V46" s="116">
        <v>27500</v>
      </c>
      <c r="W46" s="208">
        <v>12922</v>
      </c>
      <c r="X46" s="116">
        <v>35000</v>
      </c>
      <c r="Y46" s="208">
        <v>15487.1</v>
      </c>
      <c r="Z46" s="81"/>
      <c r="AA46" s="89"/>
    </row>
    <row r="47" spans="11:27" x14ac:dyDescent="0.3">
      <c r="L47" s="183"/>
      <c r="M47" s="187"/>
      <c r="N47" s="410"/>
      <c r="O47" s="410"/>
      <c r="P47" s="410"/>
      <c r="Q47" s="410"/>
      <c r="T47" s="116"/>
      <c r="U47" s="88">
        <v>44136</v>
      </c>
      <c r="V47" s="116">
        <v>25000</v>
      </c>
      <c r="W47" s="208">
        <v>17821</v>
      </c>
      <c r="X47" s="116">
        <v>37500</v>
      </c>
      <c r="Y47" s="208">
        <v>14101.8</v>
      </c>
      <c r="Z47" s="81"/>
      <c r="AA47" s="89"/>
    </row>
    <row r="48" spans="11:27" x14ac:dyDescent="0.3">
      <c r="L48" s="183"/>
      <c r="N48" s="31"/>
      <c r="O48" s="31"/>
      <c r="P48" s="31"/>
      <c r="Q48" s="31"/>
      <c r="T48" s="116"/>
      <c r="U48" s="88">
        <v>44166</v>
      </c>
      <c r="V48" s="116">
        <v>25000</v>
      </c>
      <c r="W48" s="208">
        <v>15522</v>
      </c>
      <c r="X48" s="116">
        <v>47500</v>
      </c>
      <c r="Y48" s="208">
        <v>12936.4</v>
      </c>
      <c r="Z48" s="81"/>
      <c r="AA48" s="89"/>
    </row>
    <row r="49" spans="12:27" x14ac:dyDescent="0.3">
      <c r="L49" s="183"/>
      <c r="M49" s="183"/>
      <c r="N49" s="97"/>
      <c r="O49" s="97"/>
      <c r="P49" s="97"/>
      <c r="Q49" s="97"/>
      <c r="U49" s="88">
        <v>44197</v>
      </c>
      <c r="V49" s="116">
        <v>23750</v>
      </c>
      <c r="W49" s="208">
        <v>18186.425790000005</v>
      </c>
      <c r="X49" s="116">
        <v>36250</v>
      </c>
      <c r="Y49" s="208">
        <v>15150.169760000002</v>
      </c>
      <c r="Z49" s="81"/>
      <c r="AA49" s="89"/>
    </row>
    <row r="50" spans="12:27" x14ac:dyDescent="0.3">
      <c r="L50" s="183"/>
      <c r="M50" s="183"/>
      <c r="N50" s="97"/>
      <c r="O50" s="97"/>
      <c r="P50" s="97"/>
      <c r="Q50" s="97"/>
      <c r="U50" s="88">
        <v>44228</v>
      </c>
      <c r="V50" s="206">
        <v>23750</v>
      </c>
      <c r="W50" s="208">
        <v>19476.741329999997</v>
      </c>
      <c r="X50" s="206">
        <v>40000</v>
      </c>
      <c r="Y50" s="208">
        <v>17464.518659999998</v>
      </c>
      <c r="Z50" s="81"/>
      <c r="AA50" s="89"/>
    </row>
    <row r="51" spans="12:27" x14ac:dyDescent="0.3">
      <c r="L51" s="183"/>
      <c r="M51" s="183"/>
      <c r="N51" s="97"/>
      <c r="O51" s="97"/>
      <c r="P51" s="97"/>
      <c r="Q51" s="97"/>
      <c r="U51" s="88">
        <v>44256</v>
      </c>
      <c r="V51" s="206">
        <v>25000</v>
      </c>
      <c r="W51" s="208">
        <v>20807.292382608695</v>
      </c>
      <c r="X51" s="206">
        <v>40000</v>
      </c>
      <c r="Y51" s="208">
        <v>14955.480865217391</v>
      </c>
      <c r="Z51" s="81"/>
      <c r="AA51" s="89"/>
    </row>
    <row r="52" spans="12:27" x14ac:dyDescent="0.3">
      <c r="L52" s="183"/>
      <c r="M52" s="183"/>
      <c r="N52" s="97"/>
      <c r="O52" s="97"/>
      <c r="P52" s="97"/>
      <c r="Q52" s="97"/>
      <c r="U52" s="88">
        <v>44287</v>
      </c>
      <c r="V52" s="206">
        <v>25000</v>
      </c>
      <c r="W52" s="208">
        <v>24433.689333333336</v>
      </c>
      <c r="X52" s="206">
        <v>40000</v>
      </c>
      <c r="Y52" s="208">
        <v>23705.087666666666</v>
      </c>
      <c r="Z52" s="81"/>
      <c r="AA52" s="81"/>
    </row>
    <row r="53" spans="12:27" x14ac:dyDescent="0.3">
      <c r="L53" s="183"/>
      <c r="M53" s="183"/>
      <c r="N53" s="97"/>
      <c r="O53" s="97"/>
      <c r="P53" s="97"/>
      <c r="Q53" s="97"/>
      <c r="U53" s="88">
        <v>44317</v>
      </c>
      <c r="V53" s="206">
        <v>25000</v>
      </c>
      <c r="W53" s="208">
        <v>25661.867799999996</v>
      </c>
      <c r="X53" s="206">
        <v>47500</v>
      </c>
      <c r="Y53" s="208">
        <v>29429.283839999993</v>
      </c>
      <c r="Z53" s="81"/>
      <c r="AA53" s="81"/>
    </row>
    <row r="54" spans="12:27" x14ac:dyDescent="0.3">
      <c r="L54" s="183"/>
      <c r="M54" s="183"/>
      <c r="N54" s="97"/>
      <c r="O54" s="97"/>
      <c r="P54" s="97"/>
      <c r="Q54" s="97"/>
      <c r="U54" s="88">
        <v>44348</v>
      </c>
      <c r="V54" s="206">
        <v>25000</v>
      </c>
      <c r="W54" s="208">
        <v>28217.706879999994</v>
      </c>
      <c r="X54" s="206">
        <v>47500</v>
      </c>
      <c r="Y54" s="208">
        <v>28179.384199999997</v>
      </c>
      <c r="Z54" s="81"/>
      <c r="AA54" s="81"/>
    </row>
    <row r="55" spans="12:27" x14ac:dyDescent="0.3">
      <c r="L55" s="183"/>
      <c r="M55" s="183"/>
      <c r="N55" s="97"/>
      <c r="O55" s="97"/>
      <c r="P55" s="97"/>
      <c r="Q55" s="97"/>
      <c r="U55" s="88">
        <v>44378</v>
      </c>
      <c r="V55" s="116">
        <v>25000</v>
      </c>
      <c r="W55" s="208">
        <v>29519.528095238089</v>
      </c>
      <c r="X55" s="116">
        <v>47500</v>
      </c>
      <c r="Y55" s="208">
        <v>25050.636380952375</v>
      </c>
      <c r="Z55" s="81"/>
      <c r="AA55" s="81"/>
    </row>
    <row r="56" spans="12:27" x14ac:dyDescent="0.3">
      <c r="L56" s="183"/>
      <c r="M56" s="183"/>
      <c r="N56" s="97"/>
      <c r="O56" s="97"/>
      <c r="P56" s="97"/>
      <c r="Q56" s="97"/>
      <c r="U56" s="88">
        <v>44409</v>
      </c>
      <c r="V56" s="116">
        <v>30000</v>
      </c>
      <c r="W56" s="206">
        <v>29300.776018181819</v>
      </c>
      <c r="X56" s="116">
        <v>47500</v>
      </c>
      <c r="Y56" s="206">
        <v>26921.707377272727</v>
      </c>
      <c r="Z56" s="81"/>
      <c r="AA56" s="81"/>
    </row>
    <row r="57" spans="12:27" x14ac:dyDescent="0.3">
      <c r="M57" s="183"/>
      <c r="N57" s="97"/>
      <c r="O57" s="97"/>
      <c r="P57" s="97"/>
      <c r="Q57" s="97"/>
      <c r="U57" s="88">
        <v>44440</v>
      </c>
      <c r="V57" s="116">
        <v>30000</v>
      </c>
      <c r="W57" s="206">
        <v>27026.940833333334</v>
      </c>
      <c r="X57" s="116">
        <v>45000</v>
      </c>
      <c r="Y57" s="206">
        <v>23728.429633333333</v>
      </c>
      <c r="Z57" s="81"/>
      <c r="AA57" s="81"/>
    </row>
    <row r="58" spans="12:27" x14ac:dyDescent="0.3">
      <c r="M58" s="183"/>
      <c r="N58" s="97"/>
      <c r="O58" s="97"/>
      <c r="P58" s="97"/>
      <c r="Q58" s="97"/>
      <c r="U58" s="88">
        <v>44470</v>
      </c>
      <c r="V58" s="97">
        <v>30000</v>
      </c>
      <c r="W58" s="116">
        <v>30980.685800000003</v>
      </c>
      <c r="X58" s="97">
        <v>50000</v>
      </c>
      <c r="Y58" s="116">
        <v>23608.37227</v>
      </c>
      <c r="Z58" s="81"/>
      <c r="AA58" s="81"/>
    </row>
    <row r="59" spans="12:27" x14ac:dyDescent="0.3">
      <c r="L59" s="187"/>
      <c r="M59" s="183"/>
      <c r="N59" s="97"/>
      <c r="O59" s="97"/>
      <c r="P59" s="97"/>
      <c r="Q59" s="97"/>
      <c r="U59" s="88">
        <v>44501</v>
      </c>
      <c r="V59" s="97">
        <v>31250</v>
      </c>
      <c r="W59" s="116">
        <v>27442.894371428574</v>
      </c>
      <c r="X59" s="97">
        <v>60000</v>
      </c>
      <c r="Y59" s="116">
        <v>20483.501100000001</v>
      </c>
      <c r="Z59" s="81"/>
      <c r="AA59" s="81"/>
    </row>
    <row r="60" spans="12:27" x14ac:dyDescent="0.3">
      <c r="L60" s="31"/>
      <c r="M60" s="183"/>
      <c r="N60" s="97"/>
      <c r="O60" s="97"/>
      <c r="P60" s="97"/>
      <c r="Q60" s="97"/>
      <c r="U60" s="285">
        <v>44531</v>
      </c>
      <c r="V60" s="97">
        <v>30000</v>
      </c>
      <c r="W60" s="116">
        <v>26536.197971428574</v>
      </c>
      <c r="X60" s="97">
        <v>60000</v>
      </c>
      <c r="Y60" s="116">
        <v>22040.44408095238</v>
      </c>
      <c r="Z60" s="81"/>
      <c r="AA60" s="81"/>
    </row>
    <row r="61" spans="12:27" x14ac:dyDescent="0.3">
      <c r="L61" s="183"/>
      <c r="M61" s="183"/>
      <c r="N61" s="97"/>
      <c r="O61" s="97"/>
      <c r="P61" s="97"/>
      <c r="Q61" s="97"/>
      <c r="U61" s="88"/>
      <c r="V61" s="97"/>
      <c r="W61" s="237"/>
      <c r="X61" s="81"/>
      <c r="Y61" s="237"/>
      <c r="Z61" s="81"/>
      <c r="AA61" s="81"/>
    </row>
    <row r="62" spans="12:27" x14ac:dyDescent="0.3">
      <c r="L62" s="183"/>
      <c r="U62" s="88"/>
      <c r="V62" s="97"/>
      <c r="W62" s="116"/>
      <c r="X62" s="97"/>
      <c r="Y62" s="116"/>
      <c r="Z62" s="81"/>
      <c r="AA62" s="81"/>
    </row>
    <row r="63" spans="12:27" x14ac:dyDescent="0.3">
      <c r="L63" s="183"/>
      <c r="Z63" s="81"/>
      <c r="AA63" s="81"/>
    </row>
    <row r="64" spans="12:27" x14ac:dyDescent="0.3">
      <c r="L64" s="183"/>
      <c r="M64" s="187"/>
      <c r="N64" s="410"/>
      <c r="O64" s="410"/>
      <c r="P64" s="410"/>
      <c r="Q64" s="410"/>
      <c r="U64" s="88"/>
      <c r="V64" s="31"/>
      <c r="W64" s="95"/>
      <c r="X64" s="31"/>
      <c r="Y64" s="95"/>
      <c r="Z64" s="81"/>
      <c r="AA64" s="81"/>
    </row>
    <row r="65" spans="12:27" x14ac:dyDescent="0.3">
      <c r="L65" s="183"/>
      <c r="M65" s="31"/>
      <c r="N65" s="31"/>
      <c r="O65" s="31"/>
      <c r="P65" s="31"/>
      <c r="Q65" s="31"/>
      <c r="U65" s="88"/>
      <c r="V65" s="31"/>
      <c r="W65" s="95"/>
      <c r="X65" s="31"/>
      <c r="Y65" s="95"/>
      <c r="Z65" s="81"/>
      <c r="AA65" s="81"/>
    </row>
    <row r="66" spans="12:27" x14ac:dyDescent="0.3">
      <c r="L66" s="183"/>
      <c r="M66" s="183"/>
      <c r="N66" s="97"/>
      <c r="O66" s="97"/>
      <c r="P66" s="97"/>
      <c r="Q66" s="97"/>
      <c r="U66" s="88"/>
      <c r="V66" s="31"/>
      <c r="W66" s="95"/>
      <c r="X66" s="31"/>
      <c r="Y66" s="95"/>
      <c r="Z66" s="95"/>
      <c r="AA66" s="81"/>
    </row>
    <row r="67" spans="12:27" x14ac:dyDescent="0.3">
      <c r="L67" s="183"/>
      <c r="M67" s="183"/>
      <c r="N67" s="97"/>
      <c r="O67" s="97"/>
      <c r="P67" s="97"/>
      <c r="Q67" s="97"/>
      <c r="U67" s="88"/>
      <c r="V67" s="31"/>
      <c r="W67" s="95"/>
      <c r="X67" s="31"/>
      <c r="Y67" s="95"/>
      <c r="Z67" s="95"/>
      <c r="AA67" s="81"/>
    </row>
    <row r="68" spans="12:27" x14ac:dyDescent="0.3">
      <c r="L68" s="183"/>
      <c r="M68" s="183"/>
      <c r="N68" s="97"/>
      <c r="O68" s="97"/>
      <c r="P68" s="97"/>
      <c r="Q68" s="97"/>
      <c r="U68" s="88"/>
      <c r="V68" s="31"/>
      <c r="W68" s="95"/>
      <c r="X68" s="31"/>
      <c r="Y68" s="95"/>
      <c r="Z68" s="95"/>
      <c r="AA68" s="81"/>
    </row>
    <row r="69" spans="12:27" x14ac:dyDescent="0.3">
      <c r="L69" s="183"/>
      <c r="M69" s="183"/>
      <c r="N69" s="97"/>
      <c r="O69" s="97"/>
      <c r="P69" s="97"/>
      <c r="Q69" s="97"/>
      <c r="U69" s="88"/>
      <c r="V69" s="31"/>
      <c r="W69" s="95"/>
      <c r="X69" s="31"/>
      <c r="Y69" s="95"/>
      <c r="Z69" s="95"/>
      <c r="AA69" s="81"/>
    </row>
    <row r="70" spans="12:27" x14ac:dyDescent="0.3">
      <c r="L70" s="183"/>
      <c r="M70" s="183"/>
      <c r="N70" s="97"/>
      <c r="O70" s="97"/>
      <c r="P70" s="97"/>
      <c r="Q70" s="97"/>
      <c r="U70" s="88"/>
      <c r="V70" s="31"/>
      <c r="W70" s="95"/>
      <c r="X70" s="31"/>
      <c r="Y70" s="95"/>
      <c r="Z70" s="95"/>
      <c r="AA70" s="81"/>
    </row>
    <row r="71" spans="12:27" x14ac:dyDescent="0.3">
      <c r="L71" s="183"/>
      <c r="M71" s="183"/>
      <c r="N71" s="97"/>
      <c r="O71" s="97"/>
      <c r="P71" s="97"/>
      <c r="Q71" s="97"/>
      <c r="U71" s="88"/>
      <c r="V71" s="31"/>
      <c r="W71" s="95"/>
      <c r="X71" s="31"/>
      <c r="Y71" s="95"/>
      <c r="Z71" s="96"/>
      <c r="AA71" s="81"/>
    </row>
    <row r="72" spans="12:27" x14ac:dyDescent="0.3">
      <c r="L72" s="183"/>
      <c r="M72" s="183"/>
      <c r="N72" s="97"/>
      <c r="O72" s="97"/>
      <c r="P72" s="97"/>
      <c r="Q72" s="97"/>
      <c r="U72" s="88"/>
      <c r="V72" s="31"/>
      <c r="W72" s="95"/>
      <c r="X72" s="31"/>
      <c r="Y72" s="95"/>
      <c r="Z72" s="96"/>
      <c r="AA72" s="81"/>
    </row>
    <row r="73" spans="12:27" x14ac:dyDescent="0.3">
      <c r="L73" s="183"/>
      <c r="M73" s="183"/>
      <c r="N73" s="97"/>
      <c r="O73" s="97"/>
      <c r="P73" s="97"/>
      <c r="Q73" s="97"/>
      <c r="U73" s="88"/>
      <c r="V73" s="31"/>
      <c r="W73" s="95"/>
      <c r="X73" s="31"/>
      <c r="Y73" s="95"/>
      <c r="Z73" s="96"/>
      <c r="AA73" s="81"/>
    </row>
    <row r="74" spans="12:27" x14ac:dyDescent="0.3">
      <c r="M74" s="183"/>
      <c r="N74" s="97"/>
      <c r="O74" s="97"/>
      <c r="P74" s="97"/>
      <c r="Q74" s="97"/>
      <c r="U74" s="88"/>
      <c r="V74" s="31"/>
      <c r="W74" s="31"/>
      <c r="X74" s="31"/>
      <c r="Y74" s="31"/>
      <c r="Z74" s="96"/>
      <c r="AA74" s="81"/>
    </row>
    <row r="75" spans="12:27" x14ac:dyDescent="0.3">
      <c r="M75" s="183"/>
      <c r="N75" s="97"/>
      <c r="O75" s="97"/>
      <c r="P75" s="97"/>
      <c r="Q75" s="97"/>
      <c r="U75" s="31"/>
      <c r="V75" s="82"/>
      <c r="W75" s="82"/>
      <c r="X75" s="82"/>
      <c r="Y75" s="82"/>
      <c r="Z75" s="95"/>
      <c r="AA75" s="81"/>
    </row>
    <row r="76" spans="12:27" x14ac:dyDescent="0.3">
      <c r="M76" s="183"/>
      <c r="N76" s="97"/>
      <c r="O76" s="97"/>
      <c r="P76" s="97"/>
      <c r="Q76" s="97"/>
      <c r="U76" s="31"/>
      <c r="V76" s="31"/>
      <c r="W76" s="31"/>
      <c r="X76" s="31"/>
      <c r="Y76" s="31"/>
      <c r="Z76" s="95"/>
      <c r="AA76" s="81"/>
    </row>
    <row r="77" spans="12:27" x14ac:dyDescent="0.3">
      <c r="M77" s="183"/>
      <c r="N77" s="97"/>
      <c r="O77" s="97"/>
      <c r="P77" s="97"/>
      <c r="Q77" s="97"/>
      <c r="U77" s="31"/>
      <c r="V77" s="31"/>
      <c r="W77" s="31"/>
      <c r="X77" s="31"/>
      <c r="Y77" s="31"/>
      <c r="Z77" s="81"/>
      <c r="AA77" s="81"/>
    </row>
    <row r="78" spans="12:27" x14ac:dyDescent="0.3">
      <c r="M78" s="183"/>
      <c r="N78" s="97"/>
      <c r="O78" s="97"/>
      <c r="P78" s="97"/>
      <c r="Q78" s="97"/>
      <c r="U78" s="31"/>
      <c r="V78" s="31"/>
      <c r="W78" s="31"/>
      <c r="X78" s="31"/>
      <c r="Y78" s="31"/>
      <c r="Z78" s="81"/>
      <c r="AA78" s="81"/>
    </row>
    <row r="79" spans="12:27" x14ac:dyDescent="0.3">
      <c r="U79" s="31"/>
      <c r="V79" s="31"/>
      <c r="W79" s="31"/>
      <c r="X79" s="31"/>
      <c r="Y79" s="31"/>
      <c r="Z79" s="86"/>
      <c r="AA79" s="86"/>
    </row>
    <row r="80" spans="12:27" x14ac:dyDescent="0.3">
      <c r="U80" s="31"/>
      <c r="V80" s="31"/>
      <c r="W80" s="31"/>
      <c r="X80" s="31"/>
      <c r="Y80" s="31"/>
      <c r="Z80" s="81"/>
      <c r="AA80" s="81"/>
    </row>
    <row r="97" spans="21:27" x14ac:dyDescent="0.3">
      <c r="U97" s="31"/>
      <c r="V97" s="31"/>
      <c r="W97" s="31"/>
      <c r="X97" s="31"/>
      <c r="Y97" s="31"/>
      <c r="Z97" s="81"/>
      <c r="AA97" s="81"/>
    </row>
    <row r="98" spans="21:27" x14ac:dyDescent="0.3">
      <c r="U98" s="31"/>
      <c r="V98" s="31"/>
      <c r="W98" s="31"/>
      <c r="X98" s="31"/>
      <c r="Y98" s="31"/>
      <c r="Z98" s="81"/>
      <c r="AA98" s="81"/>
    </row>
    <row r="99" spans="21:27" x14ac:dyDescent="0.3">
      <c r="U99" s="31"/>
      <c r="V99" s="31"/>
      <c r="W99" s="31"/>
      <c r="X99" s="31"/>
      <c r="Y99" s="31"/>
      <c r="Z99" s="81"/>
      <c r="AA99" s="81"/>
    </row>
    <row r="100" spans="21:27" x14ac:dyDescent="0.3">
      <c r="U100" s="31"/>
      <c r="V100" s="31"/>
      <c r="W100" s="31"/>
      <c r="X100" s="31"/>
      <c r="Y100" s="31"/>
      <c r="Z100" s="81"/>
      <c r="AA100" s="81"/>
    </row>
    <row r="101" spans="21:27" x14ac:dyDescent="0.3">
      <c r="U101" s="31"/>
      <c r="V101" s="31"/>
      <c r="W101" s="31"/>
      <c r="X101" s="31"/>
      <c r="Y101" s="31"/>
      <c r="Z101" s="87"/>
      <c r="AA101" s="87"/>
    </row>
    <row r="102" spans="21:27" x14ac:dyDescent="0.3">
      <c r="U102" s="31"/>
      <c r="V102" s="31"/>
      <c r="W102" s="31"/>
      <c r="X102" s="31"/>
      <c r="Y102" s="31"/>
      <c r="Z102" s="81"/>
      <c r="AA102" s="81"/>
    </row>
    <row r="103" spans="21:27" x14ac:dyDescent="0.3">
      <c r="U103" s="31"/>
      <c r="V103" s="31"/>
      <c r="W103" s="31"/>
      <c r="X103" s="31"/>
      <c r="Y103" s="31"/>
      <c r="Z103" s="81"/>
      <c r="AA103" s="81"/>
    </row>
    <row r="104" spans="21:27" x14ac:dyDescent="0.3">
      <c r="U104" s="31"/>
      <c r="V104" s="31"/>
      <c r="W104" s="31"/>
      <c r="X104" s="31"/>
      <c r="Y104" s="31"/>
      <c r="Z104" s="81"/>
      <c r="AA104" s="81"/>
    </row>
    <row r="105" spans="21:27" x14ac:dyDescent="0.3">
      <c r="U105" s="31"/>
      <c r="V105" s="31"/>
      <c r="W105" s="31"/>
      <c r="X105" s="31"/>
      <c r="Y105" s="31"/>
      <c r="Z105" s="81"/>
      <c r="AA105" s="81"/>
    </row>
    <row r="106" spans="21:27" x14ac:dyDescent="0.3">
      <c r="U106" s="31"/>
      <c r="V106" s="31"/>
      <c r="W106" s="31"/>
      <c r="X106" s="31"/>
      <c r="Y106" s="31"/>
      <c r="Z106" s="81"/>
      <c r="AA106" s="81"/>
    </row>
    <row r="107" spans="21:27" x14ac:dyDescent="0.3">
      <c r="U107" s="31"/>
      <c r="V107" s="31"/>
      <c r="W107" s="31"/>
      <c r="X107" s="31"/>
      <c r="Y107" s="31"/>
      <c r="Z107" s="81"/>
      <c r="AA107" s="81"/>
    </row>
    <row r="108" spans="21:27" x14ac:dyDescent="0.3">
      <c r="U108" s="31"/>
      <c r="V108" s="31"/>
      <c r="W108" s="31"/>
      <c r="X108" s="31"/>
      <c r="Y108" s="31"/>
      <c r="Z108" s="81"/>
      <c r="AA108" s="81"/>
    </row>
    <row r="109" spans="21:27" x14ac:dyDescent="0.3">
      <c r="U109" s="88"/>
      <c r="V109" s="81"/>
      <c r="W109" s="81"/>
      <c r="X109" s="81"/>
      <c r="Y109" s="81"/>
      <c r="Z109" s="81"/>
      <c r="AA109" s="81"/>
    </row>
    <row r="110" spans="21:27" x14ac:dyDescent="0.3">
      <c r="U110" s="81"/>
      <c r="V110" s="83" t="s">
        <v>311</v>
      </c>
      <c r="W110" s="84"/>
      <c r="X110" s="83" t="s">
        <v>312</v>
      </c>
      <c r="Y110" s="84"/>
      <c r="Z110" s="81"/>
      <c r="AA110" s="81"/>
    </row>
    <row r="111" spans="21:27" x14ac:dyDescent="0.3">
      <c r="U111" s="81"/>
      <c r="V111" s="82" t="s">
        <v>315</v>
      </c>
      <c r="W111" s="82" t="s">
        <v>316</v>
      </c>
      <c r="X111" s="82" t="s">
        <v>317</v>
      </c>
      <c r="Y111" s="82" t="s">
        <v>318</v>
      </c>
      <c r="Z111" s="81"/>
      <c r="AA111" s="81"/>
    </row>
    <row r="112" spans="21:27" x14ac:dyDescent="0.3">
      <c r="U112" s="31"/>
      <c r="V112" s="31"/>
      <c r="W112" s="31"/>
      <c r="X112" s="31"/>
      <c r="Y112" s="31"/>
      <c r="Z112" s="81"/>
      <c r="AA112" s="81"/>
    </row>
  </sheetData>
  <mergeCells count="6">
    <mergeCell ref="N64:O64"/>
    <mergeCell ref="P64:Q64"/>
    <mergeCell ref="Z2:Z3"/>
    <mergeCell ref="AA2:AA3"/>
    <mergeCell ref="N47:O47"/>
    <mergeCell ref="P47:Q47"/>
  </mergeCells>
  <phoneticPr fontId="59" type="noConversion"/>
  <pageMargins left="1" right="1" top="1" bottom="1" header="0.5" footer="0.5"/>
  <pageSetup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82"/>
  <sheetViews>
    <sheetView workbookViewId="0">
      <selection activeCell="H84" sqref="H84"/>
    </sheetView>
  </sheetViews>
  <sheetFormatPr baseColWidth="10" defaultColWidth="11.44140625" defaultRowHeight="14.4" x14ac:dyDescent="0.3"/>
  <cols>
    <col min="1" max="1" width="14.6640625" customWidth="1"/>
    <col min="6" max="6" width="10.109375" customWidth="1"/>
  </cols>
  <sheetData>
    <row r="2" spans="1:7" x14ac:dyDescent="0.3">
      <c r="A2" s="31"/>
      <c r="B2" s="31"/>
      <c r="C2" s="31"/>
      <c r="D2" s="3" t="s">
        <v>10</v>
      </c>
      <c r="E2" s="31"/>
      <c r="F2" s="31"/>
      <c r="G2" s="31"/>
    </row>
    <row r="4" spans="1:7" x14ac:dyDescent="0.3">
      <c r="A4" s="104" t="s">
        <v>11</v>
      </c>
      <c r="B4" s="104" t="s">
        <v>12</v>
      </c>
      <c r="C4" s="104"/>
      <c r="D4" s="104"/>
      <c r="E4" s="104"/>
      <c r="F4" s="104"/>
      <c r="G4" s="104" t="s">
        <v>13</v>
      </c>
    </row>
    <row r="5" spans="1:7" x14ac:dyDescent="0.3">
      <c r="A5" s="31"/>
      <c r="B5" s="13" t="s">
        <v>14</v>
      </c>
      <c r="C5" s="31"/>
      <c r="D5" s="31"/>
      <c r="E5" s="31"/>
      <c r="F5" s="31"/>
      <c r="G5" s="3">
        <v>5</v>
      </c>
    </row>
    <row r="7" spans="1:7" x14ac:dyDescent="0.3">
      <c r="A7" s="104" t="s">
        <v>15</v>
      </c>
      <c r="B7" s="104" t="s">
        <v>12</v>
      </c>
      <c r="C7" s="104"/>
      <c r="D7" s="104"/>
      <c r="E7" s="104"/>
      <c r="F7" s="104"/>
      <c r="G7" s="104" t="s">
        <v>13</v>
      </c>
    </row>
    <row r="8" spans="1:7" x14ac:dyDescent="0.3">
      <c r="A8" s="12"/>
      <c r="B8" s="12"/>
      <c r="C8" s="12"/>
      <c r="D8" s="12"/>
      <c r="E8" s="12"/>
      <c r="F8" s="12"/>
      <c r="G8" s="12"/>
    </row>
    <row r="9" spans="1:7" x14ac:dyDescent="0.3">
      <c r="A9" s="3">
        <v>1</v>
      </c>
      <c r="B9" s="10" t="s">
        <v>16</v>
      </c>
      <c r="C9" s="31"/>
      <c r="D9" s="31"/>
      <c r="E9" s="31"/>
      <c r="F9" s="31"/>
      <c r="G9" s="3">
        <v>6</v>
      </c>
    </row>
    <row r="10" spans="1:7" x14ac:dyDescent="0.3">
      <c r="A10" s="3">
        <v>2</v>
      </c>
      <c r="B10" s="10" t="s">
        <v>17</v>
      </c>
      <c r="C10" s="31"/>
      <c r="D10" s="31"/>
      <c r="E10" s="31"/>
      <c r="F10" s="31"/>
      <c r="G10" s="3">
        <v>10</v>
      </c>
    </row>
    <row r="11" spans="1:7" x14ac:dyDescent="0.3">
      <c r="A11" s="3">
        <v>3</v>
      </c>
      <c r="B11" s="10" t="s">
        <v>18</v>
      </c>
      <c r="C11" s="31"/>
      <c r="D11" s="31"/>
      <c r="E11" s="31"/>
      <c r="F11" s="31"/>
      <c r="G11" s="3">
        <v>11</v>
      </c>
    </row>
    <row r="12" spans="1:7" x14ac:dyDescent="0.3">
      <c r="A12" s="3">
        <v>4</v>
      </c>
      <c r="B12" s="10" t="s">
        <v>19</v>
      </c>
      <c r="C12" s="31"/>
      <c r="D12" s="31"/>
      <c r="E12" s="31"/>
      <c r="F12" s="31"/>
      <c r="G12" s="3">
        <v>12</v>
      </c>
    </row>
    <row r="13" spans="1:7" x14ac:dyDescent="0.3">
      <c r="A13" s="3">
        <v>5</v>
      </c>
      <c r="B13" s="10" t="s">
        <v>20</v>
      </c>
      <c r="C13" s="31"/>
      <c r="D13" s="31"/>
      <c r="E13" s="31"/>
      <c r="F13" s="31"/>
      <c r="G13" s="3">
        <v>13</v>
      </c>
    </row>
    <row r="14" spans="1:7" x14ac:dyDescent="0.3">
      <c r="A14" s="3">
        <v>6</v>
      </c>
      <c r="B14" s="10" t="s">
        <v>21</v>
      </c>
      <c r="C14" s="31"/>
      <c r="D14" s="31"/>
      <c r="E14" s="31"/>
      <c r="F14" s="31"/>
      <c r="G14" s="3">
        <v>14</v>
      </c>
    </row>
    <row r="15" spans="1:7" x14ac:dyDescent="0.3">
      <c r="A15" s="3">
        <v>7</v>
      </c>
      <c r="B15" s="10" t="s">
        <v>22</v>
      </c>
      <c r="C15" s="31"/>
      <c r="D15" s="31"/>
      <c r="E15" s="31"/>
      <c r="F15" s="31"/>
      <c r="G15" s="3">
        <v>15</v>
      </c>
    </row>
    <row r="16" spans="1:7" x14ac:dyDescent="0.3">
      <c r="A16" s="3">
        <v>8</v>
      </c>
      <c r="B16" s="10" t="s">
        <v>23</v>
      </c>
      <c r="C16" s="31"/>
      <c r="D16" s="31"/>
      <c r="E16" s="31"/>
      <c r="F16" s="31"/>
      <c r="G16" s="3">
        <v>16</v>
      </c>
    </row>
    <row r="17" spans="1:7" x14ac:dyDescent="0.3">
      <c r="A17" s="3">
        <v>9</v>
      </c>
      <c r="B17" s="10" t="s">
        <v>24</v>
      </c>
      <c r="C17" s="31"/>
      <c r="D17" s="31"/>
      <c r="E17" s="31"/>
      <c r="F17" s="31"/>
      <c r="G17" s="3">
        <v>21</v>
      </c>
    </row>
    <row r="18" spans="1:7" s="31" customFormat="1" x14ac:dyDescent="0.3">
      <c r="A18" s="3">
        <v>10</v>
      </c>
      <c r="B18" s="11" t="s">
        <v>25</v>
      </c>
      <c r="G18" s="3">
        <v>22</v>
      </c>
    </row>
    <row r="19" spans="1:7" x14ac:dyDescent="0.3">
      <c r="A19" s="3">
        <v>11</v>
      </c>
      <c r="B19" s="11" t="s">
        <v>26</v>
      </c>
      <c r="C19" s="31"/>
      <c r="D19" s="31"/>
      <c r="E19" s="31"/>
      <c r="F19" s="31"/>
      <c r="G19" s="3">
        <v>23</v>
      </c>
    </row>
    <row r="20" spans="1:7" x14ac:dyDescent="0.3">
      <c r="A20" s="3">
        <v>12</v>
      </c>
      <c r="B20" s="10" t="s">
        <v>27</v>
      </c>
      <c r="C20" s="31"/>
      <c r="D20" s="31"/>
      <c r="E20" s="31"/>
      <c r="F20" s="31"/>
      <c r="G20" s="3">
        <v>24</v>
      </c>
    </row>
    <row r="21" spans="1:7" x14ac:dyDescent="0.3">
      <c r="A21" s="3">
        <v>13</v>
      </c>
      <c r="B21" s="11" t="s">
        <v>28</v>
      </c>
      <c r="C21" s="31"/>
      <c r="D21" s="31"/>
      <c r="E21" s="31"/>
      <c r="F21" s="31"/>
      <c r="G21" s="3">
        <v>25</v>
      </c>
    </row>
    <row r="22" spans="1:7" s="31" customFormat="1" x14ac:dyDescent="0.3">
      <c r="A22" s="184">
        <v>14</v>
      </c>
      <c r="B22" s="11" t="s">
        <v>325</v>
      </c>
      <c r="G22" s="184">
        <v>26</v>
      </c>
    </row>
    <row r="23" spans="1:7" x14ac:dyDescent="0.3">
      <c r="A23" s="3">
        <v>15</v>
      </c>
      <c r="B23" s="11" t="s">
        <v>29</v>
      </c>
      <c r="C23" s="31"/>
      <c r="D23" s="31"/>
      <c r="E23" s="31"/>
      <c r="F23" s="31"/>
      <c r="G23" s="3">
        <v>28</v>
      </c>
    </row>
    <row r="24" spans="1:7" x14ac:dyDescent="0.3">
      <c r="A24" s="3">
        <v>16</v>
      </c>
      <c r="B24" s="11" t="s">
        <v>30</v>
      </c>
      <c r="C24" s="31"/>
      <c r="D24" s="31"/>
      <c r="E24" s="31"/>
      <c r="F24" s="31"/>
      <c r="G24" s="184">
        <v>29</v>
      </c>
    </row>
    <row r="25" spans="1:7" x14ac:dyDescent="0.3">
      <c r="A25" s="3">
        <v>17</v>
      </c>
      <c r="B25" s="11" t="s">
        <v>31</v>
      </c>
      <c r="C25" s="31"/>
      <c r="D25" s="31"/>
      <c r="E25" s="31"/>
      <c r="F25" s="31"/>
      <c r="G25" s="184">
        <v>30</v>
      </c>
    </row>
    <row r="26" spans="1:7" x14ac:dyDescent="0.3">
      <c r="A26" s="3"/>
      <c r="B26" s="31"/>
      <c r="C26" s="31"/>
      <c r="D26" s="31"/>
      <c r="E26" s="31"/>
      <c r="F26" s="31"/>
      <c r="G26" s="3"/>
    </row>
    <row r="27" spans="1:7" x14ac:dyDescent="0.3">
      <c r="A27" s="3"/>
      <c r="B27" s="31"/>
      <c r="C27" s="31"/>
      <c r="D27" s="31"/>
      <c r="E27" s="31"/>
      <c r="F27" s="31"/>
      <c r="G27" s="3"/>
    </row>
    <row r="28" spans="1:7" x14ac:dyDescent="0.3">
      <c r="A28" s="3"/>
      <c r="B28" s="31"/>
      <c r="C28" s="31"/>
      <c r="D28" s="31"/>
      <c r="E28" s="31"/>
      <c r="F28" s="31"/>
      <c r="G28" s="3"/>
    </row>
    <row r="29" spans="1:7" x14ac:dyDescent="0.3">
      <c r="A29" s="3"/>
      <c r="B29" s="31"/>
      <c r="C29" s="31"/>
      <c r="D29" s="31"/>
      <c r="E29" s="31"/>
      <c r="F29" s="31"/>
      <c r="G29" s="3"/>
    </row>
    <row r="30" spans="1:7" x14ac:dyDescent="0.3">
      <c r="A30" s="3"/>
      <c r="B30" s="31"/>
      <c r="C30" s="31"/>
      <c r="D30" s="31"/>
      <c r="E30" s="31"/>
      <c r="F30" s="31"/>
      <c r="G30" s="3"/>
    </row>
    <row r="31" spans="1:7" x14ac:dyDescent="0.3">
      <c r="A31" s="3"/>
      <c r="B31" s="31"/>
      <c r="C31" s="31"/>
      <c r="D31" s="31"/>
      <c r="E31" s="31"/>
      <c r="F31" s="31"/>
      <c r="G31" s="3"/>
    </row>
    <row r="40" s="31" customFormat="1" x14ac:dyDescent="0.3"/>
    <row r="42" s="31" customFormat="1" x14ac:dyDescent="0.3"/>
    <row r="43" s="31" customFormat="1" x14ac:dyDescent="0.3"/>
    <row r="44" s="31" customFormat="1" x14ac:dyDescent="0.3"/>
    <row r="45" s="31" customFormat="1" x14ac:dyDescent="0.3"/>
    <row r="46" s="31" customFormat="1" x14ac:dyDescent="0.3"/>
    <row r="50" spans="1:7" x14ac:dyDescent="0.3">
      <c r="D50" s="3" t="s">
        <v>10</v>
      </c>
    </row>
    <row r="52" spans="1:7" x14ac:dyDescent="0.3">
      <c r="A52" s="104" t="s">
        <v>32</v>
      </c>
      <c r="B52" s="105" t="s">
        <v>12</v>
      </c>
      <c r="C52" s="104"/>
      <c r="D52" s="104"/>
      <c r="E52" s="104"/>
      <c r="F52" s="104"/>
      <c r="G52" s="104" t="s">
        <v>13</v>
      </c>
    </row>
    <row r="53" spans="1:7" x14ac:dyDescent="0.3">
      <c r="A53" s="12"/>
      <c r="B53" s="14"/>
      <c r="C53" s="12"/>
      <c r="D53" s="12"/>
      <c r="E53" s="12"/>
      <c r="F53" s="12"/>
      <c r="G53" s="12"/>
    </row>
    <row r="54" spans="1:7" x14ac:dyDescent="0.3">
      <c r="A54" s="3">
        <v>1</v>
      </c>
      <c r="B54" s="10" t="s">
        <v>33</v>
      </c>
      <c r="C54" s="31"/>
      <c r="D54" s="31"/>
      <c r="E54" s="31"/>
      <c r="F54" s="31"/>
      <c r="G54" s="3">
        <v>7</v>
      </c>
    </row>
    <row r="55" spans="1:7" x14ac:dyDescent="0.3">
      <c r="A55" s="3">
        <v>2</v>
      </c>
      <c r="B55" s="10" t="s">
        <v>34</v>
      </c>
      <c r="C55" s="31"/>
      <c r="D55" s="31"/>
      <c r="E55" s="31"/>
      <c r="F55" s="31"/>
      <c r="G55" s="3">
        <v>7</v>
      </c>
    </row>
    <row r="56" spans="1:7" x14ac:dyDescent="0.3">
      <c r="A56" s="3">
        <v>3</v>
      </c>
      <c r="B56" s="10" t="s">
        <v>35</v>
      </c>
      <c r="C56" s="31"/>
      <c r="D56" s="31"/>
      <c r="E56" s="31"/>
      <c r="F56" s="31"/>
      <c r="G56" s="3">
        <v>7</v>
      </c>
    </row>
    <row r="57" spans="1:7" x14ac:dyDescent="0.3">
      <c r="A57" s="3">
        <v>4</v>
      </c>
      <c r="B57" s="10" t="s">
        <v>36</v>
      </c>
      <c r="C57" s="31"/>
      <c r="D57" s="31"/>
      <c r="E57" s="31"/>
      <c r="F57" s="31"/>
      <c r="G57" s="3">
        <v>8</v>
      </c>
    </row>
    <row r="58" spans="1:7" x14ac:dyDescent="0.3">
      <c r="A58" s="3">
        <v>5</v>
      </c>
      <c r="B58" s="10" t="s">
        <v>37</v>
      </c>
      <c r="C58" s="31"/>
      <c r="D58" s="31"/>
      <c r="E58" s="31"/>
      <c r="F58" s="31"/>
      <c r="G58" s="3">
        <v>8</v>
      </c>
    </row>
    <row r="59" spans="1:7" x14ac:dyDescent="0.3">
      <c r="A59" s="3">
        <v>6</v>
      </c>
      <c r="B59" s="10" t="s">
        <v>38</v>
      </c>
      <c r="C59" s="31"/>
      <c r="D59" s="31"/>
      <c r="E59" s="31"/>
      <c r="F59" s="31"/>
      <c r="G59" s="3">
        <v>8</v>
      </c>
    </row>
    <row r="60" spans="1:7" s="31" customFormat="1" x14ac:dyDescent="0.3">
      <c r="A60" s="3">
        <v>7</v>
      </c>
      <c r="B60" s="10" t="s">
        <v>39</v>
      </c>
      <c r="G60" s="3">
        <v>9</v>
      </c>
    </row>
    <row r="61" spans="1:7" x14ac:dyDescent="0.3">
      <c r="A61" s="3">
        <v>8</v>
      </c>
      <c r="B61" s="11" t="s">
        <v>40</v>
      </c>
      <c r="C61" s="31"/>
      <c r="D61" s="31"/>
      <c r="E61" s="31"/>
      <c r="F61" s="31"/>
      <c r="G61" s="3">
        <v>10</v>
      </c>
    </row>
    <row r="62" spans="1:7" x14ac:dyDescent="0.3">
      <c r="A62" s="3">
        <v>9</v>
      </c>
      <c r="B62" s="11" t="s">
        <v>41</v>
      </c>
      <c r="C62" s="31"/>
      <c r="D62" s="31"/>
      <c r="E62" s="31"/>
      <c r="F62" s="31"/>
      <c r="G62" s="3">
        <v>11</v>
      </c>
    </row>
    <row r="63" spans="1:7" x14ac:dyDescent="0.3">
      <c r="A63" s="3">
        <v>10</v>
      </c>
      <c r="B63" s="10" t="s">
        <v>42</v>
      </c>
      <c r="C63" s="31"/>
      <c r="D63" s="31"/>
      <c r="E63" s="31"/>
      <c r="F63" s="31"/>
      <c r="G63" s="3">
        <v>17</v>
      </c>
    </row>
    <row r="64" spans="1:7" x14ac:dyDescent="0.3">
      <c r="A64" s="3">
        <v>11</v>
      </c>
      <c r="B64" s="10" t="s">
        <v>43</v>
      </c>
      <c r="C64" s="31"/>
      <c r="D64" s="31"/>
      <c r="E64" s="31"/>
      <c r="F64" s="31"/>
      <c r="G64" s="3">
        <v>17</v>
      </c>
    </row>
    <row r="65" spans="1:7" x14ac:dyDescent="0.3">
      <c r="A65" s="3">
        <v>12</v>
      </c>
      <c r="B65" s="10" t="s">
        <v>44</v>
      </c>
      <c r="C65" s="31"/>
      <c r="D65" s="31"/>
      <c r="E65" s="31"/>
      <c r="F65" s="31"/>
      <c r="G65" s="3">
        <v>17</v>
      </c>
    </row>
    <row r="66" spans="1:7" x14ac:dyDescent="0.3">
      <c r="A66" s="3">
        <v>13</v>
      </c>
      <c r="B66" s="10" t="s">
        <v>45</v>
      </c>
      <c r="C66" s="31"/>
      <c r="D66" s="31"/>
      <c r="E66" s="31"/>
      <c r="F66" s="31"/>
      <c r="G66" s="3">
        <v>18</v>
      </c>
    </row>
    <row r="67" spans="1:7" x14ac:dyDescent="0.3">
      <c r="A67" s="3">
        <v>14</v>
      </c>
      <c r="B67" s="10" t="s">
        <v>46</v>
      </c>
      <c r="C67" s="31"/>
      <c r="D67" s="31"/>
      <c r="E67" s="31"/>
      <c r="F67" s="31"/>
      <c r="G67" s="3">
        <v>18</v>
      </c>
    </row>
    <row r="68" spans="1:7" x14ac:dyDescent="0.3">
      <c r="A68" s="3">
        <v>15</v>
      </c>
      <c r="B68" s="10" t="s">
        <v>47</v>
      </c>
      <c r="C68" s="31"/>
      <c r="D68" s="31"/>
      <c r="E68" s="31"/>
      <c r="F68" s="31"/>
      <c r="G68" s="3">
        <v>18</v>
      </c>
    </row>
    <row r="69" spans="1:7" x14ac:dyDescent="0.3">
      <c r="A69" s="3">
        <v>16</v>
      </c>
      <c r="B69" s="10" t="s">
        <v>48</v>
      </c>
      <c r="C69" s="31"/>
      <c r="D69" s="31"/>
      <c r="E69" s="31"/>
      <c r="F69" s="31"/>
      <c r="G69" s="3">
        <v>19</v>
      </c>
    </row>
    <row r="70" spans="1:7" x14ac:dyDescent="0.3">
      <c r="A70" s="3">
        <v>17</v>
      </c>
      <c r="B70" s="10" t="s">
        <v>49</v>
      </c>
      <c r="C70" s="31"/>
      <c r="D70" s="31"/>
      <c r="E70" s="31"/>
      <c r="F70" s="31"/>
      <c r="G70" s="3">
        <v>19</v>
      </c>
    </row>
    <row r="71" spans="1:7" x14ac:dyDescent="0.3">
      <c r="A71" s="3">
        <v>18</v>
      </c>
      <c r="B71" s="10" t="s">
        <v>50</v>
      </c>
      <c r="C71" s="31"/>
      <c r="D71" s="31"/>
      <c r="E71" s="31"/>
      <c r="F71" s="31"/>
      <c r="G71" s="3">
        <v>19</v>
      </c>
    </row>
    <row r="72" spans="1:7" x14ac:dyDescent="0.3">
      <c r="A72" s="3">
        <v>19</v>
      </c>
      <c r="B72" s="10" t="s">
        <v>51</v>
      </c>
      <c r="C72" s="31"/>
      <c r="D72" s="31"/>
      <c r="E72" s="31"/>
      <c r="F72" s="31"/>
      <c r="G72" s="3">
        <v>20</v>
      </c>
    </row>
    <row r="73" spans="1:7" x14ac:dyDescent="0.3">
      <c r="A73" s="3">
        <v>20</v>
      </c>
      <c r="B73" s="10" t="s">
        <v>52</v>
      </c>
      <c r="C73" s="31"/>
      <c r="D73" s="31"/>
      <c r="E73" s="31"/>
      <c r="F73" s="31"/>
      <c r="G73" s="3">
        <v>20</v>
      </c>
    </row>
    <row r="74" spans="1:7" x14ac:dyDescent="0.3">
      <c r="A74" s="3">
        <v>21</v>
      </c>
      <c r="B74" s="10" t="s">
        <v>53</v>
      </c>
      <c r="C74" s="31"/>
      <c r="D74" s="31"/>
      <c r="E74" s="31"/>
      <c r="F74" s="31"/>
      <c r="G74" s="3">
        <v>20</v>
      </c>
    </row>
    <row r="75" spans="1:7" x14ac:dyDescent="0.3">
      <c r="A75" s="3">
        <v>22</v>
      </c>
      <c r="B75" s="11" t="s">
        <v>54</v>
      </c>
      <c r="C75" s="31"/>
      <c r="D75" s="31"/>
      <c r="E75" s="31"/>
      <c r="F75" s="31"/>
      <c r="G75" s="3">
        <v>22</v>
      </c>
    </row>
    <row r="76" spans="1:7" x14ac:dyDescent="0.3">
      <c r="A76" s="3">
        <v>23</v>
      </c>
      <c r="B76" s="11" t="s">
        <v>325</v>
      </c>
      <c r="C76" s="31"/>
      <c r="D76" s="31"/>
      <c r="E76" s="31"/>
      <c r="F76" s="31"/>
      <c r="G76" s="3">
        <v>26</v>
      </c>
    </row>
    <row r="77" spans="1:7" x14ac:dyDescent="0.3">
      <c r="A77" s="3">
        <v>24</v>
      </c>
      <c r="B77" s="11" t="s">
        <v>328</v>
      </c>
      <c r="C77" s="31"/>
      <c r="D77" s="31"/>
      <c r="E77" s="31"/>
      <c r="F77" s="31"/>
      <c r="G77" s="3">
        <v>27</v>
      </c>
    </row>
    <row r="78" spans="1:7" s="31" customFormat="1" x14ac:dyDescent="0.3">
      <c r="A78" s="184">
        <v>25</v>
      </c>
      <c r="B78" s="11" t="s">
        <v>55</v>
      </c>
      <c r="G78" s="184">
        <v>27</v>
      </c>
    </row>
    <row r="79" spans="1:7" x14ac:dyDescent="0.3">
      <c r="A79" s="184">
        <v>26</v>
      </c>
      <c r="B79" s="11" t="s">
        <v>56</v>
      </c>
      <c r="C79" s="31"/>
      <c r="D79" s="31"/>
      <c r="E79" s="31"/>
      <c r="F79" s="31"/>
      <c r="G79" s="3">
        <v>30</v>
      </c>
    </row>
    <row r="80" spans="1:7" x14ac:dyDescent="0.3">
      <c r="A80" s="184">
        <v>27</v>
      </c>
      <c r="B80" s="11" t="s">
        <v>57</v>
      </c>
      <c r="C80" s="31"/>
      <c r="D80" s="31"/>
      <c r="E80" s="31"/>
      <c r="F80" s="31"/>
      <c r="G80" s="3">
        <v>31</v>
      </c>
    </row>
    <row r="81" spans="1:7" x14ac:dyDescent="0.3">
      <c r="A81" s="3"/>
      <c r="B81" s="31"/>
      <c r="C81" s="31"/>
      <c r="D81" s="31"/>
      <c r="E81" s="31"/>
      <c r="F81" s="31"/>
      <c r="G81" s="3"/>
    </row>
    <row r="82" spans="1:7" x14ac:dyDescent="0.3">
      <c r="A82" s="3"/>
      <c r="C82" s="31"/>
      <c r="D82" s="31"/>
      <c r="E82" s="31"/>
      <c r="F82" s="31"/>
      <c r="G82" s="3"/>
    </row>
  </sheetData>
  <phoneticPr fontId="59" type="noConversion"/>
  <pageMargins left="1" right="1" top="1" bottom="1" header="0.5" footer="0.5"/>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J4:J6"/>
  <sheetViews>
    <sheetView zoomScaleNormal="100" zoomScaleSheetLayoutView="120" workbookViewId="0">
      <selection activeCell="L14" sqref="L14"/>
    </sheetView>
  </sheetViews>
  <sheetFormatPr baseColWidth="10" defaultColWidth="11.44140625" defaultRowHeight="14.4" x14ac:dyDescent="0.3"/>
  <sheetData>
    <row r="4" spans="10:10" ht="17.399999999999999" x14ac:dyDescent="0.3">
      <c r="J4" s="102"/>
    </row>
    <row r="5" spans="10:10" ht="17.399999999999999" x14ac:dyDescent="0.3">
      <c r="J5" s="102"/>
    </row>
    <row r="6" spans="10:10" ht="17.399999999999999" x14ac:dyDescent="0.3">
      <c r="J6" s="102"/>
    </row>
  </sheetData>
  <phoneticPr fontId="59" type="noConversion"/>
  <pageMargins left="1" right="1" top="1" bottom="1" header="0.5" footer="0.5"/>
  <pageSetup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6"/>
  <sheetViews>
    <sheetView zoomScale="80" zoomScaleNormal="80" zoomScalePageLayoutView="80" workbookViewId="0">
      <selection activeCell="M21" sqref="M21"/>
    </sheetView>
  </sheetViews>
  <sheetFormatPr baseColWidth="10" defaultColWidth="11.44140625" defaultRowHeight="14.4" x14ac:dyDescent="0.3"/>
  <cols>
    <col min="1" max="1" width="38" customWidth="1"/>
    <col min="2" max="4" width="12.33203125" customWidth="1"/>
    <col min="5" max="5" width="10" customWidth="1"/>
    <col min="6" max="7" width="10" style="31" customWidth="1"/>
    <col min="8" max="9" width="10" customWidth="1"/>
    <col min="12" max="12" width="12" bestFit="1" customWidth="1"/>
  </cols>
  <sheetData>
    <row r="1" spans="1:15" ht="15" customHeight="1" thickBot="1" x14ac:dyDescent="0.35">
      <c r="A1" s="313" t="s">
        <v>344</v>
      </c>
      <c r="B1" s="314"/>
      <c r="C1" s="314"/>
      <c r="D1" s="314"/>
      <c r="E1" s="314"/>
      <c r="F1" s="314"/>
      <c r="G1" s="314"/>
      <c r="H1" s="314"/>
      <c r="I1" s="315"/>
      <c r="J1" s="31"/>
      <c r="K1" s="31"/>
    </row>
    <row r="2" spans="1:15" ht="15" customHeight="1" thickBot="1" x14ac:dyDescent="0.35">
      <c r="A2" s="316"/>
      <c r="B2" s="310" t="s">
        <v>58</v>
      </c>
      <c r="C2" s="311"/>
      <c r="D2" s="311"/>
      <c r="E2" s="311"/>
      <c r="F2" s="311"/>
      <c r="G2" s="311"/>
      <c r="H2" s="311"/>
      <c r="I2" s="312"/>
      <c r="J2" s="31"/>
      <c r="K2" s="31"/>
    </row>
    <row r="3" spans="1:15" ht="15" customHeight="1" thickBot="1" x14ac:dyDescent="0.35">
      <c r="A3" s="317"/>
      <c r="B3" s="307" t="s">
        <v>349</v>
      </c>
      <c r="C3" s="308"/>
      <c r="D3" s="308"/>
      <c r="E3" s="309"/>
      <c r="F3" s="307" t="s">
        <v>60</v>
      </c>
      <c r="G3" s="308"/>
      <c r="H3" s="308"/>
      <c r="I3" s="309"/>
      <c r="J3" s="31"/>
      <c r="K3" s="31"/>
    </row>
    <row r="4" spans="1:15" ht="27" thickBot="1" x14ac:dyDescent="0.35">
      <c r="A4" s="318"/>
      <c r="B4" s="254" t="s">
        <v>342</v>
      </c>
      <c r="C4" s="270" t="s">
        <v>59</v>
      </c>
      <c r="D4" s="270" t="s">
        <v>343</v>
      </c>
      <c r="E4" s="265" t="s">
        <v>61</v>
      </c>
      <c r="F4" s="254">
        <v>43800</v>
      </c>
      <c r="G4" s="277">
        <v>44166</v>
      </c>
      <c r="H4" s="277">
        <v>44531</v>
      </c>
      <c r="I4" s="265" t="s">
        <v>61</v>
      </c>
      <c r="J4" s="31"/>
      <c r="K4" s="31"/>
    </row>
    <row r="5" spans="1:15" ht="15" customHeight="1" x14ac:dyDescent="0.3">
      <c r="A5" s="290" t="s">
        <v>62</v>
      </c>
      <c r="B5" s="209">
        <v>444.0016403912</v>
      </c>
      <c r="C5" s="210">
        <v>445.89251811730003</v>
      </c>
      <c r="D5" s="210">
        <v>448.18783447550004</v>
      </c>
      <c r="E5" s="276">
        <v>5.1476897793476528E-3</v>
      </c>
      <c r="F5" s="261">
        <v>36.541598913000001</v>
      </c>
      <c r="G5" s="210">
        <v>30.132281592100004</v>
      </c>
      <c r="H5" s="210">
        <v>42.495420379999977</v>
      </c>
      <c r="I5" s="276">
        <v>0.41029547497462998</v>
      </c>
      <c r="J5" s="238"/>
      <c r="K5" s="31"/>
      <c r="L5" s="237"/>
      <c r="M5" s="237"/>
    </row>
    <row r="6" spans="1:15" ht="15" customHeight="1" x14ac:dyDescent="0.3">
      <c r="A6" s="291" t="s">
        <v>63</v>
      </c>
      <c r="B6" s="211">
        <v>360.04688195</v>
      </c>
      <c r="C6" s="212">
        <v>339.636145</v>
      </c>
      <c r="D6" s="212">
        <v>353.08593122000002</v>
      </c>
      <c r="E6" s="213">
        <v>3.9600573784630798E-2</v>
      </c>
      <c r="F6" s="259">
        <v>29.012821750000001</v>
      </c>
      <c r="G6" s="212">
        <v>18.951732</v>
      </c>
      <c r="H6" s="212">
        <v>35.943184500000001</v>
      </c>
      <c r="I6" s="213">
        <v>0.89656462533345249</v>
      </c>
      <c r="J6" s="238"/>
      <c r="K6" s="103"/>
      <c r="L6" s="237"/>
      <c r="M6" s="237"/>
    </row>
    <row r="7" spans="1:15" ht="15" customHeight="1" x14ac:dyDescent="0.3">
      <c r="A7" s="291" t="s">
        <v>64</v>
      </c>
      <c r="B7" s="211">
        <v>28.163774671199995</v>
      </c>
      <c r="C7" s="212">
        <v>33.566876958699993</v>
      </c>
      <c r="D7" s="212">
        <v>43.164754870000003</v>
      </c>
      <c r="E7" s="213">
        <v>0.28593300243895325</v>
      </c>
      <c r="F7" s="259">
        <v>3.1269419791000002</v>
      </c>
      <c r="G7" s="212">
        <v>3.01901332</v>
      </c>
      <c r="H7" s="212">
        <v>3.6637715200000001</v>
      </c>
      <c r="I7" s="213">
        <v>0.21356586793727694</v>
      </c>
      <c r="J7" s="238"/>
      <c r="K7" s="94"/>
    </row>
    <row r="8" spans="1:15" ht="15" customHeight="1" x14ac:dyDescent="0.3">
      <c r="A8" s="291" t="s">
        <v>332</v>
      </c>
      <c r="B8" s="211">
        <v>41.093587759999998</v>
      </c>
      <c r="C8" s="212">
        <v>37.759513820000002</v>
      </c>
      <c r="D8" s="212">
        <v>39.216195233699999</v>
      </c>
      <c r="E8" s="214">
        <v>3.8577864658004168E-2</v>
      </c>
      <c r="F8" s="259">
        <v>4.3771829999999996</v>
      </c>
      <c r="G8" s="212">
        <v>2.3903728199999996</v>
      </c>
      <c r="H8" s="212">
        <v>4.3833450999999997</v>
      </c>
      <c r="I8" s="214">
        <v>0.83374955710883647</v>
      </c>
      <c r="J8" s="238"/>
      <c r="K8" s="31"/>
      <c r="O8" s="91"/>
    </row>
    <row r="9" spans="1:15" x14ac:dyDescent="0.3">
      <c r="A9" s="291" t="s">
        <v>65</v>
      </c>
      <c r="B9" s="211">
        <v>18.007542859600001</v>
      </c>
      <c r="C9" s="212">
        <v>22.384134076700001</v>
      </c>
      <c r="D9" s="212">
        <v>21.014181499999999</v>
      </c>
      <c r="E9" s="214">
        <v>-6.1201946521844963E-2</v>
      </c>
      <c r="F9" s="259">
        <v>0.95108300000000001</v>
      </c>
      <c r="G9" s="212">
        <v>0.91943249999999999</v>
      </c>
      <c r="H9" s="212">
        <v>1.977452</v>
      </c>
      <c r="I9" s="214">
        <v>1.150731021581247</v>
      </c>
      <c r="J9" s="238"/>
      <c r="K9" s="31"/>
    </row>
    <row r="10" spans="1:15" x14ac:dyDescent="0.3">
      <c r="A10" s="291" t="s">
        <v>66</v>
      </c>
      <c r="B10" s="211">
        <v>4.6088780030000001</v>
      </c>
      <c r="C10" s="212">
        <v>3.4757004999999999</v>
      </c>
      <c r="D10" s="212">
        <v>3.5817562599999997</v>
      </c>
      <c r="E10" s="214">
        <v>3.0513492172297374E-2</v>
      </c>
      <c r="F10" s="259">
        <v>0.33164399999999999</v>
      </c>
      <c r="G10" s="212">
        <v>0.24315500000000001</v>
      </c>
      <c r="H10" s="212">
        <v>0.3762915</v>
      </c>
      <c r="I10" s="214">
        <v>0.54753757891057142</v>
      </c>
      <c r="J10" s="238"/>
      <c r="K10" s="31"/>
    </row>
    <row r="11" spans="1:15" ht="15" customHeight="1" x14ac:dyDescent="0.3">
      <c r="A11" s="291" t="s">
        <v>67</v>
      </c>
      <c r="B11" s="221">
        <v>0.79980390000000012</v>
      </c>
      <c r="C11" s="222">
        <v>0.63114419999999993</v>
      </c>
      <c r="D11" s="222">
        <v>0.58249799999999996</v>
      </c>
      <c r="E11" s="214">
        <v>-7.7076205405991138E-2</v>
      </c>
      <c r="F11" s="257">
        <v>6.5404799999999999E-2</v>
      </c>
      <c r="G11" s="222">
        <v>1.6140000000000002E-2</v>
      </c>
      <c r="H11" s="222">
        <v>4.3284000000000003E-2</v>
      </c>
      <c r="I11" s="214">
        <v>1.6817843866171005</v>
      </c>
      <c r="J11" s="238"/>
      <c r="K11" s="31"/>
    </row>
    <row r="12" spans="1:15" x14ac:dyDescent="0.3">
      <c r="A12" s="292" t="s">
        <v>68</v>
      </c>
      <c r="B12" s="215">
        <v>868.55833486379993</v>
      </c>
      <c r="C12" s="216">
        <v>849.77915571400013</v>
      </c>
      <c r="D12" s="216">
        <v>865.67910671720006</v>
      </c>
      <c r="E12" s="217">
        <v>1.8710686060356974E-2</v>
      </c>
      <c r="F12" s="255">
        <v>71.279735462999994</v>
      </c>
      <c r="G12" s="216">
        <v>52.653113912100004</v>
      </c>
      <c r="H12" s="216">
        <v>85.218977479999978</v>
      </c>
      <c r="I12" s="217">
        <v>0.61849834033113371</v>
      </c>
      <c r="J12" s="238"/>
      <c r="K12" s="31"/>
    </row>
    <row r="13" spans="1:15" ht="15" thickBot="1" x14ac:dyDescent="0.35">
      <c r="A13" s="293" t="s">
        <v>69</v>
      </c>
      <c r="B13" s="218">
        <v>896.72210953500007</v>
      </c>
      <c r="C13" s="219">
        <v>883.34603267269995</v>
      </c>
      <c r="D13" s="219">
        <v>908.84386158720008</v>
      </c>
      <c r="E13" s="220">
        <v>2.886505171405207E-2</v>
      </c>
      <c r="F13" s="260">
        <v>74.406677442100005</v>
      </c>
      <c r="G13" s="219">
        <v>55.672127232100003</v>
      </c>
      <c r="H13" s="219">
        <v>88.882748999999976</v>
      </c>
      <c r="I13" s="220">
        <v>0.59653947889296832</v>
      </c>
      <c r="J13" s="238"/>
      <c r="K13" s="31"/>
    </row>
    <row r="14" spans="1:15" ht="15" thickBot="1" x14ac:dyDescent="0.35">
      <c r="A14" s="15"/>
      <c r="B14" s="300" t="s">
        <v>70</v>
      </c>
      <c r="C14" s="301"/>
      <c r="D14" s="301"/>
      <c r="E14" s="301"/>
      <c r="F14" s="301"/>
      <c r="G14" s="301"/>
      <c r="H14" s="301"/>
      <c r="I14" s="302"/>
      <c r="J14" s="238"/>
      <c r="K14" s="286"/>
    </row>
    <row r="15" spans="1:15" x14ac:dyDescent="0.3">
      <c r="A15" s="290" t="s">
        <v>62</v>
      </c>
      <c r="B15" s="209">
        <v>1444.9891716299999</v>
      </c>
      <c r="C15" s="210">
        <v>1393.89568098</v>
      </c>
      <c r="D15" s="210">
        <v>1503.9203183799993</v>
      </c>
      <c r="E15" s="226">
        <v>7.8933193424234493E-2</v>
      </c>
      <c r="F15" s="275">
        <v>121.95752122999993</v>
      </c>
      <c r="G15" s="210">
        <v>92.176386789999839</v>
      </c>
      <c r="H15" s="210">
        <v>139.06939075999981</v>
      </c>
      <c r="I15" s="226">
        <v>0.50873120115712056</v>
      </c>
      <c r="J15" s="238"/>
      <c r="K15" s="31"/>
    </row>
    <row r="16" spans="1:15" x14ac:dyDescent="0.3">
      <c r="A16" s="291" t="s">
        <v>63</v>
      </c>
      <c r="B16" s="211">
        <v>335.96787268000003</v>
      </c>
      <c r="C16" s="212">
        <v>293.35088818000008</v>
      </c>
      <c r="D16" s="212">
        <v>308.49193701000002</v>
      </c>
      <c r="E16" s="214">
        <v>5.1614123018129066E-2</v>
      </c>
      <c r="F16" s="272">
        <v>24.701850829999991</v>
      </c>
      <c r="G16" s="212">
        <v>27.969808269999998</v>
      </c>
      <c r="H16" s="212">
        <v>30.651122740000009</v>
      </c>
      <c r="I16" s="214">
        <v>9.5864599575248066E-2</v>
      </c>
      <c r="J16" s="238"/>
      <c r="K16" s="31"/>
    </row>
    <row r="17" spans="1:10" x14ac:dyDescent="0.3">
      <c r="A17" s="291" t="s">
        <v>71</v>
      </c>
      <c r="B17" s="211">
        <v>60.997013600000002</v>
      </c>
      <c r="C17" s="212">
        <v>61.552470159999999</v>
      </c>
      <c r="D17" s="212">
        <v>82.629518229999988</v>
      </c>
      <c r="E17" s="214">
        <v>0.34242408168530258</v>
      </c>
      <c r="F17" s="272">
        <v>6.5904264300000026</v>
      </c>
      <c r="G17" s="212">
        <v>5.5296101100000001</v>
      </c>
      <c r="H17" s="212">
        <v>7.3312051899999986</v>
      </c>
      <c r="I17" s="214">
        <v>0.32580869973850612</v>
      </c>
      <c r="J17" s="238"/>
    </row>
    <row r="18" spans="1:10" x14ac:dyDescent="0.3">
      <c r="A18" s="291" t="s">
        <v>332</v>
      </c>
      <c r="B18" s="211">
        <v>87.796599809999989</v>
      </c>
      <c r="C18" s="212">
        <v>79.827706769999992</v>
      </c>
      <c r="D18" s="212">
        <v>86.390422040000033</v>
      </c>
      <c r="E18" s="214">
        <v>8.2210995850207302E-2</v>
      </c>
      <c r="F18" s="272">
        <v>9.0578630799999988</v>
      </c>
      <c r="G18" s="212">
        <v>5.324573720000001</v>
      </c>
      <c r="H18" s="212">
        <v>9.1913482800000157</v>
      </c>
      <c r="I18" s="214">
        <v>0.7262129821727803</v>
      </c>
      <c r="J18" s="238"/>
    </row>
    <row r="19" spans="1:10" x14ac:dyDescent="0.3">
      <c r="A19" s="291" t="s">
        <v>65</v>
      </c>
      <c r="B19" s="211">
        <v>33.815536030000011</v>
      </c>
      <c r="C19" s="212">
        <v>41.488577760000005</v>
      </c>
      <c r="D19" s="212">
        <v>40.267596879999985</v>
      </c>
      <c r="E19" s="214">
        <v>-2.9429325995773081E-2</v>
      </c>
      <c r="F19" s="272">
        <v>1.7854700400000001</v>
      </c>
      <c r="G19" s="212">
        <v>1.7676853799999999</v>
      </c>
      <c r="H19" s="212">
        <v>3.691615489999998</v>
      </c>
      <c r="I19" s="214">
        <v>1.0883894451850917</v>
      </c>
      <c r="J19" s="238"/>
    </row>
    <row r="20" spans="1:10" x14ac:dyDescent="0.3">
      <c r="A20" s="291" t="s">
        <v>66</v>
      </c>
      <c r="B20" s="211">
        <v>18.537010329999994</v>
      </c>
      <c r="C20" s="212">
        <v>14.67488619</v>
      </c>
      <c r="D20" s="212">
        <v>14.47550646</v>
      </c>
      <c r="E20" s="214">
        <v>-1.3586458349221453E-2</v>
      </c>
      <c r="F20" s="272">
        <v>1.3483644699999999</v>
      </c>
      <c r="G20" s="212">
        <v>0.92911856999999987</v>
      </c>
      <c r="H20" s="212">
        <v>1.3401470500000003</v>
      </c>
      <c r="I20" s="214">
        <v>0.44238538898216251</v>
      </c>
      <c r="J20" s="238"/>
    </row>
    <row r="21" spans="1:10" x14ac:dyDescent="0.3">
      <c r="A21" s="291" t="s">
        <v>67</v>
      </c>
      <c r="B21" s="211">
        <v>3.1135547599999995</v>
      </c>
      <c r="C21" s="212">
        <v>2.4504269799999996</v>
      </c>
      <c r="D21" s="212">
        <v>2.3697822099999994</v>
      </c>
      <c r="E21" s="214">
        <v>-3.2910497092225155E-2</v>
      </c>
      <c r="F21" s="272">
        <v>0.20972688</v>
      </c>
      <c r="G21" s="212">
        <v>6.1473759999999995E-2</v>
      </c>
      <c r="H21" s="212">
        <v>0.18193800999999998</v>
      </c>
      <c r="I21" s="214">
        <v>1.9596043905562306</v>
      </c>
      <c r="J21" s="238"/>
    </row>
    <row r="22" spans="1:10" x14ac:dyDescent="0.3">
      <c r="A22" s="294" t="s">
        <v>68</v>
      </c>
      <c r="B22" s="215">
        <v>1924.2197452399998</v>
      </c>
      <c r="C22" s="216">
        <v>1825.6881668600001</v>
      </c>
      <c r="D22" s="216">
        <v>1954.6710716199982</v>
      </c>
      <c r="E22" s="217">
        <v>7.0648924116014644E-2</v>
      </c>
      <c r="F22" s="271">
        <v>159.06079652999992</v>
      </c>
      <c r="G22" s="216">
        <v>128.22904648999983</v>
      </c>
      <c r="H22" s="216">
        <v>184.12556232999987</v>
      </c>
      <c r="I22" s="217">
        <v>0.43591149875983226</v>
      </c>
      <c r="J22" s="238"/>
    </row>
    <row r="23" spans="1:10" ht="15" thickBot="1" x14ac:dyDescent="0.35">
      <c r="A23" s="295" t="s">
        <v>72</v>
      </c>
      <c r="B23" s="218">
        <v>1985.2167588399998</v>
      </c>
      <c r="C23" s="219">
        <v>1887.2406370200001</v>
      </c>
      <c r="D23" s="219">
        <v>2037.3005898499982</v>
      </c>
      <c r="E23" s="220">
        <v>7.9512887697748225E-2</v>
      </c>
      <c r="F23" s="258">
        <v>165.65122295999993</v>
      </c>
      <c r="G23" s="219">
        <v>133.75865659999982</v>
      </c>
      <c r="H23" s="223">
        <v>191.45676751999986</v>
      </c>
      <c r="I23" s="220">
        <v>0.43135982662074746</v>
      </c>
      <c r="J23" s="238"/>
    </row>
    <row r="24" spans="1:10" ht="15" thickBot="1" x14ac:dyDescent="0.35">
      <c r="A24" s="15"/>
      <c r="B24" s="300" t="s">
        <v>73</v>
      </c>
      <c r="C24" s="301"/>
      <c r="D24" s="301"/>
      <c r="E24" s="301"/>
      <c r="F24" s="301"/>
      <c r="G24" s="301"/>
      <c r="H24" s="301"/>
      <c r="I24" s="302"/>
      <c r="J24" s="238"/>
    </row>
    <row r="25" spans="1:10" x14ac:dyDescent="0.3">
      <c r="A25" s="290" t="s">
        <v>62</v>
      </c>
      <c r="B25" s="224">
        <v>3.254468092408064</v>
      </c>
      <c r="C25" s="225">
        <v>3.1260799953887335</v>
      </c>
      <c r="D25" s="225">
        <v>3.3555581001880399</v>
      </c>
      <c r="E25" s="226">
        <v>7.3407623969254043E-2</v>
      </c>
      <c r="F25" s="279">
        <v>3.3374982173156207</v>
      </c>
      <c r="G25" s="225">
        <v>3.0590576590843486</v>
      </c>
      <c r="H25" s="225">
        <v>3.2725735977294002</v>
      </c>
      <c r="I25" s="226">
        <v>6.9797945132215045E-2</v>
      </c>
      <c r="J25" s="238"/>
    </row>
    <row r="26" spans="1:10" x14ac:dyDescent="0.3">
      <c r="A26" s="291" t="s">
        <v>63</v>
      </c>
      <c r="B26" s="221">
        <v>0.9331225724283766</v>
      </c>
      <c r="C26" s="222">
        <v>0.863721051185527</v>
      </c>
      <c r="D26" s="222">
        <v>0.8737021493438818</v>
      </c>
      <c r="E26" s="214">
        <v>1.1555927859642878E-2</v>
      </c>
      <c r="F26" s="274">
        <v>0.85141152566451039</v>
      </c>
      <c r="G26" s="222">
        <v>1.4758444383869505</v>
      </c>
      <c r="H26" s="222">
        <v>0.8527659183898969</v>
      </c>
      <c r="I26" s="214">
        <v>-0.42218441442111465</v>
      </c>
      <c r="J26" s="238"/>
    </row>
    <row r="27" spans="1:10" x14ac:dyDescent="0.3">
      <c r="A27" s="291" t="s">
        <v>64</v>
      </c>
      <c r="B27" s="221">
        <v>2.1657968192159611</v>
      </c>
      <c r="C27" s="222">
        <v>1.8337264511003784</v>
      </c>
      <c r="D27" s="222">
        <v>1.9142821146293234</v>
      </c>
      <c r="E27" s="214">
        <v>4.3930033010433744E-2</v>
      </c>
      <c r="F27" s="274">
        <v>2.1076267081542928</v>
      </c>
      <c r="G27" s="222">
        <v>1.8315951351947</v>
      </c>
      <c r="H27" s="222">
        <v>2.0009995574178157</v>
      </c>
      <c r="I27" s="214">
        <v>9.2490102735017343E-2</v>
      </c>
      <c r="J27" s="238"/>
    </row>
    <row r="28" spans="1:10" x14ac:dyDescent="0.3">
      <c r="A28" s="291" t="s">
        <v>332</v>
      </c>
      <c r="B28" s="221">
        <v>2.1365036395157526</v>
      </c>
      <c r="C28" s="222">
        <v>2.1141084376917432</v>
      </c>
      <c r="D28" s="222">
        <v>2.2029271714192555</v>
      </c>
      <c r="E28" s="214">
        <v>4.2012383160670685E-2</v>
      </c>
      <c r="F28" s="274">
        <v>2.0693361643778658</v>
      </c>
      <c r="G28" s="222">
        <v>2.2275076404190379</v>
      </c>
      <c r="H28" s="222">
        <v>2.0968799102767464</v>
      </c>
      <c r="I28" s="214">
        <v>-5.864299981378196E-2</v>
      </c>
      <c r="J28" s="238"/>
    </row>
    <row r="29" spans="1:10" x14ac:dyDescent="0.3">
      <c r="A29" s="291" t="s">
        <v>65</v>
      </c>
      <c r="B29" s="221">
        <v>1.877853980059951</v>
      </c>
      <c r="C29" s="222">
        <v>1.8534814711991081</v>
      </c>
      <c r="D29" s="222">
        <v>1.9162105780803305</v>
      </c>
      <c r="E29" s="214">
        <v>3.384393524076601E-2</v>
      </c>
      <c r="F29" s="274">
        <v>1.8773020230621302</v>
      </c>
      <c r="G29" s="222">
        <v>1.9225830933755332</v>
      </c>
      <c r="H29" s="222">
        <v>1.8668546644874302</v>
      </c>
      <c r="I29" s="214">
        <v>-2.8986226436777285E-2</v>
      </c>
      <c r="J29" s="238"/>
    </row>
    <row r="30" spans="1:10" x14ac:dyDescent="0.3">
      <c r="A30" s="291" t="s">
        <v>66</v>
      </c>
      <c r="B30" s="221">
        <v>4.0220223485919844</v>
      </c>
      <c r="C30" s="222">
        <v>4.222137721590224</v>
      </c>
      <c r="D30" s="222">
        <v>4.0414549202183849</v>
      </c>
      <c r="E30" s="214">
        <v>-4.2794151514268242E-2</v>
      </c>
      <c r="F30" s="274">
        <v>4.0656983693357933</v>
      </c>
      <c r="G30" s="222">
        <v>3.8210958853406258</v>
      </c>
      <c r="H30" s="222">
        <v>3.5614597991185035</v>
      </c>
      <c r="I30" s="214">
        <v>-6.7948068829729813E-2</v>
      </c>
      <c r="J30" s="238"/>
    </row>
    <row r="31" spans="1:10" x14ac:dyDescent="0.3">
      <c r="A31" s="291" t="s">
        <v>67</v>
      </c>
      <c r="B31" s="221">
        <v>3.8928976965478652</v>
      </c>
      <c r="C31" s="222">
        <v>3.8825152477040903</v>
      </c>
      <c r="D31" s="222">
        <v>4.0683096079299839</v>
      </c>
      <c r="E31" s="214">
        <v>4.785412248818921E-2</v>
      </c>
      <c r="F31" s="274">
        <v>3.2065976809041539</v>
      </c>
      <c r="G31" s="222">
        <v>3.8087831474597267</v>
      </c>
      <c r="H31" s="222">
        <v>4.2033548193327785</v>
      </c>
      <c r="I31" s="214">
        <v>0.10359520523929322</v>
      </c>
      <c r="J31" s="238"/>
    </row>
    <row r="32" spans="1:10" x14ac:dyDescent="0.3">
      <c r="A32" s="292" t="s">
        <v>68</v>
      </c>
      <c r="B32" s="267">
        <v>2.2154179725207976</v>
      </c>
      <c r="C32" s="227">
        <v>2.1484266289469329</v>
      </c>
      <c r="D32" s="227">
        <v>2.25796262893815</v>
      </c>
      <c r="E32" s="217">
        <v>5.0984287066348166E-2</v>
      </c>
      <c r="F32" s="273">
        <v>2.2315009377744599</v>
      </c>
      <c r="G32" s="227">
        <v>2.4353554227403826</v>
      </c>
      <c r="H32" s="227">
        <v>2.1606168927949443</v>
      </c>
      <c r="I32" s="217">
        <v>-0.11281249848791641</v>
      </c>
      <c r="J32" s="238"/>
    </row>
    <row r="33" spans="1:10" ht="15" thickBot="1" x14ac:dyDescent="0.35">
      <c r="A33" s="295" t="s">
        <v>69</v>
      </c>
      <c r="B33" s="228">
        <v>2.2138594975308954</v>
      </c>
      <c r="C33" s="229">
        <v>2.1364681191920476</v>
      </c>
      <c r="D33" s="229">
        <v>2.241639819508785</v>
      </c>
      <c r="E33" s="220">
        <v>4.9226898998385504E-2</v>
      </c>
      <c r="F33" s="278">
        <v>2.226295121011181</v>
      </c>
      <c r="G33" s="230">
        <v>2.4026144365267919</v>
      </c>
      <c r="H33" s="230">
        <v>2.1540374220423799</v>
      </c>
      <c r="I33" s="220">
        <v>-0.10346105088911128</v>
      </c>
      <c r="J33" s="238"/>
    </row>
    <row r="34" spans="1:10" x14ac:dyDescent="0.3">
      <c r="A34" s="303" t="s">
        <v>74</v>
      </c>
      <c r="B34" s="304"/>
      <c r="C34" s="304"/>
      <c r="D34" s="304"/>
      <c r="E34" s="304"/>
      <c r="F34" s="304"/>
      <c r="G34" s="304"/>
      <c r="H34" s="304"/>
      <c r="I34" s="304"/>
      <c r="J34" s="238"/>
    </row>
    <row r="35" spans="1:10" ht="49.5" customHeight="1" x14ac:dyDescent="0.3">
      <c r="A35" s="305" t="s">
        <v>75</v>
      </c>
      <c r="B35" s="306"/>
      <c r="C35" s="306"/>
      <c r="D35" s="306"/>
      <c r="E35" s="306"/>
      <c r="F35" s="306"/>
      <c r="G35" s="306"/>
      <c r="H35" s="306"/>
      <c r="I35" s="306"/>
      <c r="J35" s="238"/>
    </row>
    <row r="36" spans="1:10" ht="15" customHeight="1" x14ac:dyDescent="0.3">
      <c r="A36" s="305" t="s">
        <v>76</v>
      </c>
      <c r="B36" s="306"/>
      <c r="C36" s="306"/>
      <c r="D36" s="306"/>
      <c r="E36" s="306"/>
      <c r="F36" s="306"/>
      <c r="G36" s="306"/>
      <c r="H36" s="306"/>
      <c r="I36" s="306"/>
      <c r="J36" s="238"/>
    </row>
  </sheetData>
  <mergeCells count="10">
    <mergeCell ref="F3:I3"/>
    <mergeCell ref="B3:E3"/>
    <mergeCell ref="B2:I2"/>
    <mergeCell ref="A1:I1"/>
    <mergeCell ref="A2:A4"/>
    <mergeCell ref="B14:I14"/>
    <mergeCell ref="B24:I24"/>
    <mergeCell ref="A34:I34"/>
    <mergeCell ref="A35:I35"/>
    <mergeCell ref="A36:I36"/>
  </mergeCells>
  <phoneticPr fontId="59" type="noConversion"/>
  <pageMargins left="0.98425196850393704" right="0.98425196850393704" top="0.98425196850393704" bottom="0.98425196850393704" header="0.51181102362204722" footer="0.51181102362204722"/>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O2:AP33"/>
  <sheetViews>
    <sheetView showWhiteSpace="0" zoomScaleNormal="100" zoomScaleSheetLayoutView="90" workbookViewId="0">
      <selection activeCell="I12" sqref="I12"/>
    </sheetView>
  </sheetViews>
  <sheetFormatPr baseColWidth="10" defaultColWidth="11.44140625" defaultRowHeight="14.4" x14ac:dyDescent="0.3"/>
  <cols>
    <col min="17" max="17" width="11.44140625" customWidth="1"/>
    <col min="18" max="23" width="5.44140625" customWidth="1"/>
    <col min="24" max="28" width="6" customWidth="1"/>
    <col min="29" max="36" width="6" bestFit="1" customWidth="1"/>
    <col min="37" max="37" width="6" style="31" bestFit="1" customWidth="1"/>
    <col min="38" max="38" width="5.33203125" style="31" customWidth="1"/>
    <col min="40" max="40" width="12" bestFit="1" customWidth="1"/>
  </cols>
  <sheetData>
    <row r="2" spans="15:42" x14ac:dyDescent="0.3">
      <c r="O2" s="16" t="s">
        <v>77</v>
      </c>
      <c r="P2" s="16"/>
      <c r="Q2" s="16"/>
      <c r="R2" s="17">
        <f>R6/Q6-1</f>
        <v>3.3175296121701336E-2</v>
      </c>
      <c r="S2" s="17">
        <f>S6/R6-1</f>
        <v>1.7987214310092314E-2</v>
      </c>
      <c r="T2" s="17">
        <f t="shared" ref="T2:AG2" si="0">T6/S6-1</f>
        <v>0.11349702717252819</v>
      </c>
      <c r="U2" s="17">
        <f t="shared" si="0"/>
        <v>0.24954699849420248</v>
      </c>
      <c r="V2" s="17">
        <f t="shared" si="0"/>
        <v>4.7964708012287804E-2</v>
      </c>
      <c r="W2" s="17">
        <f t="shared" si="0"/>
        <v>9.8144241079429095E-2</v>
      </c>
      <c r="X2" s="17">
        <f t="shared" si="0"/>
        <v>0.30099876730443031</v>
      </c>
      <c r="Y2" s="17">
        <f t="shared" si="0"/>
        <v>9.6464535760310222E-2</v>
      </c>
      <c r="Z2" s="17">
        <f t="shared" si="0"/>
        <v>4.0006110379404713E-3</v>
      </c>
      <c r="AA2" s="17">
        <f t="shared" si="0"/>
        <v>0.11691849358949513</v>
      </c>
      <c r="AB2" s="17">
        <f t="shared" si="0"/>
        <v>9.6259110759669309E-2</v>
      </c>
      <c r="AC2" s="17">
        <f t="shared" si="0"/>
        <v>5.7751878345935648E-2</v>
      </c>
      <c r="AD2" s="17">
        <f t="shared" si="0"/>
        <v>5.0535777007490124E-2</v>
      </c>
      <c r="AE2" s="17">
        <f t="shared" si="0"/>
        <v>-1.7559406408334421E-2</v>
      </c>
      <c r="AF2" s="17">
        <f t="shared" si="0"/>
        <v>5.0507832556421217E-3</v>
      </c>
      <c r="AG2" s="17">
        <f t="shared" si="0"/>
        <v>-8.6790252369350895E-6</v>
      </c>
      <c r="AH2" s="17">
        <f>AH6/AG6-1</f>
        <v>8.8334258199987303E-2</v>
      </c>
      <c r="AI2" s="17">
        <f>AI6/AH6-1</f>
        <v>-1.1340969739138784E-2</v>
      </c>
      <c r="AJ2" s="17">
        <f>AJ6/AI6-1</f>
        <v>-3.1506352087114275E-2</v>
      </c>
      <c r="AK2" s="17">
        <f>AK6/AJ6-1</f>
        <v>-5.0962363307764935E-2</v>
      </c>
      <c r="AL2" s="17">
        <f>AL6/AK6-1</f>
        <v>7.1492859132294528E-2</v>
      </c>
    </row>
    <row r="3" spans="15:42" x14ac:dyDescent="0.3">
      <c r="O3" s="18" t="s">
        <v>78</v>
      </c>
      <c r="P3" s="19"/>
      <c r="Q3" s="20"/>
      <c r="R3" s="20"/>
      <c r="S3" s="20"/>
      <c r="T3" s="20"/>
      <c r="U3" s="20"/>
      <c r="V3" s="20"/>
      <c r="W3" s="20"/>
      <c r="X3" s="20"/>
      <c r="Y3" s="20"/>
      <c r="Z3" s="20"/>
      <c r="AA3" s="20"/>
      <c r="AB3" s="20"/>
      <c r="AC3" s="20"/>
      <c r="AD3" s="20"/>
      <c r="AE3" s="20"/>
      <c r="AF3" s="20"/>
      <c r="AG3" s="20"/>
      <c r="AH3" s="20"/>
      <c r="AI3" s="20"/>
      <c r="AJ3" s="20"/>
      <c r="AK3" s="20"/>
      <c r="AL3" s="20"/>
    </row>
    <row r="4" spans="15:42" x14ac:dyDescent="0.3">
      <c r="O4" s="21"/>
      <c r="P4" s="22"/>
      <c r="Q4" s="22">
        <v>2000</v>
      </c>
      <c r="R4" s="22">
        <v>2001</v>
      </c>
      <c r="S4" s="22">
        <v>2002</v>
      </c>
      <c r="T4" s="22">
        <v>2003</v>
      </c>
      <c r="U4" s="22">
        <v>2004</v>
      </c>
      <c r="V4" s="22">
        <v>2005</v>
      </c>
      <c r="W4" s="22">
        <v>2006</v>
      </c>
      <c r="X4" s="22">
        <v>2007</v>
      </c>
      <c r="Y4" s="22">
        <v>2008</v>
      </c>
      <c r="Z4" s="22">
        <v>2009</v>
      </c>
      <c r="AA4" s="22">
        <v>2010</v>
      </c>
      <c r="AB4" s="22">
        <v>2011</v>
      </c>
      <c r="AC4" s="22">
        <v>2012</v>
      </c>
      <c r="AD4" s="22">
        <v>2013</v>
      </c>
      <c r="AE4" s="22">
        <v>2014</v>
      </c>
      <c r="AF4" s="22">
        <v>2015</v>
      </c>
      <c r="AG4" s="22">
        <v>2016</v>
      </c>
      <c r="AH4" s="22">
        <v>2017</v>
      </c>
      <c r="AI4" s="22">
        <v>2018</v>
      </c>
      <c r="AJ4" s="22">
        <v>2019</v>
      </c>
      <c r="AK4" s="22">
        <v>2020</v>
      </c>
      <c r="AL4" s="22">
        <v>2021</v>
      </c>
    </row>
    <row r="5" spans="15:42" x14ac:dyDescent="0.3">
      <c r="O5" s="23" t="s">
        <v>79</v>
      </c>
      <c r="P5" s="24" t="s">
        <v>80</v>
      </c>
      <c r="Q5" s="24">
        <v>264.75042000000002</v>
      </c>
      <c r="R5" s="24">
        <v>308.94225599999999</v>
      </c>
      <c r="S5" s="24">
        <v>344.06530935310002</v>
      </c>
      <c r="T5" s="24">
        <v>390.96013003370001</v>
      </c>
      <c r="U5" s="24">
        <v>465.3393175571</v>
      </c>
      <c r="V5" s="24">
        <v>413.65611972459999</v>
      </c>
      <c r="W5" s="24">
        <v>470.09455889540004</v>
      </c>
      <c r="X5" s="24">
        <v>599.78646680209988</v>
      </c>
      <c r="Y5" s="24">
        <v>581.72047084199994</v>
      </c>
      <c r="Z5" s="24">
        <v>687.65672542569996</v>
      </c>
      <c r="AA5" s="24">
        <v>725.38451726690005</v>
      </c>
      <c r="AB5" s="24">
        <v>660.04612720440002</v>
      </c>
      <c r="AC5" s="24">
        <v>743.9480811599999</v>
      </c>
      <c r="AD5" s="24">
        <v>873.51530059059996</v>
      </c>
      <c r="AE5" s="24">
        <v>796.43082167889997</v>
      </c>
      <c r="AF5" s="24">
        <v>875.0329999999999</v>
      </c>
      <c r="AG5" s="24">
        <f>AG10+AG15+AG20+AG25</f>
        <v>906.32799999999997</v>
      </c>
      <c r="AH5" s="24">
        <f t="shared" ref="AH5:AL6" si="1">AH10+AH15+AH20+AH25+AH30</f>
        <v>939.54</v>
      </c>
      <c r="AI5" s="24">
        <f t="shared" si="1"/>
        <v>844.7</v>
      </c>
      <c r="AJ5" s="24">
        <f t="shared" si="1"/>
        <v>867.75499999999988</v>
      </c>
      <c r="AK5" s="24">
        <f>AK10+AK15+AK20+AK25+AK30</f>
        <v>849.30000000000007</v>
      </c>
      <c r="AL5" s="24">
        <f>AL10+AL15+AL20+AL25+AL30</f>
        <v>865.08589868920001</v>
      </c>
      <c r="AN5" s="116"/>
    </row>
    <row r="6" spans="15:42" x14ac:dyDescent="0.3">
      <c r="O6" s="23" t="s">
        <v>81</v>
      </c>
      <c r="P6" s="24" t="s">
        <v>82</v>
      </c>
      <c r="Q6" s="24">
        <v>568.92613499999993</v>
      </c>
      <c r="R6" s="24">
        <v>587.8004279999999</v>
      </c>
      <c r="S6" s="24">
        <v>598.37332026999991</v>
      </c>
      <c r="T6" s="24">
        <v>666.28691326000001</v>
      </c>
      <c r="U6" s="24">
        <v>832.55681260000006</v>
      </c>
      <c r="V6" s="24">
        <v>872.49015702000008</v>
      </c>
      <c r="W6" s="24">
        <v>958.12004132999994</v>
      </c>
      <c r="X6" s="24">
        <v>1246.5129926999998</v>
      </c>
      <c r="Y6" s="24">
        <v>1366.7572898600004</v>
      </c>
      <c r="Z6" s="24">
        <v>1372.2251541599999</v>
      </c>
      <c r="AA6" s="24">
        <v>1532.6636520499999</v>
      </c>
      <c r="AB6" s="24">
        <v>1680.1964922900002</v>
      </c>
      <c r="AC6" s="24">
        <v>1777.2309957100001</v>
      </c>
      <c r="AD6" s="24">
        <v>1867.0447450000001</v>
      </c>
      <c r="AE6" s="24">
        <v>1834.2605475400001</v>
      </c>
      <c r="AF6" s="24">
        <v>1843.5249999999999</v>
      </c>
      <c r="AG6" s="24">
        <f>AG11+AG16+AG21+AG26</f>
        <v>1843.509</v>
      </c>
      <c r="AH6" s="24">
        <f t="shared" si="1"/>
        <v>2006.3540000000003</v>
      </c>
      <c r="AI6" s="24">
        <f t="shared" si="1"/>
        <v>1983.6000000000001</v>
      </c>
      <c r="AJ6" s="24">
        <f t="shared" si="1"/>
        <v>1921.1040000000003</v>
      </c>
      <c r="AK6" s="24">
        <f>AK11+AK16+AK21+AK26+AK31</f>
        <v>1823.1999999999998</v>
      </c>
      <c r="AL6" s="24">
        <f t="shared" si="1"/>
        <v>1953.5457807699991</v>
      </c>
      <c r="AN6" s="116"/>
    </row>
    <row r="7" spans="15:42" x14ac:dyDescent="0.3">
      <c r="O7" s="25" t="s">
        <v>83</v>
      </c>
      <c r="P7" s="26" t="s">
        <v>84</v>
      </c>
      <c r="Q7" s="27">
        <f>Q6/Q5</f>
        <v>2.1489149478969662</v>
      </c>
      <c r="R7" s="27">
        <f t="shared" ref="R7:AE7" si="2">R6/R5</f>
        <v>1.9026223075162625</v>
      </c>
      <c r="S7" s="27">
        <f t="shared" si="2"/>
        <v>1.7391271482586874</v>
      </c>
      <c r="T7" s="27">
        <f t="shared" si="2"/>
        <v>1.7042323809401418</v>
      </c>
      <c r="U7" s="27">
        <f t="shared" si="2"/>
        <v>1.7891391962550858</v>
      </c>
      <c r="V7" s="27">
        <f t="shared" si="2"/>
        <v>2.1092161228048028</v>
      </c>
      <c r="W7" s="27">
        <f t="shared" si="2"/>
        <v>2.0381432271442002</v>
      </c>
      <c r="X7" s="27">
        <f t="shared" si="2"/>
        <v>2.0782612841301202</v>
      </c>
      <c r="Y7" s="27">
        <f t="shared" si="2"/>
        <v>2.3495086701723151</v>
      </c>
      <c r="Z7" s="27">
        <f t="shared" si="2"/>
        <v>1.9955089558827652</v>
      </c>
      <c r="AA7" s="27">
        <f t="shared" si="2"/>
        <v>2.1128982154523532</v>
      </c>
      <c r="AB7" s="27">
        <f t="shared" si="2"/>
        <v>2.5455743516084364</v>
      </c>
      <c r="AC7" s="27">
        <f t="shared" si="2"/>
        <v>2.3889180451125775</v>
      </c>
      <c r="AD7" s="27">
        <f t="shared" si="2"/>
        <v>2.1373921484118896</v>
      </c>
      <c r="AE7" s="27">
        <f t="shared" si="2"/>
        <v>2.3031009067094166</v>
      </c>
      <c r="AF7" s="27">
        <v>2.106806257592571</v>
      </c>
      <c r="AG7" s="27">
        <f t="shared" ref="AG7:AL7" si="3">AG6/AG5</f>
        <v>2.0340417597161293</v>
      </c>
      <c r="AH7" s="27">
        <f t="shared" si="3"/>
        <v>2.1354641633139626</v>
      </c>
      <c r="AI7" s="27">
        <f t="shared" si="3"/>
        <v>2.3482893334911803</v>
      </c>
      <c r="AJ7" s="27">
        <f t="shared" si="3"/>
        <v>2.2138783412368706</v>
      </c>
      <c r="AK7" s="27">
        <f t="shared" si="3"/>
        <v>2.1467090545154828</v>
      </c>
      <c r="AL7" s="27">
        <f t="shared" si="3"/>
        <v>2.2582101774286936</v>
      </c>
    </row>
    <row r="8" spans="15:42" x14ac:dyDescent="0.3">
      <c r="O8" s="18" t="s">
        <v>62</v>
      </c>
      <c r="P8" s="19"/>
      <c r="Q8" s="20"/>
      <c r="R8" s="20"/>
      <c r="S8" s="20"/>
      <c r="T8" s="20"/>
      <c r="U8" s="20"/>
      <c r="V8" s="20"/>
      <c r="W8" s="20"/>
      <c r="X8" s="20"/>
      <c r="Y8" s="20"/>
      <c r="Z8" s="20"/>
      <c r="AA8" s="20"/>
      <c r="AB8" s="20"/>
      <c r="AC8" s="20"/>
      <c r="AD8" s="20"/>
      <c r="AE8" s="20"/>
      <c r="AF8" s="20"/>
      <c r="AG8" s="20"/>
      <c r="AH8" s="20"/>
      <c r="AI8" s="20"/>
      <c r="AJ8" s="20"/>
      <c r="AK8" s="20"/>
      <c r="AL8" s="20"/>
    </row>
    <row r="9" spans="15:42" x14ac:dyDescent="0.3">
      <c r="O9" s="21"/>
      <c r="P9" s="22"/>
      <c r="Q9" s="22">
        <v>2000</v>
      </c>
      <c r="R9" s="22">
        <v>2001</v>
      </c>
      <c r="S9" s="22">
        <v>2002</v>
      </c>
      <c r="T9" s="22">
        <v>2003</v>
      </c>
      <c r="U9" s="22">
        <v>2004</v>
      </c>
      <c r="V9" s="22">
        <v>2005</v>
      </c>
      <c r="W9" s="22">
        <v>2006</v>
      </c>
      <c r="X9" s="22">
        <v>2007</v>
      </c>
      <c r="Y9" s="22">
        <v>2008</v>
      </c>
      <c r="Z9" s="22">
        <v>2009</v>
      </c>
      <c r="AA9" s="22">
        <v>2010</v>
      </c>
      <c r="AB9" s="22">
        <v>2011</v>
      </c>
      <c r="AC9" s="22">
        <v>2012</v>
      </c>
      <c r="AD9" s="22">
        <v>2013</v>
      </c>
      <c r="AE9" s="22">
        <v>2014</v>
      </c>
      <c r="AF9" s="22">
        <v>2015</v>
      </c>
      <c r="AG9" s="22">
        <v>2016</v>
      </c>
      <c r="AH9" s="22">
        <v>2017</v>
      </c>
      <c r="AI9" s="22">
        <v>2018</v>
      </c>
      <c r="AJ9" s="22">
        <v>2019</v>
      </c>
      <c r="AK9" s="22">
        <v>2020</v>
      </c>
      <c r="AL9" s="22">
        <v>2021</v>
      </c>
      <c r="AO9" s="116"/>
    </row>
    <row r="10" spans="15:42" x14ac:dyDescent="0.3">
      <c r="O10" s="23" t="s">
        <v>85</v>
      </c>
      <c r="P10" s="24" t="s">
        <v>80</v>
      </c>
      <c r="Q10" s="24">
        <v>150.38057900000001</v>
      </c>
      <c r="R10" s="24">
        <v>158.48778799999999</v>
      </c>
      <c r="S10" s="24">
        <v>175.49329445519999</v>
      </c>
      <c r="T10" s="24">
        <v>192.93670056670001</v>
      </c>
      <c r="U10" s="24">
        <v>233.3400807802</v>
      </c>
      <c r="V10" s="24">
        <v>242.48022453990001</v>
      </c>
      <c r="W10" s="24">
        <v>258.75041966539999</v>
      </c>
      <c r="X10" s="24">
        <v>317.69890552209995</v>
      </c>
      <c r="Y10" s="24">
        <v>326.99190337199997</v>
      </c>
      <c r="Z10" s="24">
        <v>348.41301345569997</v>
      </c>
      <c r="AA10" s="24">
        <v>382.55308354490001</v>
      </c>
      <c r="AB10" s="24">
        <v>396.57615365309999</v>
      </c>
      <c r="AC10" s="24">
        <v>401.84123653259996</v>
      </c>
      <c r="AD10" s="24">
        <v>398.37695106059999</v>
      </c>
      <c r="AE10" s="24">
        <v>413.56919094929998</v>
      </c>
      <c r="AF10" s="24">
        <v>437.84699999999998</v>
      </c>
      <c r="AG10" s="24">
        <v>451.06700000000001</v>
      </c>
      <c r="AH10" s="24">
        <v>477.19299999999998</v>
      </c>
      <c r="AI10" s="24">
        <v>456.7</v>
      </c>
      <c r="AJ10" s="24">
        <v>444.00099999999998</v>
      </c>
      <c r="AK10" s="24">
        <v>445.9</v>
      </c>
      <c r="AL10" s="24">
        <v>448.18783447550004</v>
      </c>
      <c r="AO10" s="116"/>
    </row>
    <row r="11" spans="15:42" x14ac:dyDescent="0.3">
      <c r="O11" s="23" t="s">
        <v>86</v>
      </c>
      <c r="P11" s="24" t="s">
        <v>82</v>
      </c>
      <c r="Q11" s="24">
        <v>434.661993</v>
      </c>
      <c r="R11" s="24">
        <v>453.87927200000001</v>
      </c>
      <c r="S11" s="24">
        <v>471.66601617999999</v>
      </c>
      <c r="T11" s="24">
        <v>524.11470127999996</v>
      </c>
      <c r="U11" s="24">
        <v>650.14249059000008</v>
      </c>
      <c r="V11" s="24">
        <v>696.04023954000002</v>
      </c>
      <c r="W11" s="24">
        <v>772.21546238999997</v>
      </c>
      <c r="X11" s="24">
        <v>1012.17846896</v>
      </c>
      <c r="Y11" s="24">
        <v>1095.4763609000001</v>
      </c>
      <c r="Z11" s="24">
        <v>1069.12207951</v>
      </c>
      <c r="AA11" s="24">
        <v>1186.4632452799999</v>
      </c>
      <c r="AB11" s="24">
        <v>1321.6412109100002</v>
      </c>
      <c r="AC11" s="24">
        <v>1337.7155418900002</v>
      </c>
      <c r="AD11" s="24">
        <v>1362.5547327000002</v>
      </c>
      <c r="AE11" s="24">
        <v>1422.0179057400001</v>
      </c>
      <c r="AF11" s="24">
        <v>1443.4</v>
      </c>
      <c r="AG11" s="24">
        <v>1427.481</v>
      </c>
      <c r="AH11" s="24">
        <v>1520.2370000000001</v>
      </c>
      <c r="AI11" s="24">
        <v>1507.3</v>
      </c>
      <c r="AJ11" s="24">
        <v>1444.989</v>
      </c>
      <c r="AK11" s="24">
        <v>1394.1</v>
      </c>
      <c r="AL11" s="24">
        <v>1503.9203183799993</v>
      </c>
      <c r="AN11" s="116"/>
      <c r="AO11" s="116"/>
    </row>
    <row r="12" spans="15:42" x14ac:dyDescent="0.3">
      <c r="O12" s="25" t="s">
        <v>87</v>
      </c>
      <c r="P12" s="26" t="s">
        <v>84</v>
      </c>
      <c r="Q12" s="27">
        <f t="shared" ref="Q12:AE12" si="4">Q11/Q10</f>
        <v>2.8904130831947388</v>
      </c>
      <c r="R12" s="27">
        <f t="shared" si="4"/>
        <v>2.8638122705075548</v>
      </c>
      <c r="S12" s="27">
        <f t="shared" si="4"/>
        <v>2.6876583384239057</v>
      </c>
      <c r="T12" s="27">
        <f t="shared" si="4"/>
        <v>2.7165111652710605</v>
      </c>
      <c r="U12" s="27">
        <f t="shared" si="4"/>
        <v>2.7862443880887167</v>
      </c>
      <c r="V12" s="27">
        <f t="shared" si="4"/>
        <v>2.8705031136486223</v>
      </c>
      <c r="W12" s="27">
        <f t="shared" si="4"/>
        <v>2.9844027437272609</v>
      </c>
      <c r="X12" s="27">
        <f t="shared" si="4"/>
        <v>3.1859677555281674</v>
      </c>
      <c r="Y12" s="27">
        <f t="shared" si="4"/>
        <v>3.3501635655294479</v>
      </c>
      <c r="Z12" s="27">
        <f t="shared" si="4"/>
        <v>3.0685480685868147</v>
      </c>
      <c r="AA12" s="27">
        <f t="shared" si="4"/>
        <v>3.1014342749134984</v>
      </c>
      <c r="AB12" s="27">
        <f t="shared" si="4"/>
        <v>3.3326290517863288</v>
      </c>
      <c r="AC12" s="27">
        <f t="shared" si="4"/>
        <v>3.3289653233024432</v>
      </c>
      <c r="AD12" s="27">
        <f t="shared" si="4"/>
        <v>3.4202649753517798</v>
      </c>
      <c r="AE12" s="27">
        <f t="shared" si="4"/>
        <v>3.4384038677444115</v>
      </c>
      <c r="AF12" s="27">
        <v>3.2965853368870865</v>
      </c>
      <c r="AG12" s="27">
        <f t="shared" ref="AG12:AL12" si="5">AG11/AG10</f>
        <v>3.164676201096511</v>
      </c>
      <c r="AH12" s="27">
        <f t="shared" si="5"/>
        <v>3.1857906549341672</v>
      </c>
      <c r="AI12" s="27">
        <f t="shared" si="5"/>
        <v>3.3004160280271515</v>
      </c>
      <c r="AJ12" s="27">
        <f t="shared" si="5"/>
        <v>3.2544723998369376</v>
      </c>
      <c r="AK12" s="27">
        <f t="shared" si="5"/>
        <v>3.1264857591388204</v>
      </c>
      <c r="AL12" s="27">
        <f t="shared" si="5"/>
        <v>3.3555581001880372</v>
      </c>
      <c r="AN12" s="116"/>
      <c r="AO12" s="116"/>
    </row>
    <row r="13" spans="15:42" x14ac:dyDescent="0.3">
      <c r="O13" s="18" t="s">
        <v>63</v>
      </c>
      <c r="P13" s="19"/>
      <c r="Q13" s="20"/>
      <c r="R13" s="20"/>
      <c r="S13" s="20"/>
      <c r="T13" s="20"/>
      <c r="U13" s="20"/>
      <c r="V13" s="20"/>
      <c r="W13" s="20"/>
      <c r="X13" s="20"/>
      <c r="Y13" s="20"/>
      <c r="Z13" s="20"/>
      <c r="AA13" s="20"/>
      <c r="AB13" s="20"/>
      <c r="AC13" s="20"/>
      <c r="AD13" s="20"/>
      <c r="AE13" s="20"/>
      <c r="AF13" s="20"/>
      <c r="AG13" s="20"/>
      <c r="AH13" s="20"/>
      <c r="AI13" s="20"/>
      <c r="AJ13" s="20"/>
      <c r="AK13" s="20"/>
      <c r="AL13" s="20"/>
      <c r="AO13" s="116"/>
    </row>
    <row r="14" spans="15:42" x14ac:dyDescent="0.3">
      <c r="O14" s="21"/>
      <c r="P14" s="22"/>
      <c r="Q14" s="22">
        <v>2000</v>
      </c>
      <c r="R14" s="22">
        <v>2001</v>
      </c>
      <c r="S14" s="22">
        <v>2002</v>
      </c>
      <c r="T14" s="22">
        <v>2003</v>
      </c>
      <c r="U14" s="22">
        <v>2004</v>
      </c>
      <c r="V14" s="22">
        <v>2005</v>
      </c>
      <c r="W14" s="22">
        <v>2006</v>
      </c>
      <c r="X14" s="22">
        <v>2007</v>
      </c>
      <c r="Y14" s="22">
        <v>2008</v>
      </c>
      <c r="Z14" s="22">
        <v>2009</v>
      </c>
      <c r="AA14" s="22">
        <v>2010</v>
      </c>
      <c r="AB14" s="22">
        <v>2011</v>
      </c>
      <c r="AC14" s="22">
        <v>2012</v>
      </c>
      <c r="AD14" s="22">
        <v>2013</v>
      </c>
      <c r="AE14" s="22">
        <v>2014</v>
      </c>
      <c r="AF14" s="22">
        <v>2015</v>
      </c>
      <c r="AG14" s="22">
        <v>2016</v>
      </c>
      <c r="AH14" s="22">
        <v>2017</v>
      </c>
      <c r="AI14" s="22">
        <v>2018</v>
      </c>
      <c r="AJ14" s="22">
        <v>2019</v>
      </c>
      <c r="AK14" s="22">
        <v>2020</v>
      </c>
      <c r="AL14" s="22">
        <v>2021</v>
      </c>
      <c r="AP14" s="116"/>
    </row>
    <row r="15" spans="15:42" x14ac:dyDescent="0.3">
      <c r="O15" s="23" t="s">
        <v>88</v>
      </c>
      <c r="P15" s="24" t="s">
        <v>80</v>
      </c>
      <c r="Q15" s="24">
        <v>72.910036000000005</v>
      </c>
      <c r="R15" s="24">
        <v>109.110247</v>
      </c>
      <c r="S15" s="24">
        <v>118.40353100519999</v>
      </c>
      <c r="T15" s="24">
        <v>149.88732758360001</v>
      </c>
      <c r="U15" s="24">
        <v>188.22032426440001</v>
      </c>
      <c r="V15" s="24">
        <v>131.14229065469999</v>
      </c>
      <c r="W15" s="24">
        <v>161.83011181999998</v>
      </c>
      <c r="X15" s="24">
        <v>233.30518985</v>
      </c>
      <c r="Y15" s="24">
        <v>208.40995900999999</v>
      </c>
      <c r="Z15" s="24">
        <v>289.61965530000003</v>
      </c>
      <c r="AA15" s="24">
        <v>290.92445788999999</v>
      </c>
      <c r="AB15" s="24">
        <v>210.15477798930002</v>
      </c>
      <c r="AC15" s="24">
        <v>290.69355034739999</v>
      </c>
      <c r="AD15" s="24">
        <v>410.26098474999998</v>
      </c>
      <c r="AE15" s="24">
        <v>329.41743557000001</v>
      </c>
      <c r="AF15" s="24">
        <v>385.04199999999997</v>
      </c>
      <c r="AG15" s="24">
        <v>401.93400000000003</v>
      </c>
      <c r="AH15" s="24">
        <v>393.92899999999997</v>
      </c>
      <c r="AI15" s="24">
        <v>319.5</v>
      </c>
      <c r="AJ15" s="24">
        <v>360.04599999999999</v>
      </c>
      <c r="AK15" s="24">
        <v>339.8</v>
      </c>
      <c r="AL15" s="24">
        <v>353.08593122000002</v>
      </c>
      <c r="AP15" s="116"/>
    </row>
    <row r="16" spans="15:42" x14ac:dyDescent="0.3">
      <c r="O16" s="23" t="s">
        <v>89</v>
      </c>
      <c r="P16" s="24" t="s">
        <v>82</v>
      </c>
      <c r="Q16" s="24">
        <v>66.290965999999997</v>
      </c>
      <c r="R16" s="24">
        <v>69.168778000000003</v>
      </c>
      <c r="S16" s="24">
        <v>54.666370960000002</v>
      </c>
      <c r="T16" s="24">
        <v>74.318585330000005</v>
      </c>
      <c r="U16" s="24">
        <v>116.18971509000001</v>
      </c>
      <c r="V16" s="24">
        <v>114.17217457</v>
      </c>
      <c r="W16" s="24">
        <v>114.31705675000001</v>
      </c>
      <c r="X16" s="24">
        <v>150.5098686</v>
      </c>
      <c r="Y16" s="24">
        <v>182.46038066</v>
      </c>
      <c r="Z16" s="24">
        <v>211.21099818000002</v>
      </c>
      <c r="AA16" s="24">
        <v>243.25538308</v>
      </c>
      <c r="AB16" s="24">
        <v>245.24177114</v>
      </c>
      <c r="AC16" s="24">
        <v>330.16294305999998</v>
      </c>
      <c r="AD16" s="24">
        <v>390.96416416000005</v>
      </c>
      <c r="AE16" s="24">
        <v>296.75839437000002</v>
      </c>
      <c r="AF16" s="24">
        <v>292.47399999999999</v>
      </c>
      <c r="AG16" s="24">
        <v>303.22699999999998</v>
      </c>
      <c r="AH16" s="24">
        <v>340.12900000000002</v>
      </c>
      <c r="AI16" s="24">
        <v>327.2</v>
      </c>
      <c r="AJ16" s="24">
        <v>335.96699999999998</v>
      </c>
      <c r="AK16" s="24">
        <v>293.10000000000002</v>
      </c>
      <c r="AL16" s="24">
        <v>308.49193701000002</v>
      </c>
      <c r="AP16" s="116"/>
    </row>
    <row r="17" spans="15:42" x14ac:dyDescent="0.3">
      <c r="O17" s="25" t="s">
        <v>90</v>
      </c>
      <c r="P17" s="26" t="s">
        <v>84</v>
      </c>
      <c r="Q17" s="27">
        <f t="shared" ref="Q17:AE17" si="6">Q16/Q15</f>
        <v>0.90921592742047186</v>
      </c>
      <c r="R17" s="27">
        <f t="shared" si="6"/>
        <v>0.6339347577501131</v>
      </c>
      <c r="S17" s="27">
        <f t="shared" si="6"/>
        <v>0.46169544519410649</v>
      </c>
      <c r="T17" s="27">
        <f t="shared" si="6"/>
        <v>0.49582967771940983</v>
      </c>
      <c r="U17" s="27">
        <f t="shared" si="6"/>
        <v>0.61730695419897397</v>
      </c>
      <c r="V17" s="27">
        <f t="shared" si="6"/>
        <v>0.87059768439318619</v>
      </c>
      <c r="W17" s="27">
        <f t="shared" si="6"/>
        <v>0.70640164221818191</v>
      </c>
      <c r="X17" s="27">
        <f t="shared" si="6"/>
        <v>0.64512010511539852</v>
      </c>
      <c r="Y17" s="27">
        <f t="shared" si="6"/>
        <v>0.87548781990425484</v>
      </c>
      <c r="Z17" s="27">
        <f t="shared" si="6"/>
        <v>0.72927024915218175</v>
      </c>
      <c r="AA17" s="27">
        <f t="shared" si="6"/>
        <v>0.83614621075267626</v>
      </c>
      <c r="AB17" s="27">
        <f t="shared" si="6"/>
        <v>1.1669578654665964</v>
      </c>
      <c r="AC17" s="27">
        <f t="shared" si="6"/>
        <v>1.1357766371680114</v>
      </c>
      <c r="AD17" s="27">
        <f t="shared" si="6"/>
        <v>0.95296452427286304</v>
      </c>
      <c r="AE17" s="27">
        <f t="shared" si="6"/>
        <v>0.90085818880992397</v>
      </c>
      <c r="AF17" s="27">
        <v>0.75958986292404462</v>
      </c>
      <c r="AG17" s="27">
        <f t="shared" ref="AG17:AL17" si="7">AG16/AG15</f>
        <v>0.7544198798807763</v>
      </c>
      <c r="AH17" s="27">
        <f t="shared" si="7"/>
        <v>0.8634271658090672</v>
      </c>
      <c r="AI17" s="27">
        <f t="shared" si="7"/>
        <v>1.0241001564945227</v>
      </c>
      <c r="AJ17" s="27">
        <f t="shared" si="7"/>
        <v>0.93312243435561004</v>
      </c>
      <c r="AK17" s="27">
        <f t="shared" si="7"/>
        <v>0.86256621542083578</v>
      </c>
      <c r="AL17" s="27">
        <f t="shared" si="7"/>
        <v>0.8737021493438818</v>
      </c>
      <c r="AP17" s="116"/>
    </row>
    <row r="18" spans="15:42" x14ac:dyDescent="0.3">
      <c r="O18" s="18" t="s">
        <v>91</v>
      </c>
      <c r="P18" s="19"/>
      <c r="Q18" s="20"/>
      <c r="R18" s="20"/>
      <c r="S18" s="20"/>
      <c r="T18" s="20"/>
      <c r="U18" s="20"/>
      <c r="V18" s="20"/>
      <c r="W18" s="20"/>
      <c r="X18" s="20"/>
      <c r="Y18" s="20"/>
      <c r="Z18" s="20"/>
      <c r="AA18" s="20"/>
      <c r="AB18" s="20"/>
      <c r="AC18" s="20"/>
      <c r="AD18" s="20"/>
      <c r="AE18" s="20"/>
      <c r="AF18" s="20"/>
      <c r="AG18" s="20"/>
      <c r="AH18" s="20"/>
      <c r="AI18" s="20"/>
      <c r="AJ18" s="20"/>
      <c r="AK18" s="20"/>
      <c r="AL18" s="20"/>
      <c r="AP18" s="116"/>
    </row>
    <row r="19" spans="15:42" x14ac:dyDescent="0.3">
      <c r="O19" s="21"/>
      <c r="P19" s="22"/>
      <c r="Q19" s="22">
        <v>2000</v>
      </c>
      <c r="R19" s="22">
        <v>2001</v>
      </c>
      <c r="S19" s="22">
        <v>2002</v>
      </c>
      <c r="T19" s="22">
        <v>2003</v>
      </c>
      <c r="U19" s="22">
        <v>2004</v>
      </c>
      <c r="V19" s="22">
        <v>2005</v>
      </c>
      <c r="W19" s="22">
        <v>2006</v>
      </c>
      <c r="X19" s="22">
        <v>2007</v>
      </c>
      <c r="Y19" s="22">
        <v>2008</v>
      </c>
      <c r="Z19" s="22">
        <v>2009</v>
      </c>
      <c r="AA19" s="22">
        <v>2010</v>
      </c>
      <c r="AB19" s="22">
        <v>2011</v>
      </c>
      <c r="AC19" s="22">
        <v>2012</v>
      </c>
      <c r="AD19" s="22">
        <v>2013</v>
      </c>
      <c r="AE19" s="22">
        <v>2014</v>
      </c>
      <c r="AF19" s="22">
        <v>2015</v>
      </c>
      <c r="AG19" s="22">
        <v>2016</v>
      </c>
      <c r="AH19" s="22">
        <v>2017</v>
      </c>
      <c r="AI19" s="22">
        <v>2018</v>
      </c>
      <c r="AJ19" s="22">
        <v>2019</v>
      </c>
      <c r="AK19" s="22">
        <v>2020</v>
      </c>
      <c r="AL19" s="22">
        <v>2021</v>
      </c>
      <c r="AP19" s="116"/>
    </row>
    <row r="20" spans="15:42" x14ac:dyDescent="0.3">
      <c r="O20" s="23" t="s">
        <v>92</v>
      </c>
      <c r="P20" s="24" t="s">
        <v>80</v>
      </c>
      <c r="Q20" s="24">
        <v>39.981855000000003</v>
      </c>
      <c r="R20" s="24">
        <v>40.052982999999998</v>
      </c>
      <c r="S20" s="24">
        <v>49.388238392700003</v>
      </c>
      <c r="T20" s="24">
        <v>47.342706783399997</v>
      </c>
      <c r="U20" s="24">
        <v>42.646569212499998</v>
      </c>
      <c r="V20" s="24">
        <v>38.658926530000002</v>
      </c>
      <c r="W20" s="24">
        <v>47.957571909999999</v>
      </c>
      <c r="X20" s="24">
        <v>46.841828729999996</v>
      </c>
      <c r="Y20" s="24">
        <v>43.590714210000002</v>
      </c>
      <c r="Z20" s="24">
        <v>47.185891670000004</v>
      </c>
      <c r="AA20" s="24">
        <v>48.600438652000001</v>
      </c>
      <c r="AB20" s="24">
        <v>49.518246762000004</v>
      </c>
      <c r="AC20" s="24">
        <v>47.411845679999999</v>
      </c>
      <c r="AD20" s="24">
        <v>61.3923323</v>
      </c>
      <c r="AE20" s="24">
        <v>49.354199690000002</v>
      </c>
      <c r="AF20" s="24">
        <v>47.796999999999997</v>
      </c>
      <c r="AG20" s="24">
        <v>48.23</v>
      </c>
      <c r="AH20" s="24">
        <v>43.374000000000002</v>
      </c>
      <c r="AI20" s="24">
        <v>43.8</v>
      </c>
      <c r="AJ20" s="24">
        <v>41.093000000000004</v>
      </c>
      <c r="AK20" s="24">
        <v>37.700000000000003</v>
      </c>
      <c r="AL20" s="24">
        <v>39.216195233699999</v>
      </c>
      <c r="AP20" s="116"/>
    </row>
    <row r="21" spans="15:42" x14ac:dyDescent="0.3">
      <c r="O21" s="23" t="s">
        <v>93</v>
      </c>
      <c r="P21" s="24" t="s">
        <v>82</v>
      </c>
      <c r="Q21" s="24">
        <v>64.322484000000003</v>
      </c>
      <c r="R21" s="24">
        <v>61.564771999999998</v>
      </c>
      <c r="S21" s="24">
        <v>70.012456389999997</v>
      </c>
      <c r="T21" s="24">
        <v>65.760063479999999</v>
      </c>
      <c r="U21" s="24">
        <v>63.218226420000001</v>
      </c>
      <c r="V21" s="24">
        <v>58.501507850000003</v>
      </c>
      <c r="W21" s="24">
        <v>66.993644709999998</v>
      </c>
      <c r="X21" s="24">
        <v>78.070875520000001</v>
      </c>
      <c r="Y21" s="24">
        <v>78.936040340000005</v>
      </c>
      <c r="Z21" s="24">
        <v>82.32576641</v>
      </c>
      <c r="AA21" s="24">
        <v>90.073937659999999</v>
      </c>
      <c r="AB21" s="24">
        <v>98.660379769999992</v>
      </c>
      <c r="AC21" s="24">
        <v>93.425791289999992</v>
      </c>
      <c r="AD21" s="24">
        <v>98.948317870000011</v>
      </c>
      <c r="AE21" s="24">
        <v>98.224757839999995</v>
      </c>
      <c r="AF21" s="24">
        <v>89.888999999999996</v>
      </c>
      <c r="AG21" s="24">
        <v>92.328000000000003</v>
      </c>
      <c r="AH21" s="24">
        <v>87.179000000000002</v>
      </c>
      <c r="AI21" s="24">
        <v>90.2</v>
      </c>
      <c r="AJ21" s="24">
        <v>87.796000000000006</v>
      </c>
      <c r="AK21" s="24">
        <v>79.8</v>
      </c>
      <c r="AL21" s="24">
        <v>86.390422040000033</v>
      </c>
      <c r="AP21" s="116"/>
    </row>
    <row r="22" spans="15:42" x14ac:dyDescent="0.3">
      <c r="O22" s="25" t="s">
        <v>94</v>
      </c>
      <c r="P22" s="26" t="s">
        <v>84</v>
      </c>
      <c r="Q22" s="27">
        <f t="shared" ref="Q22:AE22" si="8">Q21/Q20</f>
        <v>1.6087918882202938</v>
      </c>
      <c r="R22" s="27">
        <f t="shared" si="8"/>
        <v>1.53708331786424</v>
      </c>
      <c r="S22" s="27">
        <f t="shared" si="8"/>
        <v>1.4175937160040197</v>
      </c>
      <c r="T22" s="27">
        <f t="shared" si="8"/>
        <v>1.3890220468563865</v>
      </c>
      <c r="U22" s="27">
        <f t="shared" si="8"/>
        <v>1.4823754310691495</v>
      </c>
      <c r="V22" s="27">
        <f t="shared" si="8"/>
        <v>1.5132729514515053</v>
      </c>
      <c r="W22" s="27">
        <f t="shared" si="8"/>
        <v>1.3969357088328871</v>
      </c>
      <c r="X22" s="27">
        <f t="shared" si="8"/>
        <v>1.6666914515657938</v>
      </c>
      <c r="Y22" s="27">
        <f t="shared" si="8"/>
        <v>1.810845308928009</v>
      </c>
      <c r="Z22" s="27">
        <f t="shared" si="8"/>
        <v>1.7447114698129429</v>
      </c>
      <c r="AA22" s="27">
        <f t="shared" si="8"/>
        <v>1.8533564749274807</v>
      </c>
      <c r="AB22" s="27">
        <f t="shared" si="8"/>
        <v>1.992404542192139</v>
      </c>
      <c r="AC22" s="27">
        <f t="shared" si="8"/>
        <v>1.9705158057031791</v>
      </c>
      <c r="AD22" s="27">
        <f t="shared" si="8"/>
        <v>1.6117373972123878</v>
      </c>
      <c r="AE22" s="27">
        <f t="shared" si="8"/>
        <v>1.9902006000900061</v>
      </c>
      <c r="AF22" s="27">
        <v>1.8806410444170136</v>
      </c>
      <c r="AG22" s="27">
        <f t="shared" ref="AG22:AL22" si="9">AG21/AG20</f>
        <v>1.9143271822517107</v>
      </c>
      <c r="AH22" s="27">
        <f t="shared" si="9"/>
        <v>2.0099368285147783</v>
      </c>
      <c r="AI22" s="27">
        <f t="shared" si="9"/>
        <v>2.0593607305936077</v>
      </c>
      <c r="AJ22" s="27">
        <f t="shared" si="9"/>
        <v>2.1365196018786654</v>
      </c>
      <c r="AK22" s="27">
        <f t="shared" si="9"/>
        <v>2.1167108753315649</v>
      </c>
      <c r="AL22" s="27">
        <f t="shared" si="9"/>
        <v>2.2029271714192555</v>
      </c>
      <c r="AP22" s="116"/>
    </row>
    <row r="23" spans="15:42" x14ac:dyDescent="0.3">
      <c r="O23" s="18" t="s">
        <v>95</v>
      </c>
      <c r="P23" s="19"/>
      <c r="Q23" s="20"/>
      <c r="R23" s="20"/>
      <c r="S23" s="20"/>
      <c r="T23" s="20"/>
      <c r="U23" s="20"/>
      <c r="V23" s="20"/>
      <c r="W23" s="20"/>
      <c r="X23" s="20"/>
      <c r="Y23" s="20"/>
      <c r="Z23" s="20"/>
      <c r="AA23" s="20"/>
      <c r="AB23" s="20"/>
      <c r="AC23" s="20"/>
      <c r="AD23" s="20"/>
      <c r="AE23" s="20"/>
      <c r="AF23" s="20"/>
      <c r="AG23" s="20"/>
      <c r="AH23" s="20"/>
      <c r="AI23" s="20"/>
      <c r="AJ23" s="20"/>
      <c r="AK23" s="20"/>
      <c r="AL23" s="20"/>
      <c r="AP23" s="116"/>
    </row>
    <row r="24" spans="15:42" x14ac:dyDescent="0.3">
      <c r="O24" s="21"/>
      <c r="P24" s="22"/>
      <c r="Q24" s="22">
        <v>2000</v>
      </c>
      <c r="R24" s="22">
        <v>2001</v>
      </c>
      <c r="S24" s="22">
        <v>2002</v>
      </c>
      <c r="T24" s="22">
        <v>2003</v>
      </c>
      <c r="U24" s="22">
        <v>2004</v>
      </c>
      <c r="V24" s="22">
        <v>2005</v>
      </c>
      <c r="W24" s="22">
        <v>2006</v>
      </c>
      <c r="X24" s="22">
        <v>2007</v>
      </c>
      <c r="Y24" s="22">
        <v>2008</v>
      </c>
      <c r="Z24" s="22">
        <v>2009</v>
      </c>
      <c r="AA24" s="22">
        <v>2010</v>
      </c>
      <c r="AB24" s="22">
        <v>2011</v>
      </c>
      <c r="AC24" s="22">
        <v>2012</v>
      </c>
      <c r="AD24" s="22">
        <v>2013</v>
      </c>
      <c r="AE24" s="22">
        <v>2014</v>
      </c>
      <c r="AF24" s="22">
        <v>2015</v>
      </c>
      <c r="AG24" s="22">
        <v>2016</v>
      </c>
      <c r="AH24" s="22">
        <v>2017</v>
      </c>
      <c r="AI24" s="22">
        <v>2018</v>
      </c>
      <c r="AJ24" s="22">
        <v>2019</v>
      </c>
      <c r="AK24" s="22">
        <v>2020</v>
      </c>
      <c r="AL24" s="22">
        <v>2021</v>
      </c>
      <c r="AP24" s="116"/>
    </row>
    <row r="25" spans="15:42" x14ac:dyDescent="0.3">
      <c r="O25" s="23" t="s">
        <v>96</v>
      </c>
      <c r="P25" s="24" t="s">
        <v>80</v>
      </c>
      <c r="Q25" s="24">
        <v>1.4779500000000001</v>
      </c>
      <c r="R25" s="24">
        <v>1.2912380000000001</v>
      </c>
      <c r="S25" s="24">
        <v>0.78024550000000004</v>
      </c>
      <c r="T25" s="24">
        <v>0.79339510000000002</v>
      </c>
      <c r="U25" s="24">
        <v>1.1323433000000001</v>
      </c>
      <c r="V25" s="24">
        <v>1.3746780000000001</v>
      </c>
      <c r="W25" s="24">
        <v>1.5564555</v>
      </c>
      <c r="X25" s="24">
        <v>1.9405427</v>
      </c>
      <c r="Y25" s="24">
        <v>2.7278942499999999</v>
      </c>
      <c r="Z25" s="24">
        <v>2.4381650000000001</v>
      </c>
      <c r="AA25" s="24">
        <v>3.3065371800000003</v>
      </c>
      <c r="AB25" s="24">
        <v>3.7969488</v>
      </c>
      <c r="AC25" s="24">
        <v>4.0014485999999998</v>
      </c>
      <c r="AD25" s="24">
        <v>3.4850324800000001</v>
      </c>
      <c r="AE25" s="24">
        <v>4.0899954695999998</v>
      </c>
      <c r="AF25" s="24">
        <v>4.3470000000000004</v>
      </c>
      <c r="AG25" s="24">
        <v>5.0970000000000004</v>
      </c>
      <c r="AH25" s="24">
        <v>5.444</v>
      </c>
      <c r="AI25" s="24">
        <v>4.5999999999999996</v>
      </c>
      <c r="AJ25" s="24">
        <v>4.6079999999999997</v>
      </c>
      <c r="AK25" s="24">
        <v>3.5</v>
      </c>
      <c r="AL25" s="24">
        <v>3.5817562599999997</v>
      </c>
      <c r="AP25" s="116"/>
    </row>
    <row r="26" spans="15:42" x14ac:dyDescent="0.3">
      <c r="O26" s="23" t="s">
        <v>97</v>
      </c>
      <c r="P26" s="24" t="s">
        <v>82</v>
      </c>
      <c r="Q26" s="24">
        <v>3.6506919999999998</v>
      </c>
      <c r="R26" s="24">
        <v>3.1876060000000002</v>
      </c>
      <c r="S26" s="24">
        <v>2.0284767399999999</v>
      </c>
      <c r="T26" s="24">
        <v>2.0935631699999999</v>
      </c>
      <c r="U26" s="24">
        <v>3.0063805000000001</v>
      </c>
      <c r="V26" s="24">
        <v>3.7762350599999999</v>
      </c>
      <c r="W26" s="24">
        <v>4.5938774800000006</v>
      </c>
      <c r="X26" s="24">
        <v>5.7537796200000004</v>
      </c>
      <c r="Y26" s="24">
        <v>9.8845079600000005</v>
      </c>
      <c r="Z26" s="24">
        <v>9.5663100600000011</v>
      </c>
      <c r="AA26" s="24">
        <v>12.871086029999999</v>
      </c>
      <c r="AB26" s="24">
        <v>14.653130470000001</v>
      </c>
      <c r="AC26" s="24">
        <v>15.92671947</v>
      </c>
      <c r="AD26" s="24">
        <v>14.577530269999999</v>
      </c>
      <c r="AE26" s="24">
        <v>17.259489590000001</v>
      </c>
      <c r="AF26" s="24">
        <v>17.762</v>
      </c>
      <c r="AG26" s="24">
        <v>20.472999999999999</v>
      </c>
      <c r="AH26" s="24">
        <v>21.908999999999999</v>
      </c>
      <c r="AI26" s="24">
        <f>19.2</f>
        <v>19.2</v>
      </c>
      <c r="AJ26" s="24">
        <v>18.536999999999999</v>
      </c>
      <c r="AK26" s="24">
        <v>14.7</v>
      </c>
      <c r="AL26" s="24">
        <v>14.47550646</v>
      </c>
      <c r="AP26" s="183"/>
    </row>
    <row r="27" spans="15:42" x14ac:dyDescent="0.3">
      <c r="O27" s="25" t="s">
        <v>98</v>
      </c>
      <c r="P27" s="26" t="s">
        <v>84</v>
      </c>
      <c r="Q27" s="27">
        <f t="shared" ref="Q27:AE27" si="10">Q26/Q25</f>
        <v>2.470105213302209</v>
      </c>
      <c r="R27" s="27">
        <f t="shared" si="10"/>
        <v>2.4686432710313668</v>
      </c>
      <c r="S27" s="27">
        <f t="shared" si="10"/>
        <v>2.5997929369666339</v>
      </c>
      <c r="T27" s="27">
        <f t="shared" si="10"/>
        <v>2.638739727532978</v>
      </c>
      <c r="U27" s="27">
        <f t="shared" si="10"/>
        <v>2.6550079821199102</v>
      </c>
      <c r="V27" s="27">
        <f t="shared" si="10"/>
        <v>2.7469960674427027</v>
      </c>
      <c r="W27" s="27">
        <f t="shared" si="10"/>
        <v>2.951499403612889</v>
      </c>
      <c r="X27" s="27">
        <f t="shared" si="10"/>
        <v>2.9650363375152735</v>
      </c>
      <c r="Y27" s="27">
        <f t="shared" si="10"/>
        <v>3.6234938212872443</v>
      </c>
      <c r="Z27" s="27">
        <f t="shared" si="10"/>
        <v>3.923569594346568</v>
      </c>
      <c r="AA27" s="27">
        <f t="shared" si="10"/>
        <v>3.8926179653603645</v>
      </c>
      <c r="AB27" s="27">
        <f t="shared" si="10"/>
        <v>3.8591856887825298</v>
      </c>
      <c r="AC27" s="27">
        <f t="shared" si="10"/>
        <v>3.9802384241546926</v>
      </c>
      <c r="AD27" s="27">
        <f t="shared" si="10"/>
        <v>4.1828965307089474</v>
      </c>
      <c r="AE27" s="27">
        <f t="shared" si="10"/>
        <v>4.2199287794536291</v>
      </c>
      <c r="AF27" s="27">
        <v>4.086036346905912</v>
      </c>
      <c r="AG27" s="27">
        <f t="shared" ref="AG27:AL27" si="11">AG26/AG25</f>
        <v>4.0166764763586418</v>
      </c>
      <c r="AH27" s="27">
        <f t="shared" si="11"/>
        <v>4.0244305657604702</v>
      </c>
      <c r="AI27" s="27">
        <f t="shared" si="11"/>
        <v>4.1739130434782608</v>
      </c>
      <c r="AJ27" s="27">
        <f t="shared" si="11"/>
        <v>4.022786458333333</v>
      </c>
      <c r="AK27" s="27">
        <f t="shared" si="11"/>
        <v>4.2</v>
      </c>
      <c r="AL27" s="27">
        <f t="shared" si="11"/>
        <v>4.0414549202183849</v>
      </c>
      <c r="AP27" s="116"/>
    </row>
    <row r="28" spans="15:42" x14ac:dyDescent="0.3">
      <c r="O28" s="18" t="s">
        <v>99</v>
      </c>
      <c r="P28" s="19"/>
      <c r="Q28" s="20"/>
      <c r="R28" s="20"/>
      <c r="S28" s="20"/>
      <c r="T28" s="20"/>
      <c r="U28" s="20"/>
      <c r="V28" s="20"/>
      <c r="W28" s="20"/>
      <c r="X28" s="20"/>
      <c r="Y28" s="20"/>
      <c r="Z28" s="20"/>
      <c r="AA28" s="20"/>
      <c r="AB28" s="20"/>
      <c r="AC28" s="20"/>
      <c r="AD28" s="20"/>
      <c r="AE28" s="20"/>
      <c r="AF28" s="20"/>
      <c r="AG28" s="20"/>
      <c r="AH28" s="20"/>
      <c r="AI28" s="20"/>
      <c r="AJ28" s="20"/>
      <c r="AK28" s="20"/>
      <c r="AL28" s="20"/>
    </row>
    <row r="29" spans="15:42" x14ac:dyDescent="0.3">
      <c r="O29" s="21"/>
      <c r="P29" s="22"/>
      <c r="Q29" s="22">
        <v>2000</v>
      </c>
      <c r="R29" s="22">
        <v>2001</v>
      </c>
      <c r="S29" s="22">
        <v>2002</v>
      </c>
      <c r="T29" s="22">
        <v>2003</v>
      </c>
      <c r="U29" s="22">
        <v>2004</v>
      </c>
      <c r="V29" s="22">
        <v>2005</v>
      </c>
      <c r="W29" s="22">
        <v>2006</v>
      </c>
      <c r="X29" s="22">
        <v>2007</v>
      </c>
      <c r="Y29" s="22">
        <v>2008</v>
      </c>
      <c r="Z29" s="22">
        <v>2009</v>
      </c>
      <c r="AA29" s="22">
        <v>2010</v>
      </c>
      <c r="AB29" s="22">
        <v>2011</v>
      </c>
      <c r="AC29" s="22">
        <v>2012</v>
      </c>
      <c r="AD29" s="22">
        <v>2013</v>
      </c>
      <c r="AE29" s="22">
        <v>2014</v>
      </c>
      <c r="AF29" s="22">
        <v>2015</v>
      </c>
      <c r="AG29" s="22">
        <v>2016</v>
      </c>
      <c r="AH29" s="22">
        <v>2017</v>
      </c>
      <c r="AI29" s="22">
        <v>2018</v>
      </c>
      <c r="AJ29" s="22">
        <v>2019</v>
      </c>
      <c r="AK29" s="22">
        <v>2020</v>
      </c>
      <c r="AL29" s="22">
        <v>2021</v>
      </c>
      <c r="AP29" s="243"/>
    </row>
    <row r="30" spans="15:42" x14ac:dyDescent="0.3">
      <c r="O30" s="23" t="s">
        <v>100</v>
      </c>
      <c r="P30" s="24" t="s">
        <v>80</v>
      </c>
      <c r="Q30" s="24"/>
      <c r="R30" s="24"/>
      <c r="S30" s="24"/>
      <c r="T30" s="24"/>
      <c r="U30" s="24"/>
      <c r="V30" s="24"/>
      <c r="W30" s="24"/>
      <c r="X30" s="24"/>
      <c r="Y30" s="24"/>
      <c r="Z30" s="24"/>
      <c r="AA30" s="24"/>
      <c r="AB30" s="24"/>
      <c r="AC30" s="24"/>
      <c r="AD30" s="24"/>
      <c r="AE30" s="24"/>
      <c r="AF30" s="24"/>
      <c r="AG30" s="24"/>
      <c r="AH30" s="24">
        <v>19.600000000000001</v>
      </c>
      <c r="AI30" s="24">
        <v>20.100000000000001</v>
      </c>
      <c r="AJ30" s="24">
        <v>18.007000000000001</v>
      </c>
      <c r="AK30" s="24">
        <v>22.4</v>
      </c>
      <c r="AL30" s="24">
        <v>21.014181499999999</v>
      </c>
      <c r="AP30" s="243"/>
    </row>
    <row r="31" spans="15:42" x14ac:dyDescent="0.3">
      <c r="O31" s="23" t="s">
        <v>101</v>
      </c>
      <c r="P31" s="24" t="s">
        <v>82</v>
      </c>
      <c r="Q31" s="24"/>
      <c r="R31" s="24"/>
      <c r="S31" s="24"/>
      <c r="T31" s="24"/>
      <c r="U31" s="24"/>
      <c r="V31" s="24"/>
      <c r="W31" s="24"/>
      <c r="X31" s="24"/>
      <c r="Y31" s="24"/>
      <c r="Z31" s="24"/>
      <c r="AA31" s="24"/>
      <c r="AB31" s="24"/>
      <c r="AC31" s="24"/>
      <c r="AD31" s="24"/>
      <c r="AE31" s="24"/>
      <c r="AF31" s="24"/>
      <c r="AG31" s="24"/>
      <c r="AH31" s="24">
        <v>36.9</v>
      </c>
      <c r="AI31" s="24">
        <v>39.700000000000003</v>
      </c>
      <c r="AJ31" s="24">
        <v>33.814999999999998</v>
      </c>
      <c r="AK31" s="24">
        <v>41.5</v>
      </c>
      <c r="AL31" s="24">
        <v>40.267596879999985</v>
      </c>
      <c r="AP31" s="243"/>
    </row>
    <row r="32" spans="15:42" x14ac:dyDescent="0.3">
      <c r="O32" s="25" t="s">
        <v>102</v>
      </c>
      <c r="P32" s="26" t="s">
        <v>84</v>
      </c>
      <c r="Q32" s="27"/>
      <c r="R32" s="27"/>
      <c r="S32" s="27"/>
      <c r="T32" s="27"/>
      <c r="U32" s="27"/>
      <c r="V32" s="27"/>
      <c r="W32" s="27"/>
      <c r="X32" s="27"/>
      <c r="Y32" s="27"/>
      <c r="Z32" s="27"/>
      <c r="AA32" s="27"/>
      <c r="AB32" s="27"/>
      <c r="AC32" s="27"/>
      <c r="AD32" s="27"/>
      <c r="AE32" s="27"/>
      <c r="AF32" s="27"/>
      <c r="AG32" s="27"/>
      <c r="AH32" s="27">
        <f>AH31/AH30</f>
        <v>1.8826530612244896</v>
      </c>
      <c r="AI32" s="27">
        <f>AI31/AI30</f>
        <v>1.9751243781094527</v>
      </c>
      <c r="AJ32" s="27">
        <f>AJ31/AJ30</f>
        <v>1.8778808241239515</v>
      </c>
      <c r="AK32" s="27">
        <f>AK31/AK30</f>
        <v>1.8526785714285716</v>
      </c>
      <c r="AL32" s="27">
        <f>AL31/AL30</f>
        <v>1.9162105780803305</v>
      </c>
      <c r="AP32" s="243"/>
    </row>
    <row r="33" spans="42:42" x14ac:dyDescent="0.3">
      <c r="AP33" s="243"/>
    </row>
  </sheetData>
  <phoneticPr fontId="59" type="noConversion"/>
  <pageMargins left="0.98425196850393704" right="0.98425196850393704" top="0.98425196850393704" bottom="0.98425196850393704" header="0.51181102362204722" footer="0.51181102362204722"/>
  <pageSetup scale="95"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2"/>
  <sheetViews>
    <sheetView workbookViewId="0">
      <selection activeCell="L30" sqref="L30"/>
    </sheetView>
  </sheetViews>
  <sheetFormatPr baseColWidth="10" defaultColWidth="11.44140625" defaultRowHeight="14.4" x14ac:dyDescent="0.3"/>
  <cols>
    <col min="1" max="1" width="27.88671875" customWidth="1"/>
    <col min="2" max="2" width="9.44140625" bestFit="1" customWidth="1"/>
    <col min="3" max="3" width="10.44140625" bestFit="1" customWidth="1"/>
    <col min="4" max="4" width="8.88671875" bestFit="1" customWidth="1"/>
    <col min="5" max="5" width="9.44140625" bestFit="1" customWidth="1"/>
    <col min="6" max="6" width="10.44140625" bestFit="1" customWidth="1"/>
    <col min="7" max="7" width="8.88671875" bestFit="1" customWidth="1"/>
    <col min="8" max="8" width="9.44140625" bestFit="1" customWidth="1"/>
    <col min="9" max="9" width="10.44140625" bestFit="1" customWidth="1"/>
    <col min="10" max="10" width="8.88671875" bestFit="1" customWidth="1"/>
    <col min="12" max="12" width="28.33203125" bestFit="1" customWidth="1"/>
    <col min="14" max="14" width="14.44140625" customWidth="1"/>
    <col min="15" max="15" width="11.44140625" style="31"/>
  </cols>
  <sheetData>
    <row r="1" spans="1:18" ht="29.25" customHeight="1" x14ac:dyDescent="0.3">
      <c r="A1" s="322" t="s">
        <v>347</v>
      </c>
      <c r="B1" s="323"/>
      <c r="C1" s="323"/>
      <c r="D1" s="323"/>
      <c r="E1" s="323"/>
      <c r="F1" s="323"/>
      <c r="G1" s="323"/>
      <c r="H1" s="323"/>
      <c r="I1" s="323"/>
      <c r="J1" s="323"/>
    </row>
    <row r="2" spans="1:18" x14ac:dyDescent="0.3">
      <c r="A2" s="118"/>
      <c r="B2" s="119" t="s">
        <v>103</v>
      </c>
      <c r="C2" s="119" t="s">
        <v>104</v>
      </c>
      <c r="D2" s="119" t="s">
        <v>105</v>
      </c>
      <c r="E2" s="244" t="s">
        <v>103</v>
      </c>
      <c r="F2" s="244" t="s">
        <v>104</v>
      </c>
      <c r="G2" s="244" t="s">
        <v>105</v>
      </c>
      <c r="H2" s="244" t="s">
        <v>103</v>
      </c>
      <c r="I2" s="244" t="s">
        <v>104</v>
      </c>
      <c r="J2" s="119" t="s">
        <v>105</v>
      </c>
    </row>
    <row r="3" spans="1:18" x14ac:dyDescent="0.3">
      <c r="A3" s="118"/>
      <c r="B3" s="249" t="s">
        <v>106</v>
      </c>
      <c r="C3" s="249" t="s">
        <v>107</v>
      </c>
      <c r="D3" s="119" t="s">
        <v>106</v>
      </c>
      <c r="E3" s="244" t="s">
        <v>108</v>
      </c>
      <c r="F3" s="244" t="s">
        <v>109</v>
      </c>
      <c r="G3" s="244" t="s">
        <v>108</v>
      </c>
      <c r="H3" s="244" t="s">
        <v>345</v>
      </c>
      <c r="I3" s="244" t="s">
        <v>346</v>
      </c>
      <c r="J3" s="119" t="s">
        <v>345</v>
      </c>
      <c r="L3" s="247"/>
      <c r="M3" s="31"/>
      <c r="N3" s="31"/>
      <c r="P3" s="28"/>
      <c r="Q3" s="28"/>
      <c r="R3" s="31"/>
    </row>
    <row r="4" spans="1:18" x14ac:dyDescent="0.3">
      <c r="A4" s="118" t="s">
        <v>110</v>
      </c>
      <c r="B4" s="296">
        <v>213.44108900000001</v>
      </c>
      <c r="C4" s="296">
        <v>12.419422000000001</v>
      </c>
      <c r="D4" s="297">
        <f t="shared" ref="D4:D9" si="0">B4/(SUM($B$4:$B$9))</f>
        <v>0.14771120305668284</v>
      </c>
      <c r="E4" s="298">
        <v>243.245497</v>
      </c>
      <c r="F4" s="298">
        <v>14.622400000000001</v>
      </c>
      <c r="G4" s="297">
        <f t="shared" ref="G4:G9" si="1">E4/SUM($E$4:$E$9)</f>
        <v>0.17449545294702834</v>
      </c>
      <c r="H4" s="298">
        <v>234.57264577000092</v>
      </c>
      <c r="I4" s="298">
        <v>13.844855222222222</v>
      </c>
      <c r="J4" s="297">
        <f>H4/SUM($H$4:$H$9)</f>
        <v>0.15597411837794706</v>
      </c>
      <c r="L4" s="248"/>
      <c r="M4" s="31"/>
      <c r="N4" s="31"/>
      <c r="P4" s="28"/>
      <c r="Q4" s="28"/>
      <c r="R4" s="176"/>
    </row>
    <row r="5" spans="1:18" x14ac:dyDescent="0.3">
      <c r="A5" s="118" t="s">
        <v>111</v>
      </c>
      <c r="B5" s="296">
        <v>517.40012100000001</v>
      </c>
      <c r="C5" s="296">
        <v>22.222055000000001</v>
      </c>
      <c r="D5" s="297">
        <f t="shared" si="0"/>
        <v>0.35806505060786709</v>
      </c>
      <c r="E5" s="298">
        <v>516.70932500000004</v>
      </c>
      <c r="F5" s="298">
        <v>22.027394999999999</v>
      </c>
      <c r="G5" s="297">
        <f>E5/SUM($E$4:$E$9)</f>
        <v>0.3706684350577239</v>
      </c>
      <c r="H5" s="298">
        <v>501.93888110999256</v>
      </c>
      <c r="I5" s="298">
        <v>21.095279746666527</v>
      </c>
      <c r="J5" s="297">
        <f>H5/SUM($H$4:$H$9)</f>
        <v>0.33375364038613142</v>
      </c>
      <c r="L5" s="252"/>
      <c r="M5" s="31"/>
      <c r="N5" s="31"/>
      <c r="P5" s="28"/>
      <c r="Q5" s="28"/>
      <c r="R5" s="176"/>
    </row>
    <row r="6" spans="1:18" x14ac:dyDescent="0.3">
      <c r="A6" s="118" t="s">
        <v>112</v>
      </c>
      <c r="B6" s="296">
        <v>281.08668599999999</v>
      </c>
      <c r="C6" s="296">
        <v>8.2078319999999998</v>
      </c>
      <c r="D6" s="297">
        <f t="shared" si="0"/>
        <v>0.19452511579097145</v>
      </c>
      <c r="E6" s="298">
        <v>250.59459200000001</v>
      </c>
      <c r="F6" s="298">
        <v>7.3115259999999997</v>
      </c>
      <c r="G6" s="297">
        <f t="shared" si="1"/>
        <v>0.17976742581637908</v>
      </c>
      <c r="H6" s="298">
        <v>263.23259948000083</v>
      </c>
      <c r="I6" s="298">
        <v>7.6221088911111092</v>
      </c>
      <c r="J6" s="297">
        <f t="shared" ref="J6:J9" si="2">H6/SUM($H$4:$H$9)</f>
        <v>0.17503094829089888</v>
      </c>
      <c r="L6" s="247"/>
      <c r="M6" s="31"/>
      <c r="N6" s="31"/>
      <c r="P6" s="28"/>
      <c r="Q6" s="28"/>
      <c r="R6" s="176"/>
    </row>
    <row r="7" spans="1:18" x14ac:dyDescent="0.3">
      <c r="A7" s="118" t="s">
        <v>113</v>
      </c>
      <c r="B7" s="296">
        <v>204.20909800000001</v>
      </c>
      <c r="C7" s="296">
        <v>4.4205009999999998</v>
      </c>
      <c r="D7" s="297">
        <f t="shared" si="0"/>
        <v>0.14132223407415265</v>
      </c>
      <c r="E7" s="298">
        <v>177.58604800000001</v>
      </c>
      <c r="F7" s="298">
        <v>3.835998</v>
      </c>
      <c r="G7" s="297">
        <f>E7/SUM($E$4:$E$9)</f>
        <v>0.12739375760297308</v>
      </c>
      <c r="H7" s="298">
        <v>226.92550004999924</v>
      </c>
      <c r="I7" s="298">
        <v>4.8754200733333324</v>
      </c>
      <c r="J7" s="297">
        <f t="shared" si="2"/>
        <v>0.15088931060818495</v>
      </c>
      <c r="L7" s="28"/>
      <c r="M7" s="31"/>
      <c r="N7" s="31"/>
      <c r="P7" s="28"/>
      <c r="Q7" s="28"/>
      <c r="R7" s="176"/>
    </row>
    <row r="8" spans="1:18" x14ac:dyDescent="0.3">
      <c r="A8" s="118" t="s">
        <v>114</v>
      </c>
      <c r="B8" s="296">
        <v>120.66380599999999</v>
      </c>
      <c r="C8" s="296">
        <v>1.6102890000000001</v>
      </c>
      <c r="D8" s="297">
        <f t="shared" si="0"/>
        <v>8.3504989752269221E-2</v>
      </c>
      <c r="E8" s="298">
        <v>101.86844000000001</v>
      </c>
      <c r="F8" s="298">
        <v>1.349445</v>
      </c>
      <c r="G8" s="297">
        <f t="shared" si="1"/>
        <v>7.3076705624717811E-2</v>
      </c>
      <c r="H8" s="298">
        <v>134.84044649999973</v>
      </c>
      <c r="I8" s="298">
        <v>1.7680794822222223</v>
      </c>
      <c r="J8" s="297">
        <f t="shared" si="2"/>
        <v>8.9659302326102211E-2</v>
      </c>
      <c r="L8" s="28"/>
      <c r="M8" s="31"/>
      <c r="N8" s="31"/>
      <c r="P8" s="28"/>
      <c r="Q8" s="28"/>
      <c r="R8" s="176"/>
    </row>
    <row r="9" spans="1:18" x14ac:dyDescent="0.3">
      <c r="A9" s="118" t="s">
        <v>115</v>
      </c>
      <c r="B9" s="296">
        <v>108.188372</v>
      </c>
      <c r="C9" s="296">
        <v>0.45341700000000001</v>
      </c>
      <c r="D9" s="297">
        <f t="shared" si="0"/>
        <v>7.4871406718056713E-2</v>
      </c>
      <c r="E9" s="298">
        <v>103.989425</v>
      </c>
      <c r="F9" s="298">
        <v>0.40153899999999998</v>
      </c>
      <c r="G9" s="297">
        <f t="shared" si="1"/>
        <v>7.4598222951177726E-2</v>
      </c>
      <c r="H9" s="298">
        <v>142.41024547000029</v>
      </c>
      <c r="I9" s="298">
        <v>0.59290485999999987</v>
      </c>
      <c r="J9" s="297">
        <f t="shared" si="2"/>
        <v>9.469268001073558E-2</v>
      </c>
      <c r="L9" s="28"/>
      <c r="M9" s="31"/>
      <c r="N9" s="31"/>
      <c r="P9" s="28"/>
      <c r="Q9" s="28"/>
      <c r="R9" s="176"/>
    </row>
    <row r="10" spans="1:18" x14ac:dyDescent="0.3">
      <c r="A10" s="324" t="s">
        <v>116</v>
      </c>
      <c r="B10" s="324"/>
      <c r="C10" s="324"/>
      <c r="D10" s="324"/>
      <c r="E10" s="324"/>
      <c r="F10" s="324"/>
      <c r="G10" s="324"/>
      <c r="H10" s="324"/>
      <c r="I10" s="324"/>
      <c r="J10" s="324"/>
      <c r="L10" s="28"/>
      <c r="M10" s="31"/>
      <c r="N10" s="31"/>
      <c r="P10" s="116"/>
      <c r="Q10" s="237"/>
      <c r="R10" s="176"/>
    </row>
    <row r="11" spans="1:18" x14ac:dyDescent="0.3">
      <c r="A11" s="324" t="s">
        <v>117</v>
      </c>
      <c r="B11" s="324"/>
      <c r="C11" s="324"/>
      <c r="D11" s="324"/>
      <c r="E11" s="324"/>
      <c r="F11" s="324"/>
      <c r="G11" s="324"/>
      <c r="H11" s="324"/>
      <c r="I11" s="324"/>
      <c r="J11" s="324"/>
      <c r="L11" s="31"/>
      <c r="M11" s="31"/>
      <c r="N11" s="31"/>
      <c r="P11" s="31"/>
      <c r="Q11" s="31"/>
      <c r="R11" s="31"/>
    </row>
    <row r="12" spans="1:18" x14ac:dyDescent="0.3">
      <c r="L12" s="31"/>
      <c r="M12" s="31"/>
      <c r="N12" s="31"/>
      <c r="P12" s="31"/>
      <c r="Q12" s="31"/>
      <c r="R12" s="31"/>
    </row>
    <row r="13" spans="1:18" x14ac:dyDescent="0.3">
      <c r="L13" s="31"/>
      <c r="M13" s="31"/>
      <c r="N13" s="31"/>
      <c r="P13" s="31"/>
      <c r="Q13" s="31"/>
      <c r="R13" s="31"/>
    </row>
    <row r="29" s="31" customFormat="1" x14ac:dyDescent="0.3"/>
    <row r="30" s="31" customFormat="1" x14ac:dyDescent="0.3"/>
    <row r="31" s="31" customFormat="1" x14ac:dyDescent="0.3"/>
    <row r="32" s="31" customFormat="1" x14ac:dyDescent="0.3"/>
    <row r="33" spans="1:16" ht="30" customHeight="1" x14ac:dyDescent="0.3">
      <c r="A33" s="322" t="s">
        <v>348</v>
      </c>
      <c r="B33" s="323"/>
      <c r="C33" s="323"/>
      <c r="D33" s="323"/>
      <c r="E33" s="323"/>
      <c r="F33" s="323"/>
      <c r="G33" s="323"/>
      <c r="H33" s="323"/>
      <c r="I33" s="323"/>
      <c r="J33" s="323"/>
      <c r="K33" s="31"/>
      <c r="L33" s="31"/>
    </row>
    <row r="34" spans="1:16" x14ac:dyDescent="0.3">
      <c r="A34" s="118"/>
      <c r="B34" s="119" t="s">
        <v>103</v>
      </c>
      <c r="C34" s="119" t="s">
        <v>80</v>
      </c>
      <c r="D34" s="119" t="s">
        <v>105</v>
      </c>
      <c r="E34" s="119" t="s">
        <v>103</v>
      </c>
      <c r="F34" s="119" t="s">
        <v>80</v>
      </c>
      <c r="G34" s="119" t="s">
        <v>105</v>
      </c>
      <c r="H34" s="119" t="s">
        <v>103</v>
      </c>
      <c r="I34" s="119" t="s">
        <v>80</v>
      </c>
      <c r="J34" s="119" t="s">
        <v>105</v>
      </c>
      <c r="K34" s="31"/>
      <c r="L34" s="31"/>
    </row>
    <row r="35" spans="1:16" x14ac:dyDescent="0.3">
      <c r="A35" s="118"/>
      <c r="B35" s="119" t="s">
        <v>106</v>
      </c>
      <c r="C35" s="119" t="s">
        <v>107</v>
      </c>
      <c r="D35" s="119" t="s">
        <v>106</v>
      </c>
      <c r="E35" s="119" t="s">
        <v>108</v>
      </c>
      <c r="F35" s="119" t="s">
        <v>109</v>
      </c>
      <c r="G35" s="119" t="s">
        <v>108</v>
      </c>
      <c r="H35" s="119" t="s">
        <v>345</v>
      </c>
      <c r="I35" s="119" t="s">
        <v>346</v>
      </c>
      <c r="J35" s="119" t="s">
        <v>345</v>
      </c>
      <c r="K35" s="31"/>
      <c r="L35" s="31"/>
      <c r="O35" s="242"/>
      <c r="P35" s="245"/>
    </row>
    <row r="36" spans="1:16" x14ac:dyDescent="0.3">
      <c r="A36" s="118" t="s">
        <v>118</v>
      </c>
      <c r="B36" s="250">
        <v>87.236891999999997</v>
      </c>
      <c r="C36" s="250">
        <v>140.716948</v>
      </c>
      <c r="D36" s="299">
        <f t="shared" ref="D36:D41" si="3">B36/(SUM($B$36:$B$41))</f>
        <v>0.24056456923509656</v>
      </c>
      <c r="E36" s="250">
        <v>135.076401</v>
      </c>
      <c r="F36" s="250">
        <v>200.890736</v>
      </c>
      <c r="G36" s="299">
        <f t="shared" ref="G36:G41" si="4">E36/SUM($E$36:$E$41)</f>
        <v>0.46049424458222327</v>
      </c>
      <c r="H36" s="251">
        <v>131.64190890999987</v>
      </c>
      <c r="I36" s="251">
        <v>197.34202999999999</v>
      </c>
      <c r="J36" s="299">
        <f t="shared" ref="J36:J41" si="5">H36/(SUM($H$36:$H$41))</f>
        <v>0.42635547974145205</v>
      </c>
      <c r="K36" s="31"/>
      <c r="L36" s="28"/>
      <c r="O36" s="28"/>
      <c r="P36" s="28"/>
    </row>
    <row r="37" spans="1:16" x14ac:dyDescent="0.3">
      <c r="A37" s="118" t="s">
        <v>119</v>
      </c>
      <c r="B37" s="250">
        <v>76.575999999999993</v>
      </c>
      <c r="C37" s="250">
        <v>86.941073000000003</v>
      </c>
      <c r="D37" s="299">
        <f t="shared" si="3"/>
        <v>0.2111660792975838</v>
      </c>
      <c r="E37" s="250">
        <v>83.787846000000002</v>
      </c>
      <c r="F37" s="250">
        <v>96.573428000000007</v>
      </c>
      <c r="G37" s="299">
        <f t="shared" si="4"/>
        <v>0.28564442466113427</v>
      </c>
      <c r="H37" s="251">
        <v>86.444160560000199</v>
      </c>
      <c r="I37" s="251">
        <v>99.539377999999999</v>
      </c>
      <c r="J37" s="299">
        <f t="shared" si="5"/>
        <v>0.27997118737926718</v>
      </c>
      <c r="K37" s="31"/>
      <c r="L37" s="28"/>
      <c r="O37" s="28"/>
      <c r="P37" s="28"/>
    </row>
    <row r="38" spans="1:16" x14ac:dyDescent="0.3">
      <c r="A38" s="118" t="s">
        <v>120</v>
      </c>
      <c r="B38" s="250">
        <v>121.524142</v>
      </c>
      <c r="C38" s="250">
        <v>109.39868300000001</v>
      </c>
      <c r="D38" s="299">
        <f t="shared" si="3"/>
        <v>0.33511513537064924</v>
      </c>
      <c r="E38" s="250">
        <v>28.767187</v>
      </c>
      <c r="F38" s="250">
        <v>23.634761999999998</v>
      </c>
      <c r="G38" s="299">
        <f t="shared" si="4"/>
        <v>9.8071342945542012E-2</v>
      </c>
      <c r="H38" s="251">
        <v>37.874594289999983</v>
      </c>
      <c r="I38" s="251">
        <v>32.173422729999999</v>
      </c>
      <c r="J38" s="299">
        <f t="shared" si="5"/>
        <v>0.12266641339549243</v>
      </c>
      <c r="K38" s="31"/>
      <c r="L38" s="28"/>
      <c r="O38" s="28"/>
      <c r="P38" s="28"/>
    </row>
    <row r="39" spans="1:16" x14ac:dyDescent="0.3">
      <c r="A39" s="118" t="s">
        <v>121</v>
      </c>
      <c r="B39" s="250">
        <v>62.097760999999998</v>
      </c>
      <c r="C39" s="250">
        <v>40.163291999999998</v>
      </c>
      <c r="D39" s="299">
        <f t="shared" si="3"/>
        <v>0.17124086820320214</v>
      </c>
      <c r="E39" s="250">
        <v>27.738354999999999</v>
      </c>
      <c r="F39" s="250">
        <v>15.657431000000001</v>
      </c>
      <c r="G39" s="299">
        <f t="shared" si="4"/>
        <v>9.4563911513148288E-2</v>
      </c>
      <c r="H39" s="251">
        <v>40.624077769999921</v>
      </c>
      <c r="I39" s="251">
        <v>21.005174490000002</v>
      </c>
      <c r="J39" s="299">
        <f t="shared" si="5"/>
        <v>0.13157130818061755</v>
      </c>
      <c r="K39" s="31"/>
      <c r="L39" s="28"/>
      <c r="O39" s="28"/>
      <c r="P39" s="28"/>
    </row>
    <row r="40" spans="1:16" x14ac:dyDescent="0.3">
      <c r="A40" s="118" t="s">
        <v>122</v>
      </c>
      <c r="B40" s="250">
        <v>14.746649</v>
      </c>
      <c r="C40" s="250">
        <v>2.3683730000000001</v>
      </c>
      <c r="D40" s="299">
        <f t="shared" si="3"/>
        <v>4.0665378866846465E-2</v>
      </c>
      <c r="E40" s="250">
        <v>9.2970079999999999</v>
      </c>
      <c r="F40" s="250">
        <v>2.1593499999999999</v>
      </c>
      <c r="G40" s="299">
        <f t="shared" si="4"/>
        <v>3.1694793791810359E-2</v>
      </c>
      <c r="H40" s="251">
        <v>12.166170699999999</v>
      </c>
      <c r="I40" s="251">
        <v>3.0258180000000001</v>
      </c>
      <c r="J40" s="299">
        <f t="shared" si="5"/>
        <v>3.9403208205991531E-2</v>
      </c>
      <c r="K40" s="31"/>
      <c r="L40" s="28"/>
      <c r="O40" s="28"/>
      <c r="P40" s="28"/>
    </row>
    <row r="41" spans="1:16" x14ac:dyDescent="0.3">
      <c r="A41" s="118" t="s">
        <v>123</v>
      </c>
      <c r="B41" s="250">
        <v>0.45255600000000001</v>
      </c>
      <c r="C41" s="250">
        <v>3.1947999999999997E-2</v>
      </c>
      <c r="D41" s="299">
        <f t="shared" si="3"/>
        <v>1.2479690266218833E-3</v>
      </c>
      <c r="E41" s="250">
        <v>8.6623870000000007</v>
      </c>
      <c r="F41" s="250">
        <v>0.84043800000000002</v>
      </c>
      <c r="G41" s="299">
        <f t="shared" si="4"/>
        <v>2.9531282506141628E-2</v>
      </c>
      <c r="H41" s="251">
        <v>1.0004809999999999E-2</v>
      </c>
      <c r="I41" s="251">
        <v>1.08E-4</v>
      </c>
      <c r="J41" s="299">
        <f t="shared" si="5"/>
        <v>3.240309717924525E-5</v>
      </c>
      <c r="K41" s="31"/>
      <c r="L41" s="28"/>
      <c r="O41" s="28"/>
      <c r="P41" s="28"/>
    </row>
    <row r="42" spans="1:16" x14ac:dyDescent="0.3">
      <c r="A42" s="319" t="s">
        <v>116</v>
      </c>
      <c r="B42" s="320"/>
      <c r="C42" s="320"/>
      <c r="D42" s="320"/>
      <c r="E42" s="320"/>
      <c r="F42" s="320"/>
      <c r="G42" s="320"/>
      <c r="H42" s="320"/>
      <c r="I42" s="320"/>
      <c r="J42" s="321"/>
      <c r="K42" s="31"/>
      <c r="L42" s="31"/>
      <c r="O42" s="28"/>
      <c r="P42" s="28"/>
    </row>
  </sheetData>
  <mergeCells count="5">
    <mergeCell ref="A42:J42"/>
    <mergeCell ref="A33:J33"/>
    <mergeCell ref="A1:J1"/>
    <mergeCell ref="A10:J10"/>
    <mergeCell ref="A11:J11"/>
  </mergeCells>
  <phoneticPr fontId="59" type="noConversion"/>
  <pageMargins left="0.98425196850393704" right="0.98425196850393704" top="0.98425196850393704" bottom="0.98425196850393704" header="0.51181102362204722" footer="0.51181102362204722"/>
  <pageSetup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1"/>
  <sheetViews>
    <sheetView zoomScale="90" zoomScaleNormal="90" workbookViewId="0">
      <selection activeCell="C7" sqref="C7"/>
    </sheetView>
  </sheetViews>
  <sheetFormatPr baseColWidth="10" defaultColWidth="11.44140625" defaultRowHeight="14.4" x14ac:dyDescent="0.3"/>
  <cols>
    <col min="1" max="1" width="26.88671875" customWidth="1"/>
    <col min="2" max="3" width="8" customWidth="1"/>
    <col min="4" max="4" width="8.6640625" customWidth="1"/>
    <col min="5" max="5" width="7.33203125" style="29" customWidth="1"/>
    <col min="6" max="6" width="9.44140625" customWidth="1"/>
    <col min="7" max="8" width="9.6640625" bestFit="1" customWidth="1"/>
    <col min="9" max="9" width="7.33203125" customWidth="1"/>
  </cols>
  <sheetData>
    <row r="1" spans="1:10" ht="14.4" customHeight="1" x14ac:dyDescent="0.3">
      <c r="A1" s="326" t="s">
        <v>124</v>
      </c>
      <c r="B1" s="326"/>
      <c r="C1" s="326"/>
      <c r="D1" s="326"/>
      <c r="E1" s="326"/>
      <c r="F1" s="326"/>
      <c r="G1" s="326"/>
      <c r="H1" s="326"/>
      <c r="I1" s="326"/>
      <c r="J1" s="31"/>
    </row>
    <row r="2" spans="1:10" ht="14.4" customHeight="1" x14ac:dyDescent="0.3">
      <c r="A2" s="120"/>
      <c r="B2" s="330" t="s">
        <v>159</v>
      </c>
      <c r="C2" s="330"/>
      <c r="D2" s="330"/>
      <c r="E2" s="330"/>
      <c r="F2" s="330" t="s">
        <v>160</v>
      </c>
      <c r="G2" s="330"/>
      <c r="H2" s="330"/>
      <c r="I2" s="330"/>
      <c r="J2" s="31"/>
    </row>
    <row r="3" spans="1:10" ht="25.5" customHeight="1" x14ac:dyDescent="0.3">
      <c r="A3" s="246" t="s">
        <v>125</v>
      </c>
      <c r="B3" s="240">
        <v>2019</v>
      </c>
      <c r="C3" s="121">
        <v>2020</v>
      </c>
      <c r="D3" s="121">
        <v>2021</v>
      </c>
      <c r="E3" s="122" t="s">
        <v>126</v>
      </c>
      <c r="F3" s="240">
        <v>2019</v>
      </c>
      <c r="G3" s="121">
        <v>2020</v>
      </c>
      <c r="H3" s="121">
        <v>2021</v>
      </c>
      <c r="I3" s="122" t="s">
        <v>126</v>
      </c>
      <c r="J3" s="31"/>
    </row>
    <row r="4" spans="1:10" x14ac:dyDescent="0.3">
      <c r="A4" s="327"/>
      <c r="B4" s="328"/>
      <c r="C4" s="328"/>
      <c r="D4" s="328"/>
      <c r="E4" s="328"/>
      <c r="F4" s="328"/>
      <c r="G4" s="328"/>
      <c r="H4" s="328"/>
      <c r="I4" s="329"/>
      <c r="J4" s="31"/>
    </row>
    <row r="5" spans="1:10" x14ac:dyDescent="0.3">
      <c r="A5" s="169" t="s">
        <v>127</v>
      </c>
      <c r="B5" s="170">
        <v>879530.73813200009</v>
      </c>
      <c r="C5" s="170">
        <v>862104.33282689983</v>
      </c>
      <c r="D5" s="170">
        <v>881288.32461579994</v>
      </c>
      <c r="E5" s="171">
        <v>2.2252517541577106</v>
      </c>
      <c r="F5" s="170">
        <v>1948264.1622600004</v>
      </c>
      <c r="G5" s="170">
        <v>1842370.4892799999</v>
      </c>
      <c r="H5" s="170">
        <v>1972769.7255599997</v>
      </c>
      <c r="I5" s="171">
        <v>7.07779662335777</v>
      </c>
      <c r="J5" s="101"/>
    </row>
    <row r="6" spans="1:10" ht="14.4" customHeight="1" x14ac:dyDescent="0.3">
      <c r="A6" s="327"/>
      <c r="B6" s="328"/>
      <c r="C6" s="328"/>
      <c r="D6" s="328"/>
      <c r="E6" s="328"/>
      <c r="F6" s="328"/>
      <c r="G6" s="328"/>
      <c r="H6" s="328"/>
      <c r="I6" s="329"/>
      <c r="J6" s="101"/>
    </row>
    <row r="7" spans="1:10" x14ac:dyDescent="0.3">
      <c r="A7" s="169" t="s">
        <v>62</v>
      </c>
      <c r="B7" s="170">
        <v>444000.54239120003</v>
      </c>
      <c r="C7" s="170">
        <v>445890.75411729992</v>
      </c>
      <c r="D7" s="170">
        <v>448187.834515</v>
      </c>
      <c r="E7" s="171">
        <v>0.51516663588313349</v>
      </c>
      <c r="F7" s="170">
        <v>1445040.2041700003</v>
      </c>
      <c r="G7" s="170">
        <v>1393873.7612799997</v>
      </c>
      <c r="H7" s="170">
        <v>1503920.3183799996</v>
      </c>
      <c r="I7" s="171">
        <v>7.8950160449927438</v>
      </c>
      <c r="J7" s="101"/>
    </row>
    <row r="8" spans="1:10" x14ac:dyDescent="0.3">
      <c r="A8" s="120" t="s">
        <v>128</v>
      </c>
      <c r="B8" s="123">
        <v>32796.679317999995</v>
      </c>
      <c r="C8" s="123">
        <v>36622.592578300006</v>
      </c>
      <c r="D8" s="123">
        <v>35173.29829359999</v>
      </c>
      <c r="E8" s="124">
        <v>-3.9573776258504552</v>
      </c>
      <c r="F8" s="123">
        <v>103951.68497999998</v>
      </c>
      <c r="G8" s="123">
        <v>110484.06026000006</v>
      </c>
      <c r="H8" s="123">
        <v>112033.50849000001</v>
      </c>
      <c r="I8" s="124">
        <v>1.4024178930007309</v>
      </c>
      <c r="J8" s="101"/>
    </row>
    <row r="9" spans="1:10" x14ac:dyDescent="0.3">
      <c r="A9" s="120" t="s">
        <v>129</v>
      </c>
      <c r="B9" s="123">
        <v>4.8285</v>
      </c>
      <c r="C9" s="123">
        <v>1.3859999999999999</v>
      </c>
      <c r="D9" s="123">
        <v>5.3775000000000004</v>
      </c>
      <c r="E9" s="231">
        <v>287.98701298701303</v>
      </c>
      <c r="F9" s="123">
        <v>35.277860000000004</v>
      </c>
      <c r="G9" s="123">
        <v>9.8836199999999987</v>
      </c>
      <c r="H9" s="123">
        <v>37.932520000000004</v>
      </c>
      <c r="I9" s="124">
        <v>283.7917686030018</v>
      </c>
      <c r="J9" s="101"/>
    </row>
    <row r="10" spans="1:10" x14ac:dyDescent="0.3">
      <c r="A10" s="120" t="s">
        <v>130</v>
      </c>
      <c r="B10" s="123">
        <v>691.79549999999995</v>
      </c>
      <c r="C10" s="123">
        <v>318.49200000000002</v>
      </c>
      <c r="D10" s="123">
        <v>97.674000000000007</v>
      </c>
      <c r="E10" s="231">
        <v>-69.33235371689085</v>
      </c>
      <c r="F10" s="123">
        <v>697.22969999999998</v>
      </c>
      <c r="G10" s="123">
        <v>562.93084999999996</v>
      </c>
      <c r="H10" s="123">
        <v>253.86865</v>
      </c>
      <c r="I10" s="124">
        <v>-54.902338360031251</v>
      </c>
      <c r="J10" s="101"/>
    </row>
    <row r="11" spans="1:10" x14ac:dyDescent="0.3">
      <c r="A11" s="120" t="s">
        <v>131</v>
      </c>
      <c r="B11" s="123">
        <v>178.79400000000001</v>
      </c>
      <c r="C11" s="123">
        <v>132.1695</v>
      </c>
      <c r="D11" s="123">
        <v>1774.2735</v>
      </c>
      <c r="E11" s="231">
        <v>1242.4227979980253</v>
      </c>
      <c r="F11" s="123">
        <v>728.48215000000005</v>
      </c>
      <c r="G11" s="123">
        <v>448.53967</v>
      </c>
      <c r="H11" s="123">
        <v>5608.5127000000002</v>
      </c>
      <c r="I11" s="231">
        <v>1150.3939060730127</v>
      </c>
      <c r="J11" s="101"/>
    </row>
    <row r="12" spans="1:10" x14ac:dyDescent="0.3">
      <c r="A12" s="120" t="s">
        <v>132</v>
      </c>
      <c r="B12" s="123">
        <v>1537.3179</v>
      </c>
      <c r="C12" s="123">
        <v>1750.16425</v>
      </c>
      <c r="D12" s="123">
        <v>2006.9905000000001</v>
      </c>
      <c r="E12" s="124">
        <v>14.674408416238663</v>
      </c>
      <c r="F12" s="123">
        <v>4851.1858000000011</v>
      </c>
      <c r="G12" s="123">
        <v>5988.6736700000029</v>
      </c>
      <c r="H12" s="123">
        <v>7150.8613399999995</v>
      </c>
      <c r="I12" s="124">
        <v>19.406428435430101</v>
      </c>
      <c r="J12" s="101"/>
    </row>
    <row r="13" spans="1:10" x14ac:dyDescent="0.3">
      <c r="A13" s="120" t="s">
        <v>133</v>
      </c>
      <c r="B13" s="123">
        <v>40815.580836999994</v>
      </c>
      <c r="C13" s="123">
        <v>43349.14099710001</v>
      </c>
      <c r="D13" s="123">
        <v>39710.340615299996</v>
      </c>
      <c r="E13" s="124">
        <v>-8.3941695223982578</v>
      </c>
      <c r="F13" s="123">
        <v>116216.83513000001</v>
      </c>
      <c r="G13" s="123">
        <v>120034.09739000002</v>
      </c>
      <c r="H13" s="123">
        <v>116734.91544999993</v>
      </c>
      <c r="I13" s="124">
        <v>-2.7485373004312237</v>
      </c>
      <c r="J13" s="101"/>
    </row>
    <row r="14" spans="1:10" x14ac:dyDescent="0.3">
      <c r="A14" s="120" t="s">
        <v>134</v>
      </c>
      <c r="B14" s="123">
        <v>4223.8457500000004</v>
      </c>
      <c r="C14" s="123">
        <v>5663.9015959999997</v>
      </c>
      <c r="D14" s="123">
        <v>5228.8736124999996</v>
      </c>
      <c r="E14" s="124">
        <v>-7.6807122462584516</v>
      </c>
      <c r="F14" s="123">
        <v>12610.332469999998</v>
      </c>
      <c r="G14" s="123">
        <v>17039.524790000003</v>
      </c>
      <c r="H14" s="123">
        <v>15667.551609999999</v>
      </c>
      <c r="I14" s="124">
        <v>-8.0517103435019237</v>
      </c>
      <c r="J14" s="101"/>
    </row>
    <row r="15" spans="1:10" x14ac:dyDescent="0.3">
      <c r="A15" s="120" t="s">
        <v>135</v>
      </c>
      <c r="B15" s="123">
        <v>43691.104656500007</v>
      </c>
      <c r="C15" s="123">
        <v>38433.8518683</v>
      </c>
      <c r="D15" s="123">
        <v>37886.185857999997</v>
      </c>
      <c r="E15" s="124">
        <v>-1.42495738438258</v>
      </c>
      <c r="F15" s="123">
        <v>117382.17109000006</v>
      </c>
      <c r="G15" s="123">
        <v>103308.00843000002</v>
      </c>
      <c r="H15" s="123">
        <v>105360.83155999993</v>
      </c>
      <c r="I15" s="124">
        <v>1.9870900244784764</v>
      </c>
      <c r="J15" s="101"/>
    </row>
    <row r="16" spans="1:10" x14ac:dyDescent="0.3">
      <c r="A16" s="120" t="s">
        <v>136</v>
      </c>
      <c r="B16" s="123">
        <v>129.16225</v>
      </c>
      <c r="C16" s="123">
        <v>221.42850000000001</v>
      </c>
      <c r="D16" s="123">
        <v>253.166</v>
      </c>
      <c r="E16" s="124">
        <v>14.333069139699717</v>
      </c>
      <c r="F16" s="123">
        <v>888.55829000000006</v>
      </c>
      <c r="G16" s="123">
        <v>1316.73947</v>
      </c>
      <c r="H16" s="123">
        <v>1609.3034199999997</v>
      </c>
      <c r="I16" s="124">
        <v>22.218818275417831</v>
      </c>
      <c r="J16" s="101"/>
    </row>
    <row r="17" spans="1:10" x14ac:dyDescent="0.3">
      <c r="A17" s="120" t="s">
        <v>137</v>
      </c>
      <c r="B17" s="123">
        <v>80359.330487400017</v>
      </c>
      <c r="C17" s="123">
        <v>83843.113797799975</v>
      </c>
      <c r="D17" s="123">
        <v>89928.699088099995</v>
      </c>
      <c r="E17" s="124">
        <v>7.2583006697202421</v>
      </c>
      <c r="F17" s="123">
        <v>276383.31130000012</v>
      </c>
      <c r="G17" s="123">
        <v>275286.07548999978</v>
      </c>
      <c r="H17" s="123">
        <v>307580.67237999983</v>
      </c>
      <c r="I17" s="124">
        <v>11.73128602037599</v>
      </c>
      <c r="J17" s="101"/>
    </row>
    <row r="18" spans="1:10" x14ac:dyDescent="0.3">
      <c r="A18" s="120" t="s">
        <v>138</v>
      </c>
      <c r="B18" s="123">
        <v>29492.770469999999</v>
      </c>
      <c r="C18" s="123">
        <v>28341.290679999998</v>
      </c>
      <c r="D18" s="123">
        <v>29765.969417899996</v>
      </c>
      <c r="E18" s="124">
        <v>5.0268661155413525</v>
      </c>
      <c r="F18" s="123">
        <v>102862.20537000001</v>
      </c>
      <c r="G18" s="123">
        <v>93365.308330000029</v>
      </c>
      <c r="H18" s="123">
        <v>109597.70668999995</v>
      </c>
      <c r="I18" s="124">
        <v>17.385899163559174</v>
      </c>
      <c r="J18" s="101"/>
    </row>
    <row r="19" spans="1:10" x14ac:dyDescent="0.3">
      <c r="A19" s="120" t="s">
        <v>139</v>
      </c>
      <c r="B19" s="123">
        <v>5275.91165</v>
      </c>
      <c r="C19" s="123">
        <v>5764.7321899999997</v>
      </c>
      <c r="D19" s="123">
        <v>5541.857390000001</v>
      </c>
      <c r="E19" s="124">
        <v>-3.8661778666252076</v>
      </c>
      <c r="F19" s="123">
        <v>17004.070090000016</v>
      </c>
      <c r="G19" s="123">
        <v>17968.742460000001</v>
      </c>
      <c r="H19" s="123">
        <v>18333.091519999998</v>
      </c>
      <c r="I19" s="124">
        <v>2.0276825760682442</v>
      </c>
      <c r="J19" s="101"/>
    </row>
    <row r="20" spans="1:10" x14ac:dyDescent="0.3">
      <c r="A20" s="120" t="s">
        <v>140</v>
      </c>
      <c r="B20" s="123">
        <v>32268.657618000001</v>
      </c>
      <c r="C20" s="123">
        <v>33137.791668000005</v>
      </c>
      <c r="D20" s="123">
        <v>33680.635899599998</v>
      </c>
      <c r="E20" s="124">
        <v>1.6381424478692566</v>
      </c>
      <c r="F20" s="123">
        <v>89027.096370000028</v>
      </c>
      <c r="G20" s="123">
        <v>85588.326990000045</v>
      </c>
      <c r="H20" s="123">
        <v>92213.11579999997</v>
      </c>
      <c r="I20" s="124">
        <v>7.7402947843272472</v>
      </c>
      <c r="J20" s="101"/>
    </row>
    <row r="21" spans="1:10" x14ac:dyDescent="0.3">
      <c r="A21" s="120" t="s">
        <v>141</v>
      </c>
      <c r="B21" s="123">
        <v>7519.0720999999994</v>
      </c>
      <c r="C21" s="123">
        <v>8718.9854570000007</v>
      </c>
      <c r="D21" s="123">
        <v>8809.4010934000016</v>
      </c>
      <c r="E21" s="124">
        <v>1.0369972153974771</v>
      </c>
      <c r="F21" s="123">
        <v>32948.962229999997</v>
      </c>
      <c r="G21" s="123">
        <v>35308.505100000017</v>
      </c>
      <c r="H21" s="123">
        <v>38792.708230000004</v>
      </c>
      <c r="I21" s="124">
        <v>9.8678862787651411</v>
      </c>
      <c r="J21" s="101"/>
    </row>
    <row r="22" spans="1:10" x14ac:dyDescent="0.3">
      <c r="A22" s="120" t="s">
        <v>142</v>
      </c>
      <c r="B22" s="123">
        <v>7079.1099600000007</v>
      </c>
      <c r="C22" s="123">
        <v>7210.0983224999991</v>
      </c>
      <c r="D22" s="123">
        <v>7367.4041874999994</v>
      </c>
      <c r="E22" s="124">
        <v>2.1817436873101599</v>
      </c>
      <c r="F22" s="123">
        <v>30918.044360000004</v>
      </c>
      <c r="G22" s="123">
        <v>28500.395240000005</v>
      </c>
      <c r="H22" s="123">
        <v>32595.991430000005</v>
      </c>
      <c r="I22" s="124">
        <v>14.370313658850151</v>
      </c>
      <c r="J22" s="101"/>
    </row>
    <row r="23" spans="1:10" x14ac:dyDescent="0.3">
      <c r="A23" s="120" t="s">
        <v>143</v>
      </c>
      <c r="B23" s="123">
        <v>3414.9612800000009</v>
      </c>
      <c r="C23" s="123">
        <v>3990.91617</v>
      </c>
      <c r="D23" s="123">
        <v>5914.7368203999995</v>
      </c>
      <c r="E23" s="124">
        <v>48.204987738442014</v>
      </c>
      <c r="F23" s="123">
        <v>15603.146169999998</v>
      </c>
      <c r="G23" s="123">
        <v>15519.134319999997</v>
      </c>
      <c r="H23" s="123">
        <v>24743.181829999998</v>
      </c>
      <c r="I23" s="124">
        <v>59.436611087982385</v>
      </c>
      <c r="J23" s="101"/>
    </row>
    <row r="24" spans="1:10" x14ac:dyDescent="0.3">
      <c r="A24" s="120" t="s">
        <v>144</v>
      </c>
      <c r="B24" s="123">
        <v>144935.60827170001</v>
      </c>
      <c r="C24" s="123">
        <v>136981.98457629996</v>
      </c>
      <c r="D24" s="123">
        <v>133524.42953909998</v>
      </c>
      <c r="E24" s="124">
        <v>-2.52409471792555</v>
      </c>
      <c r="F24" s="123">
        <v>496438.17277</v>
      </c>
      <c r="G24" s="123">
        <v>453438.49976999994</v>
      </c>
      <c r="H24" s="123">
        <v>484565.51704999979</v>
      </c>
      <c r="I24" s="124">
        <v>6.8646613147733433</v>
      </c>
      <c r="J24" s="101"/>
    </row>
    <row r="25" spans="1:10" x14ac:dyDescent="0.3">
      <c r="A25" s="120" t="s">
        <v>145</v>
      </c>
      <c r="B25" s="123">
        <v>9586.0118426000008</v>
      </c>
      <c r="C25" s="123">
        <v>11408.713965999999</v>
      </c>
      <c r="D25" s="123">
        <v>11518.521199599998</v>
      </c>
      <c r="E25" s="124">
        <v>0.96248563972454804</v>
      </c>
      <c r="F25" s="123">
        <v>26493.438039999994</v>
      </c>
      <c r="G25" s="123">
        <v>29706.315429999999</v>
      </c>
      <c r="H25" s="123">
        <v>31041.047709999992</v>
      </c>
      <c r="I25" s="124">
        <v>4.4930926662552793</v>
      </c>
      <c r="J25" s="101"/>
    </row>
    <row r="26" spans="1:10" x14ac:dyDescent="0.3">
      <c r="A26" s="327"/>
      <c r="B26" s="328"/>
      <c r="C26" s="328"/>
      <c r="D26" s="328"/>
      <c r="E26" s="328"/>
      <c r="F26" s="328"/>
      <c r="G26" s="328"/>
      <c r="H26" s="328"/>
      <c r="I26" s="329"/>
      <c r="J26" s="101"/>
    </row>
    <row r="27" spans="1:10" x14ac:dyDescent="0.3">
      <c r="A27" s="169" t="s">
        <v>146</v>
      </c>
      <c r="B27" s="170">
        <v>64762.771022600005</v>
      </c>
      <c r="C27" s="170">
        <v>64794.118096699996</v>
      </c>
      <c r="D27" s="170">
        <v>65117.473073700014</v>
      </c>
      <c r="E27" s="171">
        <v>0.49904989295083624</v>
      </c>
      <c r="F27" s="170">
        <v>143916.44997999998</v>
      </c>
      <c r="G27" s="170">
        <v>139567.12522000002</v>
      </c>
      <c r="H27" s="170">
        <v>144899.42667999995</v>
      </c>
      <c r="I27" s="171">
        <v>3.8205999096095269</v>
      </c>
      <c r="J27" s="101"/>
    </row>
    <row r="28" spans="1:10" x14ac:dyDescent="0.3">
      <c r="A28" s="120" t="s">
        <v>147</v>
      </c>
      <c r="B28" s="123">
        <v>18007.488859600002</v>
      </c>
      <c r="C28" s="123">
        <v>22384.1340767</v>
      </c>
      <c r="D28" s="123">
        <v>21014.181499999999</v>
      </c>
      <c r="E28" s="124">
        <v>-6.1201946521844945</v>
      </c>
      <c r="F28" s="123">
        <v>33819.719470000004</v>
      </c>
      <c r="G28" s="123">
        <v>41488.577760000015</v>
      </c>
      <c r="H28" s="123">
        <v>40268.095599999993</v>
      </c>
      <c r="I28" s="124">
        <v>-2.9417305337873358</v>
      </c>
      <c r="J28" s="101"/>
    </row>
    <row r="29" spans="1:10" x14ac:dyDescent="0.3">
      <c r="A29" s="120" t="s">
        <v>148</v>
      </c>
      <c r="B29" s="123">
        <v>41055.895760000007</v>
      </c>
      <c r="C29" s="123">
        <v>37759.51382</v>
      </c>
      <c r="D29" s="123">
        <v>39216.195233700011</v>
      </c>
      <c r="E29" s="124">
        <v>3.8577864658004586</v>
      </c>
      <c r="F29" s="123">
        <v>87754.960499999972</v>
      </c>
      <c r="G29" s="123">
        <v>79828.553280000007</v>
      </c>
      <c r="H29" s="123">
        <v>86391.926049999965</v>
      </c>
      <c r="I29" s="124">
        <v>8.2218360477845636</v>
      </c>
      <c r="J29" s="101"/>
    </row>
    <row r="30" spans="1:10" x14ac:dyDescent="0.3">
      <c r="A30" s="120" t="s">
        <v>149</v>
      </c>
      <c r="B30" s="123">
        <v>1090.5083999999999</v>
      </c>
      <c r="C30" s="123">
        <v>1174.7696999999998</v>
      </c>
      <c r="D30" s="123">
        <v>1305.3400799999999</v>
      </c>
      <c r="E30" s="124">
        <v>11.11455121799618</v>
      </c>
      <c r="F30" s="123">
        <v>3804.7596800000001</v>
      </c>
      <c r="G30" s="123">
        <v>3575.1079900000004</v>
      </c>
      <c r="H30" s="123">
        <v>3763.8985700000003</v>
      </c>
      <c r="I30" s="124">
        <v>5.2806958706721474</v>
      </c>
      <c r="J30" s="101"/>
    </row>
    <row r="31" spans="1:10" x14ac:dyDescent="0.3">
      <c r="A31" s="120" t="s">
        <v>150</v>
      </c>
      <c r="B31" s="123">
        <v>4608.8780030000007</v>
      </c>
      <c r="C31" s="123">
        <v>3475.7004999999999</v>
      </c>
      <c r="D31" s="123">
        <v>3581.7562599999997</v>
      </c>
      <c r="E31" s="124">
        <v>3.0513492172297418</v>
      </c>
      <c r="F31" s="123">
        <v>18537.010329999997</v>
      </c>
      <c r="G31" s="123">
        <v>14674.886189999997</v>
      </c>
      <c r="H31" s="123">
        <v>14475.506459999995</v>
      </c>
      <c r="I31" s="124">
        <v>-1.3586458349221573</v>
      </c>
      <c r="J31" s="101"/>
    </row>
    <row r="32" spans="1:10" x14ac:dyDescent="0.3">
      <c r="A32" s="327"/>
      <c r="B32" s="328"/>
      <c r="C32" s="328"/>
      <c r="D32" s="328"/>
      <c r="E32" s="328"/>
      <c r="F32" s="328"/>
      <c r="G32" s="328"/>
      <c r="H32" s="328"/>
      <c r="I32" s="329"/>
      <c r="J32" s="101"/>
    </row>
    <row r="33" spans="1:10" x14ac:dyDescent="0.3">
      <c r="A33" s="169" t="s">
        <v>63</v>
      </c>
      <c r="B33" s="170">
        <v>360046.88195000001</v>
      </c>
      <c r="C33" s="170">
        <v>339636.14499999996</v>
      </c>
      <c r="D33" s="170">
        <v>353085.93121770001</v>
      </c>
      <c r="E33" s="171">
        <v>3.960057377785887</v>
      </c>
      <c r="F33" s="170">
        <v>336055.2671</v>
      </c>
      <c r="G33" s="170">
        <v>292100.30240999995</v>
      </c>
      <c r="H33" s="170">
        <v>308760.91703999997</v>
      </c>
      <c r="I33" s="171">
        <v>5.7037307022759478</v>
      </c>
      <c r="J33" s="101"/>
    </row>
    <row r="34" spans="1:10" x14ac:dyDescent="0.3">
      <c r="A34" s="113"/>
      <c r="B34" s="111"/>
      <c r="C34" s="111"/>
      <c r="D34" s="111"/>
      <c r="E34" s="112"/>
      <c r="F34" s="111"/>
      <c r="G34" s="111"/>
      <c r="H34" s="111"/>
      <c r="I34" s="114"/>
      <c r="J34" s="101"/>
    </row>
    <row r="35" spans="1:10" x14ac:dyDescent="0.3">
      <c r="A35" s="169" t="s">
        <v>151</v>
      </c>
      <c r="B35" s="170">
        <v>10720.542768199999</v>
      </c>
      <c r="C35" s="170">
        <v>11783.315612900002</v>
      </c>
      <c r="D35" s="170">
        <v>14897.0858094</v>
      </c>
      <c r="E35" s="171">
        <v>26.425246499305686</v>
      </c>
      <c r="F35" s="170">
        <v>23252.241009999998</v>
      </c>
      <c r="G35" s="170">
        <v>16829.300369999997</v>
      </c>
      <c r="H35" s="170">
        <v>15189.063459999999</v>
      </c>
      <c r="I35" s="171">
        <v>-9.7463166854154792</v>
      </c>
      <c r="J35" s="101"/>
    </row>
    <row r="36" spans="1:10" x14ac:dyDescent="0.3">
      <c r="A36" s="120" t="s">
        <v>152</v>
      </c>
      <c r="B36" s="123">
        <v>3688.4546581999998</v>
      </c>
      <c r="C36" s="123">
        <v>2195.7570968999999</v>
      </c>
      <c r="D36" s="123">
        <v>641.80185940000001</v>
      </c>
      <c r="E36" s="124">
        <v>-70.770817031350845</v>
      </c>
      <c r="F36" s="123">
        <v>8592.7412299999996</v>
      </c>
      <c r="G36" s="123">
        <v>4670.6100100000003</v>
      </c>
      <c r="H36" s="123">
        <v>1508.65894</v>
      </c>
      <c r="I36" s="124">
        <v>-67.698888651163571</v>
      </c>
      <c r="J36" s="101"/>
    </row>
    <row r="37" spans="1:10" x14ac:dyDescent="0.3">
      <c r="A37" s="120" t="s">
        <v>153</v>
      </c>
      <c r="B37" s="123">
        <v>344.73165999999992</v>
      </c>
      <c r="C37" s="123">
        <v>301.53334000000001</v>
      </c>
      <c r="D37" s="123">
        <v>423.86137000000002</v>
      </c>
      <c r="E37" s="124">
        <v>40.568658178893259</v>
      </c>
      <c r="F37" s="123">
        <v>2337.7751100000005</v>
      </c>
      <c r="G37" s="123">
        <v>2080.1969200000003</v>
      </c>
      <c r="H37" s="123">
        <v>2762.5868199999995</v>
      </c>
      <c r="I37" s="124">
        <v>32.804101065585627</v>
      </c>
      <c r="J37" s="101"/>
    </row>
    <row r="38" spans="1:10" x14ac:dyDescent="0.3">
      <c r="A38" s="120" t="s">
        <v>154</v>
      </c>
      <c r="B38" s="123">
        <v>6687.3564499999993</v>
      </c>
      <c r="C38" s="123">
        <v>9286.025176000001</v>
      </c>
      <c r="D38" s="123">
        <v>13831.422579999999</v>
      </c>
      <c r="E38" s="124">
        <v>48.948794751792292</v>
      </c>
      <c r="F38" s="123">
        <v>12321.72467</v>
      </c>
      <c r="G38" s="123">
        <v>10078.493439999998</v>
      </c>
      <c r="H38" s="123">
        <v>10917.8177</v>
      </c>
      <c r="I38" s="124">
        <v>8.327874250221285</v>
      </c>
      <c r="J38" s="101"/>
    </row>
    <row r="39" spans="1:10" x14ac:dyDescent="0.3">
      <c r="A39" s="120"/>
      <c r="B39" s="118"/>
      <c r="C39" s="118"/>
      <c r="D39" s="118"/>
      <c r="E39" s="125"/>
      <c r="F39" s="118"/>
      <c r="G39" s="118"/>
      <c r="H39" s="118"/>
      <c r="I39" s="118"/>
      <c r="J39" s="101"/>
    </row>
    <row r="40" spans="1:10" x14ac:dyDescent="0.3">
      <c r="A40" s="325" t="s">
        <v>155</v>
      </c>
      <c r="B40" s="325"/>
      <c r="C40" s="325"/>
      <c r="D40" s="325"/>
      <c r="E40" s="325"/>
      <c r="F40" s="325"/>
      <c r="G40" s="325"/>
      <c r="H40" s="325"/>
      <c r="I40" s="325"/>
      <c r="J40" s="31"/>
    </row>
    <row r="41" spans="1:10" x14ac:dyDescent="0.3">
      <c r="A41" s="325" t="s">
        <v>156</v>
      </c>
      <c r="B41" s="325"/>
      <c r="C41" s="325"/>
      <c r="D41" s="325"/>
      <c r="E41" s="325"/>
      <c r="F41" s="325"/>
      <c r="G41" s="325"/>
      <c r="H41" s="325"/>
      <c r="I41" s="325"/>
      <c r="J41" s="31"/>
    </row>
  </sheetData>
  <mergeCells count="9">
    <mergeCell ref="A40:I40"/>
    <mergeCell ref="A41:I41"/>
    <mergeCell ref="A1:I1"/>
    <mergeCell ref="A4:I4"/>
    <mergeCell ref="A6:I6"/>
    <mergeCell ref="A26:I26"/>
    <mergeCell ref="A32:I32"/>
    <mergeCell ref="B2:E2"/>
    <mergeCell ref="F2:I2"/>
  </mergeCells>
  <phoneticPr fontId="59" type="noConversion"/>
  <pageMargins left="0.98425196850393704" right="0.98425196850393704" top="0.98425196850393704" bottom="0.98425196850393704" header="0.51181102362204722" footer="0.51181102362204722"/>
  <pageSetup scale="8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15"/>
  <sheetViews>
    <sheetView zoomScaleNormal="100" zoomScaleSheetLayoutView="100" workbookViewId="0">
      <selection activeCell="A2" sqref="A2:J4"/>
    </sheetView>
  </sheetViews>
  <sheetFormatPr baseColWidth="10" defaultColWidth="11.44140625" defaultRowHeight="14.4" x14ac:dyDescent="0.3"/>
  <cols>
    <col min="1" max="1" width="15.6640625" customWidth="1"/>
    <col min="2" max="2" width="10.44140625" customWidth="1"/>
    <col min="3" max="4" width="10.88671875" customWidth="1"/>
    <col min="7" max="8" width="10.6640625" customWidth="1"/>
    <col min="11" max="11" width="11.44140625" customWidth="1"/>
  </cols>
  <sheetData>
    <row r="1" spans="1:11" x14ac:dyDescent="0.3">
      <c r="A1" s="331" t="s">
        <v>157</v>
      </c>
      <c r="B1" s="331"/>
      <c r="C1" s="331"/>
      <c r="D1" s="331"/>
      <c r="E1" s="331"/>
      <c r="F1" s="331"/>
      <c r="G1" s="331"/>
      <c r="H1" s="331"/>
      <c r="I1" s="331"/>
      <c r="J1" s="331"/>
      <c r="K1" s="31"/>
    </row>
    <row r="2" spans="1:11" x14ac:dyDescent="0.3">
      <c r="A2" s="332" t="s">
        <v>158</v>
      </c>
      <c r="B2" s="333" t="s">
        <v>159</v>
      </c>
      <c r="C2" s="333"/>
      <c r="D2" s="333"/>
      <c r="E2" s="333"/>
      <c r="F2" s="333" t="s">
        <v>160</v>
      </c>
      <c r="G2" s="333"/>
      <c r="H2" s="333"/>
      <c r="I2" s="333"/>
      <c r="J2" s="333"/>
      <c r="K2" s="31"/>
    </row>
    <row r="3" spans="1:11" s="31" customFormat="1" x14ac:dyDescent="0.3">
      <c r="A3" s="332"/>
      <c r="B3" s="335">
        <v>2019</v>
      </c>
      <c r="C3" s="332">
        <v>2020</v>
      </c>
      <c r="D3" s="332">
        <v>2021</v>
      </c>
      <c r="E3" s="337" t="s">
        <v>161</v>
      </c>
      <c r="F3" s="335">
        <v>2019</v>
      </c>
      <c r="G3" s="332">
        <v>2020</v>
      </c>
      <c r="H3" s="332">
        <v>2021</v>
      </c>
      <c r="I3" s="337" t="s">
        <v>161</v>
      </c>
      <c r="J3" s="337" t="s">
        <v>162</v>
      </c>
    </row>
    <row r="4" spans="1:11" x14ac:dyDescent="0.3">
      <c r="A4" s="332"/>
      <c r="B4" s="336"/>
      <c r="C4" s="332"/>
      <c r="D4" s="332"/>
      <c r="E4" s="337"/>
      <c r="F4" s="336"/>
      <c r="G4" s="332"/>
      <c r="H4" s="332"/>
      <c r="I4" s="337"/>
      <c r="J4" s="337"/>
      <c r="K4" s="31"/>
    </row>
    <row r="5" spans="1:11" x14ac:dyDescent="0.3">
      <c r="A5" s="253" t="s">
        <v>163</v>
      </c>
      <c r="B5" s="126">
        <v>68910</v>
      </c>
      <c r="C5" s="126">
        <v>48851</v>
      </c>
      <c r="D5" s="126">
        <v>63841</v>
      </c>
      <c r="E5" s="263">
        <f>D5/C5-1</f>
        <v>0.30685144623446803</v>
      </c>
      <c r="F5" s="126">
        <v>247390</v>
      </c>
      <c r="G5" s="126">
        <v>181985</v>
      </c>
      <c r="H5" s="126">
        <v>249610</v>
      </c>
      <c r="I5" s="263">
        <f>H5/G5-1</f>
        <v>0.37159656015605691</v>
      </c>
      <c r="J5" s="263">
        <f>H5/H$17</f>
        <v>0.165972924091707</v>
      </c>
      <c r="K5" s="101"/>
    </row>
    <row r="6" spans="1:11" x14ac:dyDescent="0.3">
      <c r="A6" s="253" t="s">
        <v>164</v>
      </c>
      <c r="B6" s="126">
        <v>52134</v>
      </c>
      <c r="C6" s="126">
        <v>72518</v>
      </c>
      <c r="D6" s="126">
        <v>67682</v>
      </c>
      <c r="E6" s="263">
        <f t="shared" ref="E6:E17" si="0">D6/C6-1</f>
        <v>-6.6686891530378656E-2</v>
      </c>
      <c r="F6" s="126">
        <v>144989</v>
      </c>
      <c r="G6" s="126">
        <v>179547</v>
      </c>
      <c r="H6" s="126">
        <v>179278</v>
      </c>
      <c r="I6" s="263">
        <f>H6/G6-1</f>
        <v>-1.4982149520738064E-3</v>
      </c>
      <c r="J6" s="263">
        <f>H6/H$17</f>
        <v>0.11920713867758924</v>
      </c>
      <c r="K6" s="101"/>
    </row>
    <row r="7" spans="1:11" x14ac:dyDescent="0.3">
      <c r="A7" s="253" t="s">
        <v>165</v>
      </c>
      <c r="B7" s="126">
        <v>48214</v>
      </c>
      <c r="C7" s="126">
        <v>52994</v>
      </c>
      <c r="D7" s="126">
        <v>53417</v>
      </c>
      <c r="E7" s="263">
        <f>D7/C7-1</f>
        <v>7.9820357021549437E-3</v>
      </c>
      <c r="F7" s="126">
        <v>132421</v>
      </c>
      <c r="G7" s="126">
        <v>151139</v>
      </c>
      <c r="H7" s="126">
        <v>165363</v>
      </c>
      <c r="I7" s="263">
        <f t="shared" ref="I7:I17" si="1">H7/G7-1</f>
        <v>9.4112042556851572E-2</v>
      </c>
      <c r="J7" s="263">
        <f>H7/H$17</f>
        <v>0.10995465184318315</v>
      </c>
      <c r="K7" s="101"/>
    </row>
    <row r="8" spans="1:11" x14ac:dyDescent="0.3">
      <c r="A8" s="253" t="s">
        <v>166</v>
      </c>
      <c r="B8" s="126">
        <v>43224</v>
      </c>
      <c r="C8" s="126">
        <v>47871</v>
      </c>
      <c r="D8" s="126">
        <v>41647</v>
      </c>
      <c r="E8" s="263">
        <f t="shared" si="0"/>
        <v>-0.13001608489482153</v>
      </c>
      <c r="F8" s="126">
        <v>123924</v>
      </c>
      <c r="G8" s="126">
        <v>130602</v>
      </c>
      <c r="H8" s="126">
        <v>114739</v>
      </c>
      <c r="I8" s="263">
        <f t="shared" si="1"/>
        <v>-0.12146062081744535</v>
      </c>
      <c r="J8" s="263">
        <f>H8/H$17</f>
        <v>7.6293286876961547E-2</v>
      </c>
      <c r="K8" s="101"/>
    </row>
    <row r="9" spans="1:11" x14ac:dyDescent="0.3">
      <c r="A9" s="253" t="s">
        <v>167</v>
      </c>
      <c r="B9" s="126">
        <v>30357</v>
      </c>
      <c r="C9" s="126">
        <v>31395</v>
      </c>
      <c r="D9" s="126">
        <v>31858</v>
      </c>
      <c r="E9" s="263">
        <f t="shared" si="0"/>
        <v>1.4747571269310367E-2</v>
      </c>
      <c r="F9" s="126">
        <v>113297</v>
      </c>
      <c r="G9" s="126">
        <v>103846</v>
      </c>
      <c r="H9" s="126">
        <v>113662</v>
      </c>
      <c r="I9" s="263">
        <f t="shared" si="1"/>
        <v>9.4524584480865981E-2</v>
      </c>
      <c r="J9" s="263">
        <f t="shared" ref="J9:J17" si="2">H9/H$17</f>
        <v>7.5577158359487209E-2</v>
      </c>
      <c r="K9" s="101"/>
    </row>
    <row r="10" spans="1:11" x14ac:dyDescent="0.3">
      <c r="A10" s="253" t="s">
        <v>169</v>
      </c>
      <c r="B10" s="126">
        <v>28345</v>
      </c>
      <c r="C10" s="126">
        <v>29914</v>
      </c>
      <c r="D10" s="126">
        <v>26568</v>
      </c>
      <c r="E10" s="263">
        <f t="shared" si="0"/>
        <v>-0.11185398141338498</v>
      </c>
      <c r="F10" s="126">
        <v>83048</v>
      </c>
      <c r="G10" s="126">
        <v>92721</v>
      </c>
      <c r="H10" s="126">
        <v>88384</v>
      </c>
      <c r="I10" s="263">
        <f t="shared" si="1"/>
        <v>-4.6774732800552221E-2</v>
      </c>
      <c r="J10" s="263">
        <f t="shared" si="2"/>
        <v>5.8769083461886272E-2</v>
      </c>
      <c r="K10" s="101"/>
    </row>
    <row r="11" spans="1:11" x14ac:dyDescent="0.3">
      <c r="A11" s="253" t="s">
        <v>168</v>
      </c>
      <c r="B11" s="126">
        <v>10600</v>
      </c>
      <c r="C11" s="126">
        <v>14460</v>
      </c>
      <c r="D11" s="126">
        <v>17453</v>
      </c>
      <c r="E11" s="263">
        <f>D11/C11-1</f>
        <v>0.20698478561549094</v>
      </c>
      <c r="F11" s="126">
        <v>44168</v>
      </c>
      <c r="G11" s="126">
        <v>56106</v>
      </c>
      <c r="H11" s="126">
        <v>76210</v>
      </c>
      <c r="I11" s="263">
        <f>H11/G11-1</f>
        <v>0.3583217481196308</v>
      </c>
      <c r="J11" s="263">
        <f t="shared" si="2"/>
        <v>5.0674237991382522E-2</v>
      </c>
      <c r="K11" s="101"/>
    </row>
    <row r="12" spans="1:11" x14ac:dyDescent="0.3">
      <c r="A12" s="253" t="s">
        <v>170</v>
      </c>
      <c r="B12" s="126">
        <v>14313</v>
      </c>
      <c r="C12" s="126">
        <v>13703</v>
      </c>
      <c r="D12" s="126">
        <v>12972</v>
      </c>
      <c r="E12" s="263">
        <f t="shared" si="0"/>
        <v>-5.3345982631540556E-2</v>
      </c>
      <c r="F12" s="126">
        <v>61360</v>
      </c>
      <c r="G12" s="126">
        <v>58660</v>
      </c>
      <c r="H12" s="126">
        <v>62813</v>
      </c>
      <c r="I12" s="263">
        <f t="shared" si="1"/>
        <v>7.07978179338562E-2</v>
      </c>
      <c r="J12" s="263">
        <f t="shared" si="2"/>
        <v>4.176618437150912E-2</v>
      </c>
      <c r="K12" s="101"/>
    </row>
    <row r="13" spans="1:11" x14ac:dyDescent="0.3">
      <c r="A13" s="253" t="s">
        <v>333</v>
      </c>
      <c r="B13" s="126">
        <v>13265</v>
      </c>
      <c r="C13" s="126">
        <v>14710</v>
      </c>
      <c r="D13" s="126">
        <v>12279</v>
      </c>
      <c r="E13" s="263">
        <f>D13/C13-1</f>
        <v>-0.1652617267165194</v>
      </c>
      <c r="F13" s="126">
        <v>40738</v>
      </c>
      <c r="G13" s="126">
        <v>46965</v>
      </c>
      <c r="H13" s="126">
        <v>40373</v>
      </c>
      <c r="I13" s="263">
        <f t="shared" si="1"/>
        <v>-0.14035984243585653</v>
      </c>
      <c r="J13" s="263">
        <f t="shared" si="2"/>
        <v>2.6845177934996543E-2</v>
      </c>
      <c r="K13" s="101"/>
    </row>
    <row r="14" spans="1:11" x14ac:dyDescent="0.3">
      <c r="A14" s="253" t="s">
        <v>171</v>
      </c>
      <c r="B14" s="126">
        <v>14544</v>
      </c>
      <c r="C14" s="126">
        <v>13258</v>
      </c>
      <c r="D14" s="126">
        <v>15195</v>
      </c>
      <c r="E14" s="263">
        <f t="shared" si="0"/>
        <v>0.14610046764217821</v>
      </c>
      <c r="F14" s="126">
        <v>40110</v>
      </c>
      <c r="G14" s="126">
        <v>32905</v>
      </c>
      <c r="H14" s="126">
        <v>39780</v>
      </c>
      <c r="I14" s="263">
        <f t="shared" si="1"/>
        <v>0.20893481233855038</v>
      </c>
      <c r="J14" s="263">
        <f t="shared" si="2"/>
        <v>2.645087504654503E-2</v>
      </c>
      <c r="K14" s="101"/>
    </row>
    <row r="15" spans="1:11" x14ac:dyDescent="0.3">
      <c r="A15" s="127" t="s">
        <v>172</v>
      </c>
      <c r="B15" s="128">
        <v>323906</v>
      </c>
      <c r="C15" s="128">
        <v>339674</v>
      </c>
      <c r="D15" s="128">
        <v>342912</v>
      </c>
      <c r="E15" s="266">
        <f t="shared" si="0"/>
        <v>9.5326695596364974E-3</v>
      </c>
      <c r="F15" s="128">
        <v>1031445</v>
      </c>
      <c r="G15" s="128">
        <v>1034476</v>
      </c>
      <c r="H15" s="128">
        <v>1130212</v>
      </c>
      <c r="I15" s="266">
        <f t="shared" si="1"/>
        <v>9.2545404629976957E-2</v>
      </c>
      <c r="J15" s="266">
        <f t="shared" si="2"/>
        <v>0.75151071865524766</v>
      </c>
      <c r="K15" s="101"/>
    </row>
    <row r="16" spans="1:11" x14ac:dyDescent="0.3">
      <c r="A16" s="241" t="s">
        <v>173</v>
      </c>
      <c r="B16" s="126">
        <v>120095</v>
      </c>
      <c r="C16" s="126">
        <v>106217</v>
      </c>
      <c r="D16" s="126">
        <v>105276</v>
      </c>
      <c r="E16" s="263">
        <f t="shared" si="0"/>
        <v>-8.8592221584115061E-3</v>
      </c>
      <c r="F16" s="126">
        <v>413595</v>
      </c>
      <c r="G16" s="126">
        <v>359398</v>
      </c>
      <c r="H16" s="126">
        <v>373708</v>
      </c>
      <c r="I16" s="263">
        <f t="shared" si="1"/>
        <v>3.9816582173523463E-2</v>
      </c>
      <c r="J16" s="263">
        <f t="shared" si="2"/>
        <v>0.24848928134475237</v>
      </c>
      <c r="K16" s="101"/>
    </row>
    <row r="17" spans="1:11" x14ac:dyDescent="0.3">
      <c r="A17" s="130" t="s">
        <v>174</v>
      </c>
      <c r="B17" s="128">
        <v>444001</v>
      </c>
      <c r="C17" s="128">
        <v>445891</v>
      </c>
      <c r="D17" s="128">
        <v>448188</v>
      </c>
      <c r="E17" s="266">
        <f t="shared" si="0"/>
        <v>5.1514832100221231E-3</v>
      </c>
      <c r="F17" s="128">
        <v>1445040</v>
      </c>
      <c r="G17" s="128">
        <v>1393874</v>
      </c>
      <c r="H17" s="128">
        <v>1503920</v>
      </c>
      <c r="I17" s="266">
        <f t="shared" si="1"/>
        <v>7.8949747251186198E-2</v>
      </c>
      <c r="J17" s="266">
        <f t="shared" si="2"/>
        <v>1</v>
      </c>
      <c r="K17" s="101"/>
    </row>
    <row r="18" spans="1:11" x14ac:dyDescent="0.3">
      <c r="A18" s="325" t="s">
        <v>175</v>
      </c>
      <c r="B18" s="325"/>
      <c r="C18" s="325"/>
      <c r="D18" s="325"/>
      <c r="E18" s="325"/>
      <c r="F18" s="325"/>
      <c r="G18" s="325"/>
      <c r="H18" s="325"/>
      <c r="I18" s="325"/>
      <c r="J18" s="325"/>
      <c r="K18" s="31"/>
    </row>
    <row r="19" spans="1:11" x14ac:dyDescent="0.3">
      <c r="A19" s="325" t="s">
        <v>176</v>
      </c>
      <c r="B19" s="325"/>
      <c r="C19" s="325"/>
      <c r="D19" s="325"/>
      <c r="E19" s="325"/>
      <c r="F19" s="325"/>
      <c r="G19" s="325"/>
      <c r="H19" s="325"/>
      <c r="I19" s="325"/>
      <c r="J19" s="325"/>
      <c r="K19" s="31"/>
    </row>
    <row r="21" spans="1:11" s="31" customFormat="1" x14ac:dyDescent="0.3"/>
    <row r="22" spans="1:11" s="31" customFormat="1" x14ac:dyDescent="0.3"/>
    <row r="23" spans="1:11" s="31" customFormat="1" x14ac:dyDescent="0.3"/>
    <row r="24" spans="1:11" s="31" customFormat="1" x14ac:dyDescent="0.3"/>
    <row r="25" spans="1:11" s="31" customFormat="1" x14ac:dyDescent="0.3"/>
    <row r="26" spans="1:11" s="31" customFormat="1" x14ac:dyDescent="0.3"/>
    <row r="27" spans="1:11" s="31" customFormat="1" x14ac:dyDescent="0.3"/>
    <row r="28" spans="1:11" s="31" customFormat="1" x14ac:dyDescent="0.3"/>
    <row r="29" spans="1:11" s="31" customFormat="1" x14ac:dyDescent="0.3"/>
    <row r="30" spans="1:11" s="31" customFormat="1" x14ac:dyDescent="0.3"/>
    <row r="33" spans="1:11" x14ac:dyDescent="0.3">
      <c r="A33" s="331" t="s">
        <v>177</v>
      </c>
      <c r="B33" s="331"/>
      <c r="C33" s="331"/>
      <c r="D33" s="331"/>
      <c r="E33" s="331"/>
      <c r="F33" s="331"/>
      <c r="G33" s="331"/>
      <c r="H33" s="331"/>
      <c r="I33" s="331"/>
      <c r="J33" s="331"/>
      <c r="K33" s="31"/>
    </row>
    <row r="34" spans="1:11" x14ac:dyDescent="0.3">
      <c r="A34" s="332" t="s">
        <v>178</v>
      </c>
      <c r="B34" s="333" t="s">
        <v>159</v>
      </c>
      <c r="C34" s="333"/>
      <c r="D34" s="333"/>
      <c r="E34" s="333"/>
      <c r="F34" s="333" t="s">
        <v>160</v>
      </c>
      <c r="G34" s="333"/>
      <c r="H34" s="333"/>
      <c r="I34" s="333"/>
      <c r="J34" s="333"/>
      <c r="K34" s="31"/>
    </row>
    <row r="35" spans="1:11" s="31" customFormat="1" x14ac:dyDescent="0.3">
      <c r="A35" s="332"/>
      <c r="B35" s="335">
        <v>2019</v>
      </c>
      <c r="C35" s="332">
        <v>2020</v>
      </c>
      <c r="D35" s="332">
        <v>2021</v>
      </c>
      <c r="E35" s="337" t="s">
        <v>161</v>
      </c>
      <c r="F35" s="335">
        <v>2019</v>
      </c>
      <c r="G35" s="332">
        <v>2020</v>
      </c>
      <c r="H35" s="332">
        <v>2021</v>
      </c>
      <c r="I35" s="337" t="s">
        <v>161</v>
      </c>
      <c r="J35" s="337" t="s">
        <v>162</v>
      </c>
    </row>
    <row r="36" spans="1:11" x14ac:dyDescent="0.3">
      <c r="A36" s="332"/>
      <c r="B36" s="336"/>
      <c r="C36" s="332"/>
      <c r="D36" s="332"/>
      <c r="E36" s="337"/>
      <c r="F36" s="336"/>
      <c r="G36" s="332"/>
      <c r="H36" s="332"/>
      <c r="I36" s="337"/>
      <c r="J36" s="337"/>
      <c r="K36" s="31"/>
    </row>
    <row r="37" spans="1:11" x14ac:dyDescent="0.3">
      <c r="A37" s="268" t="s">
        <v>167</v>
      </c>
      <c r="B37" s="264">
        <v>89874</v>
      </c>
      <c r="C37" s="264">
        <v>104573</v>
      </c>
      <c r="D37" s="264">
        <v>129870</v>
      </c>
      <c r="E37" s="232">
        <f>D37/C37-1</f>
        <v>0.24190756696279148</v>
      </c>
      <c r="F37" s="132">
        <v>80273</v>
      </c>
      <c r="G37" s="132">
        <v>80145</v>
      </c>
      <c r="H37" s="132">
        <v>101224</v>
      </c>
      <c r="I37" s="232">
        <f>H37/G37-1</f>
        <v>0.26301079293780028</v>
      </c>
      <c r="J37" s="232">
        <f>H37/$H$49</f>
        <v>0.3278393320399921</v>
      </c>
      <c r="K37" s="101"/>
    </row>
    <row r="38" spans="1:11" x14ac:dyDescent="0.3">
      <c r="A38" s="288" t="s">
        <v>165</v>
      </c>
      <c r="B38" s="264">
        <v>66605</v>
      </c>
      <c r="C38" s="264">
        <v>73238</v>
      </c>
      <c r="D38" s="264">
        <v>61811</v>
      </c>
      <c r="E38" s="232">
        <f t="shared" ref="E38:E49" si="3">D38/C38-1</f>
        <v>-0.15602556050137906</v>
      </c>
      <c r="F38" s="132">
        <v>62130</v>
      </c>
      <c r="G38" s="132">
        <v>65609</v>
      </c>
      <c r="H38" s="132">
        <v>60280</v>
      </c>
      <c r="I38" s="232">
        <f t="shared" ref="I38:I49" si="4">H38/G38-1</f>
        <v>-8.1223612614123031E-2</v>
      </c>
      <c r="J38" s="232">
        <f t="shared" ref="J38:J49" si="5">H38/$H$49</f>
        <v>0.19523191076593222</v>
      </c>
      <c r="K38" s="101"/>
    </row>
    <row r="39" spans="1:11" x14ac:dyDescent="0.3">
      <c r="A39" s="288" t="s">
        <v>163</v>
      </c>
      <c r="B39" s="264">
        <v>78036</v>
      </c>
      <c r="C39" s="264">
        <v>40825</v>
      </c>
      <c r="D39" s="264">
        <v>57540</v>
      </c>
      <c r="E39" s="232">
        <f t="shared" si="3"/>
        <v>0.4094304960195958</v>
      </c>
      <c r="F39" s="132">
        <v>78225</v>
      </c>
      <c r="G39" s="132">
        <v>45275</v>
      </c>
      <c r="H39" s="132">
        <v>55179</v>
      </c>
      <c r="I39" s="232">
        <f t="shared" si="4"/>
        <v>0.21875207067918279</v>
      </c>
      <c r="J39" s="232">
        <f t="shared" si="5"/>
        <v>0.17871104187381179</v>
      </c>
      <c r="K39" s="101"/>
    </row>
    <row r="40" spans="1:11" x14ac:dyDescent="0.3">
      <c r="A40" s="288" t="s">
        <v>179</v>
      </c>
      <c r="B40" s="264">
        <v>33677</v>
      </c>
      <c r="C40" s="264">
        <v>34786</v>
      </c>
      <c r="D40" s="264">
        <v>26007</v>
      </c>
      <c r="E40" s="232">
        <f t="shared" si="3"/>
        <v>-0.25237164376473298</v>
      </c>
      <c r="F40" s="132">
        <v>31297</v>
      </c>
      <c r="G40" s="132">
        <v>27497</v>
      </c>
      <c r="H40" s="132">
        <v>23326</v>
      </c>
      <c r="I40" s="232">
        <f t="shared" si="4"/>
        <v>-0.15168927519365749</v>
      </c>
      <c r="J40" s="232">
        <f t="shared" si="5"/>
        <v>7.5547106014036747E-2</v>
      </c>
      <c r="K40" s="101"/>
    </row>
    <row r="41" spans="1:11" x14ac:dyDescent="0.3">
      <c r="A41" s="288" t="s">
        <v>166</v>
      </c>
      <c r="B41" s="264">
        <v>23138</v>
      </c>
      <c r="C41" s="264">
        <v>21583</v>
      </c>
      <c r="D41" s="264">
        <v>18718</v>
      </c>
      <c r="E41" s="232">
        <f t="shared" si="3"/>
        <v>-0.13274336283185839</v>
      </c>
      <c r="F41" s="132">
        <v>21120</v>
      </c>
      <c r="G41" s="132">
        <v>17153</v>
      </c>
      <c r="H41" s="132">
        <v>14857</v>
      </c>
      <c r="I41" s="232">
        <f t="shared" si="4"/>
        <v>-0.13385413630268761</v>
      </c>
      <c r="J41" s="232">
        <f t="shared" si="5"/>
        <v>4.8118123726766007E-2</v>
      </c>
      <c r="K41" s="101"/>
    </row>
    <row r="42" spans="1:11" x14ac:dyDescent="0.3">
      <c r="A42" s="288" t="s">
        <v>180</v>
      </c>
      <c r="B42" s="264">
        <v>10663</v>
      </c>
      <c r="C42" s="264">
        <v>11044</v>
      </c>
      <c r="D42" s="264">
        <v>9629</v>
      </c>
      <c r="E42" s="232">
        <f t="shared" si="3"/>
        <v>-0.1281238681637088</v>
      </c>
      <c r="F42" s="132">
        <v>12746</v>
      </c>
      <c r="G42" s="132">
        <v>13665</v>
      </c>
      <c r="H42" s="132">
        <v>12734</v>
      </c>
      <c r="I42" s="232">
        <f t="shared" si="4"/>
        <v>-6.813025978777898E-2</v>
      </c>
      <c r="J42" s="232">
        <f t="shared" si="5"/>
        <v>4.1242255336651976E-2</v>
      </c>
      <c r="K42" s="101"/>
    </row>
    <row r="43" spans="1:11" x14ac:dyDescent="0.3">
      <c r="A43" s="288" t="s">
        <v>170</v>
      </c>
      <c r="B43" s="264">
        <v>17135</v>
      </c>
      <c r="C43" s="264">
        <v>18970</v>
      </c>
      <c r="D43" s="264">
        <v>11156</v>
      </c>
      <c r="E43" s="232">
        <f t="shared" si="3"/>
        <v>-0.41191354770690569</v>
      </c>
      <c r="F43" s="132">
        <v>13178</v>
      </c>
      <c r="G43" s="132">
        <v>13079</v>
      </c>
      <c r="H43" s="132">
        <v>8350</v>
      </c>
      <c r="I43" s="232">
        <f t="shared" si="4"/>
        <v>-0.36157198562581239</v>
      </c>
      <c r="J43" s="232">
        <f t="shared" si="5"/>
        <v>2.7043570917311448E-2</v>
      </c>
      <c r="K43" s="101"/>
    </row>
    <row r="44" spans="1:11" x14ac:dyDescent="0.3">
      <c r="A44" s="288" t="s">
        <v>181</v>
      </c>
      <c r="B44" s="264">
        <v>8642</v>
      </c>
      <c r="C44" s="264">
        <v>9103</v>
      </c>
      <c r="D44" s="264">
        <v>9565</v>
      </c>
      <c r="E44" s="232">
        <f t="shared" si="3"/>
        <v>5.07524991760957E-2</v>
      </c>
      <c r="F44" s="132">
        <v>7998</v>
      </c>
      <c r="G44" s="132">
        <v>7230</v>
      </c>
      <c r="H44" s="132">
        <v>8110</v>
      </c>
      <c r="I44" s="232">
        <f t="shared" si="4"/>
        <v>0.12171507607192256</v>
      </c>
      <c r="J44" s="232">
        <f t="shared" si="5"/>
        <v>2.6266270675376749E-2</v>
      </c>
      <c r="K44" s="101"/>
    </row>
    <row r="45" spans="1:11" x14ac:dyDescent="0.3">
      <c r="A45" s="288" t="s">
        <v>169</v>
      </c>
      <c r="B45" s="264">
        <v>7354</v>
      </c>
      <c r="C45" s="264">
        <v>7362</v>
      </c>
      <c r="D45" s="264">
        <v>5182</v>
      </c>
      <c r="E45" s="232">
        <f t="shared" si="3"/>
        <v>-0.29611518609073617</v>
      </c>
      <c r="F45" s="132">
        <v>7187</v>
      </c>
      <c r="G45" s="132">
        <v>6085</v>
      </c>
      <c r="H45" s="132">
        <v>3859</v>
      </c>
      <c r="I45" s="232">
        <f t="shared" si="4"/>
        <v>-0.36581758422350041</v>
      </c>
      <c r="J45" s="232">
        <f t="shared" si="5"/>
        <v>1.2498340140108368E-2</v>
      </c>
      <c r="K45" s="101"/>
    </row>
    <row r="46" spans="1:11" x14ac:dyDescent="0.3">
      <c r="A46" s="288" t="s">
        <v>259</v>
      </c>
      <c r="B46" s="264">
        <v>3666</v>
      </c>
      <c r="C46" s="264">
        <v>5088</v>
      </c>
      <c r="D46" s="264">
        <v>6288</v>
      </c>
      <c r="E46" s="232">
        <f t="shared" si="3"/>
        <v>0.23584905660377364</v>
      </c>
      <c r="F46" s="132">
        <v>2433</v>
      </c>
      <c r="G46" s="132">
        <v>3256</v>
      </c>
      <c r="H46" s="132">
        <v>3839</v>
      </c>
      <c r="I46" s="232">
        <f t="shared" si="4"/>
        <v>0.17905405405405395</v>
      </c>
      <c r="J46" s="232">
        <f t="shared" si="5"/>
        <v>1.2433565119947143E-2</v>
      </c>
      <c r="K46" s="101"/>
    </row>
    <row r="47" spans="1:11" x14ac:dyDescent="0.3">
      <c r="A47" s="127" t="s">
        <v>172</v>
      </c>
      <c r="B47" s="133">
        <v>338790</v>
      </c>
      <c r="C47" s="133">
        <v>326572</v>
      </c>
      <c r="D47" s="133">
        <v>335766</v>
      </c>
      <c r="E47" s="233">
        <f t="shared" si="3"/>
        <v>2.8153056600075832E-2</v>
      </c>
      <c r="F47" s="133">
        <v>316587</v>
      </c>
      <c r="G47" s="133">
        <v>278994</v>
      </c>
      <c r="H47" s="133">
        <v>291758</v>
      </c>
      <c r="I47" s="233">
        <f t="shared" si="4"/>
        <v>4.57500878155086E-2</v>
      </c>
      <c r="J47" s="233">
        <f t="shared" si="5"/>
        <v>0.94493151660993457</v>
      </c>
      <c r="K47" s="101"/>
    </row>
    <row r="48" spans="1:11" x14ac:dyDescent="0.3">
      <c r="A48" s="129" t="s">
        <v>173</v>
      </c>
      <c r="B48" s="134">
        <v>21257</v>
      </c>
      <c r="C48" s="134">
        <v>13064</v>
      </c>
      <c r="D48" s="134">
        <v>17320</v>
      </c>
      <c r="E48" s="232">
        <f t="shared" si="3"/>
        <v>0.32578077158603791</v>
      </c>
      <c r="F48" s="134">
        <v>19468</v>
      </c>
      <c r="G48" s="134">
        <v>13106</v>
      </c>
      <c r="H48" s="134">
        <v>17003</v>
      </c>
      <c r="I48" s="232">
        <f t="shared" si="4"/>
        <v>0.29734472760567687</v>
      </c>
      <c r="J48" s="232">
        <f t="shared" si="5"/>
        <v>5.5068483390065454E-2</v>
      </c>
      <c r="K48" s="101"/>
    </row>
    <row r="49" spans="1:11" x14ac:dyDescent="0.3">
      <c r="A49" s="130" t="s">
        <v>174</v>
      </c>
      <c r="B49" s="135">
        <v>360047</v>
      </c>
      <c r="C49" s="135">
        <v>339636</v>
      </c>
      <c r="D49" s="135">
        <v>353086</v>
      </c>
      <c r="E49" s="233">
        <f t="shared" si="3"/>
        <v>3.9601220129785952E-2</v>
      </c>
      <c r="F49" s="135">
        <v>336055</v>
      </c>
      <c r="G49" s="135">
        <v>292100</v>
      </c>
      <c r="H49" s="135">
        <v>308761</v>
      </c>
      <c r="I49" s="233">
        <f t="shared" si="4"/>
        <v>5.7038685381718635E-2</v>
      </c>
      <c r="J49" s="233">
        <f t="shared" si="5"/>
        <v>1</v>
      </c>
      <c r="K49" s="101"/>
    </row>
    <row r="50" spans="1:11" x14ac:dyDescent="0.3">
      <c r="A50" s="325" t="s">
        <v>175</v>
      </c>
      <c r="B50" s="325"/>
      <c r="C50" s="325"/>
      <c r="D50" s="325"/>
      <c r="E50" s="325"/>
      <c r="F50" s="325"/>
      <c r="G50" s="325"/>
      <c r="H50" s="325"/>
      <c r="I50" s="325"/>
      <c r="J50" s="325"/>
      <c r="K50" s="101"/>
    </row>
    <row r="51" spans="1:11" x14ac:dyDescent="0.3">
      <c r="A51" s="325" t="s">
        <v>176</v>
      </c>
      <c r="B51" s="325"/>
      <c r="C51" s="325"/>
      <c r="D51" s="325"/>
      <c r="E51" s="325"/>
      <c r="F51" s="325"/>
      <c r="G51" s="325"/>
      <c r="H51" s="325"/>
      <c r="I51" s="325"/>
      <c r="J51" s="325"/>
      <c r="K51" s="31"/>
    </row>
    <row r="57" spans="1:11" s="31" customFormat="1" x14ac:dyDescent="0.3"/>
    <row r="58" spans="1:11" s="31" customFormat="1" x14ac:dyDescent="0.3"/>
    <row r="59" spans="1:11" s="31" customFormat="1" x14ac:dyDescent="0.3"/>
    <row r="65" spans="1:18" x14ac:dyDescent="0.3">
      <c r="A65" s="334" t="s">
        <v>183</v>
      </c>
      <c r="B65" s="334"/>
      <c r="C65" s="334"/>
      <c r="D65" s="334"/>
      <c r="E65" s="334"/>
      <c r="F65" s="334"/>
      <c r="G65" s="334"/>
      <c r="H65" s="334"/>
      <c r="I65" s="334"/>
      <c r="J65" s="334"/>
      <c r="K65" s="31"/>
    </row>
    <row r="66" spans="1:18" x14ac:dyDescent="0.3">
      <c r="A66" s="332" t="s">
        <v>178</v>
      </c>
      <c r="B66" s="333" t="s">
        <v>159</v>
      </c>
      <c r="C66" s="333"/>
      <c r="D66" s="333"/>
      <c r="E66" s="333"/>
      <c r="F66" s="333" t="s">
        <v>160</v>
      </c>
      <c r="G66" s="333"/>
      <c r="H66" s="333"/>
      <c r="I66" s="333"/>
      <c r="J66" s="333"/>
      <c r="K66" s="31"/>
    </row>
    <row r="67" spans="1:18" s="31" customFormat="1" x14ac:dyDescent="0.3">
      <c r="A67" s="332"/>
      <c r="B67" s="335">
        <v>2019</v>
      </c>
      <c r="C67" s="332">
        <v>2020</v>
      </c>
      <c r="D67" s="332">
        <v>2021</v>
      </c>
      <c r="E67" s="337" t="s">
        <v>161</v>
      </c>
      <c r="F67" s="335">
        <v>2019</v>
      </c>
      <c r="G67" s="332">
        <v>2020</v>
      </c>
      <c r="H67" s="332">
        <v>2021</v>
      </c>
      <c r="I67" s="337" t="s">
        <v>161</v>
      </c>
      <c r="J67" s="337" t="s">
        <v>162</v>
      </c>
    </row>
    <row r="68" spans="1:18" x14ac:dyDescent="0.3">
      <c r="A68" s="332"/>
      <c r="B68" s="336"/>
      <c r="C68" s="332"/>
      <c r="D68" s="332"/>
      <c r="E68" s="337"/>
      <c r="F68" s="336"/>
      <c r="G68" s="332"/>
      <c r="H68" s="332"/>
      <c r="I68" s="337"/>
      <c r="J68" s="337"/>
      <c r="K68" s="31"/>
    </row>
    <row r="69" spans="1:18" x14ac:dyDescent="0.3">
      <c r="A69" s="131" t="s">
        <v>184</v>
      </c>
      <c r="B69" s="132">
        <v>3507.8440000000001</v>
      </c>
      <c r="C69" s="132">
        <v>5787.6120000000001</v>
      </c>
      <c r="D69" s="132">
        <v>5950.14</v>
      </c>
      <c r="E69" s="172">
        <f>D69/C69-1</f>
        <v>2.8082048347401356E-2</v>
      </c>
      <c r="F69" s="132">
        <v>6368.3232200000002</v>
      </c>
      <c r="G69" s="132">
        <v>9410.5842799999991</v>
      </c>
      <c r="H69" s="132">
        <v>10999.210419999999</v>
      </c>
      <c r="I69" s="172">
        <f>H69/G69-1</f>
        <v>0.16881269990602554</v>
      </c>
      <c r="J69" s="172">
        <f>H69/$H$81</f>
        <v>0.2731495059825973</v>
      </c>
      <c r="K69" s="101"/>
      <c r="M69" s="116"/>
      <c r="N69" s="116"/>
      <c r="O69" s="116"/>
      <c r="P69" s="116"/>
      <c r="Q69" s="116"/>
      <c r="R69" s="116"/>
    </row>
    <row r="70" spans="1:18" x14ac:dyDescent="0.3">
      <c r="A70" s="131" t="s">
        <v>182</v>
      </c>
      <c r="B70" s="132">
        <v>3844.32</v>
      </c>
      <c r="C70" s="132">
        <v>4597.143</v>
      </c>
      <c r="D70" s="132">
        <v>3941.76</v>
      </c>
      <c r="E70" s="173">
        <f t="shared" ref="E70:E80" si="6">D70/C70-1</f>
        <v>-0.14256310930506177</v>
      </c>
      <c r="F70" s="132">
        <v>6266.1431500000008</v>
      </c>
      <c r="G70" s="132">
        <v>8577.8916199999985</v>
      </c>
      <c r="H70" s="132">
        <v>6997.0386200000003</v>
      </c>
      <c r="I70" s="173">
        <f>H70/G70-1</f>
        <v>-0.18429388829233062</v>
      </c>
      <c r="J70" s="173">
        <f>H70/$H$81</f>
        <v>0.17376134917093025</v>
      </c>
      <c r="K70" s="101"/>
      <c r="M70" s="116"/>
      <c r="N70" s="116"/>
      <c r="O70" s="116"/>
      <c r="P70" s="116"/>
      <c r="Q70" s="116"/>
      <c r="R70" s="116"/>
    </row>
    <row r="71" spans="1:18" x14ac:dyDescent="0.3">
      <c r="A71" s="131" t="s">
        <v>185</v>
      </c>
      <c r="B71" s="132">
        <v>3479.6959999999999</v>
      </c>
      <c r="C71" s="132">
        <v>4279.2839999999997</v>
      </c>
      <c r="D71" s="132">
        <v>3679.5</v>
      </c>
      <c r="E71" s="172">
        <f t="shared" si="6"/>
        <v>-0.14015989590782008</v>
      </c>
      <c r="F71" s="132">
        <v>6229.3155700000007</v>
      </c>
      <c r="G71" s="132">
        <v>7468.8983900000003</v>
      </c>
      <c r="H71" s="132">
        <v>6931.0654100000002</v>
      </c>
      <c r="I71" s="172">
        <f t="shared" ref="I71:I81" si="7">H71/G71-1</f>
        <v>-7.2009679596136578E-2</v>
      </c>
      <c r="J71" s="172">
        <f t="shared" ref="J71:J81" si="8">H71/$H$81</f>
        <v>0.17212299977752113</v>
      </c>
      <c r="K71" s="101"/>
      <c r="M71" s="116"/>
      <c r="N71" s="116"/>
      <c r="O71" s="116"/>
      <c r="P71" s="116"/>
      <c r="Q71" s="116"/>
      <c r="R71" s="116"/>
    </row>
    <row r="72" spans="1:18" x14ac:dyDescent="0.3">
      <c r="A72" s="131" t="s">
        <v>166</v>
      </c>
      <c r="B72" s="132">
        <v>3006.1390000000001</v>
      </c>
      <c r="C72" s="132">
        <v>3370.6015766999999</v>
      </c>
      <c r="D72" s="132">
        <v>3280.395</v>
      </c>
      <c r="E72" s="172">
        <f>D72/C72-1</f>
        <v>-2.6762752774926568E-2</v>
      </c>
      <c r="F72" s="132">
        <v>5598.2875299999996</v>
      </c>
      <c r="G72" s="132">
        <v>6454.9097699999993</v>
      </c>
      <c r="H72" s="132">
        <v>6419.8452400000006</v>
      </c>
      <c r="I72" s="172">
        <f t="shared" si="7"/>
        <v>-5.4322262044569358E-3</v>
      </c>
      <c r="J72" s="172">
        <f t="shared" si="8"/>
        <v>0.15942758514758271</v>
      </c>
      <c r="K72" s="101"/>
      <c r="M72" s="116"/>
      <c r="N72" s="116"/>
      <c r="O72" s="116"/>
      <c r="P72" s="116"/>
      <c r="Q72" s="116"/>
      <c r="R72" s="116"/>
    </row>
    <row r="73" spans="1:18" x14ac:dyDescent="0.3">
      <c r="A73" s="131" t="s">
        <v>170</v>
      </c>
      <c r="B73" s="132">
        <v>630.66585960000009</v>
      </c>
      <c r="C73" s="132">
        <v>933.6</v>
      </c>
      <c r="D73" s="132">
        <v>919.16399999999999</v>
      </c>
      <c r="E73" s="172">
        <f t="shared" si="6"/>
        <v>-1.5462724935732641E-2</v>
      </c>
      <c r="F73" s="132">
        <v>1331.13337</v>
      </c>
      <c r="G73" s="132">
        <v>1850.7858999999999</v>
      </c>
      <c r="H73" s="132">
        <v>1998.5653600000001</v>
      </c>
      <c r="I73" s="172">
        <f t="shared" si="7"/>
        <v>7.9846869375868934E-2</v>
      </c>
      <c r="J73" s="172">
        <f t="shared" si="8"/>
        <v>4.9631484435037447E-2</v>
      </c>
      <c r="K73" s="101"/>
      <c r="M73" s="116"/>
      <c r="N73" s="116"/>
      <c r="O73" s="116"/>
      <c r="P73" s="116"/>
      <c r="Q73" s="116"/>
      <c r="R73" s="116"/>
    </row>
    <row r="74" spans="1:18" x14ac:dyDescent="0.3">
      <c r="A74" s="131" t="s">
        <v>180</v>
      </c>
      <c r="B74" s="132">
        <v>1017.96</v>
      </c>
      <c r="C74" s="132">
        <v>1071.258</v>
      </c>
      <c r="D74" s="132">
        <v>592.89599999999996</v>
      </c>
      <c r="E74" s="172">
        <f>D74/C74-1</f>
        <v>-0.44654228953249364</v>
      </c>
      <c r="F74" s="132">
        <v>2120.8881800000004</v>
      </c>
      <c r="G74" s="132">
        <v>2446.0823500000001</v>
      </c>
      <c r="H74" s="132">
        <v>1339.9135599999997</v>
      </c>
      <c r="I74" s="172">
        <f t="shared" si="7"/>
        <v>-0.45222058447868707</v>
      </c>
      <c r="J74" s="172">
        <f t="shared" si="8"/>
        <v>3.3274818191302784E-2</v>
      </c>
      <c r="K74" s="101"/>
      <c r="M74" s="116"/>
      <c r="N74" s="116"/>
      <c r="O74" s="116"/>
      <c r="P74" s="116"/>
      <c r="Q74" s="116"/>
      <c r="R74" s="116"/>
    </row>
    <row r="75" spans="1:18" x14ac:dyDescent="0.3">
      <c r="A75" s="131" t="s">
        <v>167</v>
      </c>
      <c r="B75" s="132">
        <v>106.482</v>
      </c>
      <c r="C75" s="132">
        <v>389.52600000000001</v>
      </c>
      <c r="D75" s="132">
        <v>827.05200000000002</v>
      </c>
      <c r="E75" s="172">
        <f t="shared" si="6"/>
        <v>1.1232266909012494</v>
      </c>
      <c r="F75" s="132">
        <v>226.74348000000001</v>
      </c>
      <c r="G75" s="132">
        <v>629.98871000000008</v>
      </c>
      <c r="H75" s="132">
        <v>1284.27352</v>
      </c>
      <c r="I75" s="172">
        <f t="shared" si="7"/>
        <v>1.0385659292211757</v>
      </c>
      <c r="J75" s="172">
        <f t="shared" si="8"/>
        <v>3.1893078151925318E-2</v>
      </c>
      <c r="K75" s="101"/>
      <c r="M75" s="116"/>
      <c r="N75" s="116"/>
      <c r="O75" s="116"/>
      <c r="P75" s="116"/>
      <c r="Q75" s="116"/>
      <c r="R75" s="116"/>
    </row>
    <row r="76" spans="1:18" x14ac:dyDescent="0.3">
      <c r="A76" s="131" t="s">
        <v>163</v>
      </c>
      <c r="B76" s="132">
        <v>73.070999999999998</v>
      </c>
      <c r="C76" s="132">
        <v>34.311500000000002</v>
      </c>
      <c r="D76" s="132">
        <v>167.4555</v>
      </c>
      <c r="E76" s="172">
        <f t="shared" si="6"/>
        <v>3.8804482462148258</v>
      </c>
      <c r="F76" s="132">
        <v>448.85927999999996</v>
      </c>
      <c r="G76" s="132">
        <v>373.81006000000002</v>
      </c>
      <c r="H76" s="132">
        <v>612.73179000000005</v>
      </c>
      <c r="I76" s="172">
        <f>H76/G76-1</f>
        <v>0.63915275581400888</v>
      </c>
      <c r="J76" s="172">
        <f>H76/$H$81</f>
        <v>1.5216309111971018E-2</v>
      </c>
      <c r="K76" s="101"/>
      <c r="M76" s="116"/>
      <c r="N76" s="116"/>
      <c r="O76" s="116"/>
      <c r="P76" s="116"/>
      <c r="Q76" s="116"/>
      <c r="R76" s="116"/>
    </row>
    <row r="77" spans="1:18" x14ac:dyDescent="0.3">
      <c r="A77" s="131" t="s">
        <v>186</v>
      </c>
      <c r="B77" s="132">
        <v>447.42399999999998</v>
      </c>
      <c r="C77" s="132">
        <v>417.49799999999999</v>
      </c>
      <c r="D77" s="132">
        <v>279.76799999999997</v>
      </c>
      <c r="E77" s="172">
        <f t="shared" si="6"/>
        <v>-0.32989379589842349</v>
      </c>
      <c r="F77" s="132">
        <v>910.04960000000005</v>
      </c>
      <c r="G77" s="132">
        <v>849.10521999999992</v>
      </c>
      <c r="H77" s="132">
        <v>586.3463999999999</v>
      </c>
      <c r="I77" s="172">
        <f t="shared" si="7"/>
        <v>-0.30945378006273483</v>
      </c>
      <c r="J77" s="172">
        <f>H77/$H$81</f>
        <v>1.4561066056473749E-2</v>
      </c>
      <c r="K77" s="101"/>
      <c r="M77" s="116"/>
      <c r="N77" s="116"/>
      <c r="O77" s="116"/>
      <c r="P77" s="116"/>
      <c r="Q77" s="116"/>
      <c r="R77" s="116"/>
    </row>
    <row r="78" spans="1:18" x14ac:dyDescent="0.3">
      <c r="A78" s="131" t="s">
        <v>164</v>
      </c>
      <c r="B78" s="132">
        <v>164.71799999999999</v>
      </c>
      <c r="C78" s="132">
        <v>135.01499999999999</v>
      </c>
      <c r="D78" s="132">
        <v>187.87200000000001</v>
      </c>
      <c r="E78" s="172">
        <f>D78/C78-1</f>
        <v>0.39148983446283769</v>
      </c>
      <c r="F78" s="132">
        <v>345.87546999999995</v>
      </c>
      <c r="G78" s="132">
        <v>309.31693000000001</v>
      </c>
      <c r="H78" s="132">
        <v>494.10665</v>
      </c>
      <c r="I78" s="172">
        <f t="shared" si="7"/>
        <v>0.59741223993138681</v>
      </c>
      <c r="J78" s="172">
        <f t="shared" si="8"/>
        <v>1.2270425075677032E-2</v>
      </c>
      <c r="K78" s="101"/>
      <c r="M78" s="116"/>
      <c r="N78" s="116"/>
      <c r="O78" s="116"/>
      <c r="P78" s="116"/>
      <c r="Q78" s="116"/>
      <c r="R78" s="116"/>
    </row>
    <row r="79" spans="1:18" x14ac:dyDescent="0.3">
      <c r="A79" s="127" t="s">
        <v>172</v>
      </c>
      <c r="B79" s="133">
        <v>16278.3198596</v>
      </c>
      <c r="C79" s="133">
        <v>21015.8490767</v>
      </c>
      <c r="D79" s="133">
        <v>19826.002499999999</v>
      </c>
      <c r="E79" s="174">
        <f>D79/C79-1</f>
        <v>-5.6616631208070922E-2</v>
      </c>
      <c r="F79" s="133">
        <v>29845.618850000003</v>
      </c>
      <c r="G79" s="133">
        <v>38371.373230000005</v>
      </c>
      <c r="H79" s="133">
        <v>37663.096969999999</v>
      </c>
      <c r="I79" s="174">
        <f t="shared" si="7"/>
        <v>-1.8458454842222083E-2</v>
      </c>
      <c r="J79" s="174">
        <f t="shared" si="8"/>
        <v>0.93530862110101864</v>
      </c>
      <c r="K79" s="101"/>
      <c r="M79" s="116"/>
      <c r="N79" s="116"/>
      <c r="O79" s="116"/>
      <c r="P79" s="116"/>
      <c r="Q79" s="116"/>
      <c r="R79" s="116"/>
    </row>
    <row r="80" spans="1:18" x14ac:dyDescent="0.3">
      <c r="A80" s="129" t="s">
        <v>173</v>
      </c>
      <c r="B80" s="134">
        <v>1729.1690000000001</v>
      </c>
      <c r="C80" s="134">
        <v>1368.2850000000001</v>
      </c>
      <c r="D80" s="134">
        <v>1188.1790000000001</v>
      </c>
      <c r="E80" s="172">
        <f t="shared" si="6"/>
        <v>-0.13162901003811345</v>
      </c>
      <c r="F80" s="134">
        <v>3974.1006200000015</v>
      </c>
      <c r="G80" s="134">
        <v>3117.20453</v>
      </c>
      <c r="H80" s="134">
        <v>2604.9986300000019</v>
      </c>
      <c r="I80" s="172">
        <f>H80/G80-1</f>
        <v>-0.16431578199971308</v>
      </c>
      <c r="J80" s="172">
        <f t="shared" si="8"/>
        <v>6.46913788989813E-2</v>
      </c>
      <c r="K80" s="101"/>
      <c r="M80" s="116"/>
      <c r="N80" s="116"/>
      <c r="O80" s="116"/>
      <c r="P80" s="116"/>
      <c r="Q80" s="116"/>
      <c r="R80" s="116"/>
    </row>
    <row r="81" spans="1:18" x14ac:dyDescent="0.3">
      <c r="A81" s="130" t="s">
        <v>174</v>
      </c>
      <c r="B81" s="135">
        <v>18007.488859600002</v>
      </c>
      <c r="C81" s="135">
        <v>22384.1340767</v>
      </c>
      <c r="D81" s="135">
        <v>21014.181499999999</v>
      </c>
      <c r="E81" s="174">
        <f>D81/C81-1</f>
        <v>-6.1201946521844963E-2</v>
      </c>
      <c r="F81" s="135">
        <v>33819.719470000004</v>
      </c>
      <c r="G81" s="135">
        <v>41488.577760000007</v>
      </c>
      <c r="H81" s="135">
        <v>40268.095600000001</v>
      </c>
      <c r="I81" s="174">
        <f t="shared" si="7"/>
        <v>-2.9417305337873012E-2</v>
      </c>
      <c r="J81" s="174">
        <f t="shared" si="8"/>
        <v>1</v>
      </c>
      <c r="K81" s="101"/>
      <c r="M81" s="116"/>
      <c r="N81" s="116"/>
      <c r="O81" s="116"/>
      <c r="P81" s="116"/>
      <c r="Q81" s="116"/>
      <c r="R81" s="116"/>
    </row>
    <row r="82" spans="1:18" x14ac:dyDescent="0.3">
      <c r="A82" s="325" t="s">
        <v>175</v>
      </c>
      <c r="B82" s="325"/>
      <c r="C82" s="325"/>
      <c r="D82" s="325"/>
      <c r="E82" s="325"/>
      <c r="F82" s="325"/>
      <c r="G82" s="325"/>
      <c r="H82" s="325"/>
      <c r="I82" s="325"/>
      <c r="J82" s="325"/>
      <c r="K82" s="31"/>
    </row>
    <row r="83" spans="1:18" x14ac:dyDescent="0.3">
      <c r="A83" s="325" t="s">
        <v>176</v>
      </c>
      <c r="B83" s="325"/>
      <c r="C83" s="325"/>
      <c r="D83" s="325"/>
      <c r="E83" s="325"/>
      <c r="F83" s="325"/>
      <c r="G83" s="325"/>
      <c r="H83" s="325"/>
      <c r="I83" s="325"/>
      <c r="J83" s="325"/>
      <c r="K83" s="31"/>
    </row>
    <row r="87" spans="1:18" s="31" customFormat="1" x14ac:dyDescent="0.3"/>
    <row r="88" spans="1:18" s="31" customFormat="1" x14ac:dyDescent="0.3"/>
    <row r="89" spans="1:18" s="31" customFormat="1" x14ac:dyDescent="0.3"/>
    <row r="96" spans="1:18" s="31" customFormat="1" x14ac:dyDescent="0.3"/>
    <row r="97" spans="1:18" x14ac:dyDescent="0.3">
      <c r="A97" s="331" t="s">
        <v>187</v>
      </c>
      <c r="B97" s="331"/>
      <c r="C97" s="331"/>
      <c r="D97" s="331"/>
      <c r="E97" s="331"/>
      <c r="F97" s="331"/>
      <c r="G97" s="331"/>
      <c r="H97" s="331"/>
      <c r="I97" s="331"/>
      <c r="J97" s="331"/>
    </row>
    <row r="98" spans="1:18" x14ac:dyDescent="0.3">
      <c r="A98" s="332" t="s">
        <v>178</v>
      </c>
      <c r="B98" s="333" t="s">
        <v>159</v>
      </c>
      <c r="C98" s="333"/>
      <c r="D98" s="333"/>
      <c r="E98" s="333"/>
      <c r="F98" s="333" t="s">
        <v>160</v>
      </c>
      <c r="G98" s="333"/>
      <c r="H98" s="333"/>
      <c r="I98" s="333"/>
      <c r="J98" s="333"/>
    </row>
    <row r="99" spans="1:18" s="31" customFormat="1" x14ac:dyDescent="0.3">
      <c r="A99" s="332"/>
      <c r="B99" s="335">
        <v>2019</v>
      </c>
      <c r="C99" s="332">
        <v>2020</v>
      </c>
      <c r="D99" s="332">
        <v>2021</v>
      </c>
      <c r="E99" s="337" t="s">
        <v>161</v>
      </c>
      <c r="F99" s="335">
        <v>2019</v>
      </c>
      <c r="G99" s="332">
        <v>2020</v>
      </c>
      <c r="H99" s="332">
        <v>2021</v>
      </c>
      <c r="I99" s="337" t="s">
        <v>161</v>
      </c>
      <c r="J99" s="337" t="s">
        <v>162</v>
      </c>
    </row>
    <row r="100" spans="1:18" x14ac:dyDescent="0.3">
      <c r="A100" s="332"/>
      <c r="B100" s="336"/>
      <c r="C100" s="332"/>
      <c r="D100" s="332"/>
      <c r="E100" s="337"/>
      <c r="F100" s="336"/>
      <c r="G100" s="332"/>
      <c r="H100" s="332"/>
      <c r="I100" s="337"/>
      <c r="J100" s="337"/>
    </row>
    <row r="101" spans="1:18" x14ac:dyDescent="0.3">
      <c r="A101" s="131" t="s">
        <v>166</v>
      </c>
      <c r="B101" s="132">
        <v>2896.1030030000002</v>
      </c>
      <c r="C101" s="132">
        <v>1860.5405000000001</v>
      </c>
      <c r="D101" s="132">
        <v>1536.4275</v>
      </c>
      <c r="E101" s="172">
        <f>D101/C101-1</f>
        <v>-0.17420367898468214</v>
      </c>
      <c r="F101" s="132">
        <v>11604.585499999999</v>
      </c>
      <c r="G101" s="132">
        <v>7987.25252</v>
      </c>
      <c r="H101" s="132">
        <v>6366.0801200000005</v>
      </c>
      <c r="I101" s="172">
        <f>H101/G101-1</f>
        <v>-0.20296996945327572</v>
      </c>
      <c r="J101" s="172">
        <f>H101/$H$113</f>
        <v>0.43978289378622543</v>
      </c>
      <c r="M101" s="116"/>
      <c r="N101" s="116"/>
      <c r="O101" s="116"/>
      <c r="P101" s="116"/>
      <c r="Q101" s="116"/>
      <c r="R101" s="116"/>
    </row>
    <row r="102" spans="1:18" x14ac:dyDescent="0.3">
      <c r="A102" s="131" t="s">
        <v>168</v>
      </c>
      <c r="B102" s="132">
        <v>85.792500000000004</v>
      </c>
      <c r="C102" s="132">
        <v>118.1835</v>
      </c>
      <c r="D102" s="132">
        <v>338.98050000000001</v>
      </c>
      <c r="E102" s="173">
        <f>D102/C102-1</f>
        <v>1.8682557209762787</v>
      </c>
      <c r="F102" s="132">
        <v>392.28563000000003</v>
      </c>
      <c r="G102" s="132">
        <v>529.55775000000006</v>
      </c>
      <c r="H102" s="132">
        <v>1418.33725</v>
      </c>
      <c r="I102" s="173">
        <f>H102/G102-1</f>
        <v>1.678342919162263</v>
      </c>
      <c r="J102" s="173">
        <f>H102/$H$113</f>
        <v>9.7981873996552379E-2</v>
      </c>
      <c r="M102" s="116"/>
      <c r="N102" s="116"/>
      <c r="O102" s="116"/>
      <c r="P102" s="116"/>
      <c r="Q102" s="116"/>
      <c r="R102" s="116"/>
    </row>
    <row r="103" spans="1:18" x14ac:dyDescent="0.3">
      <c r="A103" s="131" t="s">
        <v>188</v>
      </c>
      <c r="B103" s="132">
        <v>331.78949999999998</v>
      </c>
      <c r="C103" s="132">
        <v>418.97250000000003</v>
      </c>
      <c r="D103" s="132">
        <v>287.81099999999998</v>
      </c>
      <c r="E103" s="172">
        <f>D103/C103-1</f>
        <v>-0.3130551527844907</v>
      </c>
      <c r="F103" s="132">
        <v>1216.1198599999998</v>
      </c>
      <c r="G103" s="132">
        <v>1701.19111</v>
      </c>
      <c r="H103" s="132">
        <v>1091.5478900000001</v>
      </c>
      <c r="I103" s="172">
        <f t="shared" ref="I103:I113" si="9">H103/G103-1</f>
        <v>-0.35836257103412672</v>
      </c>
      <c r="J103" s="172">
        <f>H103/$H$113</f>
        <v>7.5406542286880374E-2</v>
      </c>
      <c r="M103" s="116"/>
      <c r="N103" s="116"/>
      <c r="O103" s="116"/>
      <c r="P103" s="116"/>
      <c r="Q103" s="116"/>
      <c r="R103" s="116"/>
    </row>
    <row r="104" spans="1:18" x14ac:dyDescent="0.3">
      <c r="A104" s="131" t="s">
        <v>164</v>
      </c>
      <c r="B104" s="132">
        <v>236.0145</v>
      </c>
      <c r="C104" s="132">
        <v>223.11</v>
      </c>
      <c r="D104" s="132">
        <v>292.995</v>
      </c>
      <c r="E104" s="172">
        <f t="shared" ref="E104:E110" si="10">D104/C104-1</f>
        <v>0.3132311415893505</v>
      </c>
      <c r="F104" s="132">
        <v>929.88439999999991</v>
      </c>
      <c r="G104" s="132">
        <v>685.03634999999997</v>
      </c>
      <c r="H104" s="132">
        <v>727.34728000000007</v>
      </c>
      <c r="I104" s="172">
        <f t="shared" si="9"/>
        <v>6.1764503445693286E-2</v>
      </c>
      <c r="J104" s="172">
        <f t="shared" ref="J104:J113" si="11">H104/$H$113</f>
        <v>5.0246758689229315E-2</v>
      </c>
      <c r="M104" s="116"/>
      <c r="N104" s="116"/>
      <c r="O104" s="116"/>
      <c r="P104" s="116"/>
      <c r="Q104" s="116"/>
      <c r="R104" s="116"/>
    </row>
    <row r="105" spans="1:18" x14ac:dyDescent="0.3">
      <c r="A105" s="131" t="s">
        <v>182</v>
      </c>
      <c r="B105" s="132">
        <v>1.62</v>
      </c>
      <c r="C105" s="132">
        <v>1.62</v>
      </c>
      <c r="D105" s="132">
        <v>86.8185</v>
      </c>
      <c r="E105" s="172">
        <f t="shared" si="10"/>
        <v>52.591666666666661</v>
      </c>
      <c r="F105" s="132">
        <v>8.5178200000000004</v>
      </c>
      <c r="G105" s="132">
        <v>8.5952400000000004</v>
      </c>
      <c r="H105" s="132">
        <v>553.21378000000004</v>
      </c>
      <c r="I105" s="172">
        <f t="shared" si="9"/>
        <v>63.3628077866354</v>
      </c>
      <c r="J105" s="172">
        <f t="shared" si="11"/>
        <v>3.8217231399031826E-2</v>
      </c>
      <c r="M105" s="116"/>
      <c r="N105" s="116"/>
      <c r="O105" s="116"/>
      <c r="P105" s="116"/>
      <c r="Q105" s="116"/>
      <c r="R105" s="116"/>
    </row>
    <row r="106" spans="1:18" x14ac:dyDescent="0.3">
      <c r="A106" s="131" t="s">
        <v>167</v>
      </c>
      <c r="B106" s="132">
        <v>58.743000000000002</v>
      </c>
      <c r="C106" s="132">
        <v>67.545000000000002</v>
      </c>
      <c r="D106" s="132">
        <v>153.02476000000001</v>
      </c>
      <c r="E106" s="172">
        <f>D106/C106-1</f>
        <v>1.2655231327263308</v>
      </c>
      <c r="F106" s="132">
        <v>375.34310999999997</v>
      </c>
      <c r="G106" s="132">
        <v>321.79172000000005</v>
      </c>
      <c r="H106" s="132">
        <v>534.53628000000003</v>
      </c>
      <c r="I106" s="172">
        <f>H106/G106-1</f>
        <v>0.66112502832577524</v>
      </c>
      <c r="J106" s="172">
        <f t="shared" si="11"/>
        <v>3.6926948392242989E-2</v>
      </c>
      <c r="M106" s="116"/>
      <c r="N106" s="116"/>
      <c r="O106" s="116"/>
      <c r="P106" s="116"/>
      <c r="Q106" s="116"/>
      <c r="R106" s="116"/>
    </row>
    <row r="107" spans="1:18" x14ac:dyDescent="0.3">
      <c r="A107" s="131" t="s">
        <v>170</v>
      </c>
      <c r="B107" s="132">
        <v>63.151499999999999</v>
      </c>
      <c r="C107" s="132">
        <v>56.470500000000001</v>
      </c>
      <c r="D107" s="132">
        <v>86.953500000000005</v>
      </c>
      <c r="E107" s="172">
        <f t="shared" si="10"/>
        <v>0.53980396844370082</v>
      </c>
      <c r="F107" s="132">
        <v>325.41121999999996</v>
      </c>
      <c r="G107" s="132">
        <v>307.73649999999998</v>
      </c>
      <c r="H107" s="132">
        <v>494.77546000000001</v>
      </c>
      <c r="I107" s="172">
        <f t="shared" si="9"/>
        <v>0.60778932625801629</v>
      </c>
      <c r="J107" s="172">
        <f t="shared" si="11"/>
        <v>3.4180183012401485E-2</v>
      </c>
      <c r="M107" s="116"/>
      <c r="N107" s="116"/>
      <c r="O107" s="116"/>
      <c r="P107" s="116"/>
      <c r="Q107" s="116"/>
      <c r="R107" s="116"/>
    </row>
    <row r="108" spans="1:18" x14ac:dyDescent="0.3">
      <c r="A108" s="131" t="s">
        <v>169</v>
      </c>
      <c r="B108" s="132">
        <v>37.822499999999998</v>
      </c>
      <c r="C108" s="132">
        <v>120.2895</v>
      </c>
      <c r="D108" s="132">
        <v>77.152500000000003</v>
      </c>
      <c r="E108" s="172">
        <f t="shared" si="10"/>
        <v>-0.35860985372788146</v>
      </c>
      <c r="F108" s="132">
        <v>131.67348000000001</v>
      </c>
      <c r="G108" s="132">
        <v>573.96034000000009</v>
      </c>
      <c r="H108" s="132">
        <v>413.66473999999999</v>
      </c>
      <c r="I108" s="172">
        <f t="shared" si="9"/>
        <v>-0.2792799237661614</v>
      </c>
      <c r="J108" s="172">
        <f>H108/$H$113</f>
        <v>2.8576875091940651E-2</v>
      </c>
      <c r="M108" s="116"/>
      <c r="N108" s="116"/>
      <c r="O108" s="116"/>
      <c r="P108" s="116"/>
      <c r="Q108" s="116"/>
      <c r="R108" s="116"/>
    </row>
    <row r="109" spans="1:18" x14ac:dyDescent="0.3">
      <c r="A109" s="131" t="s">
        <v>339</v>
      </c>
      <c r="B109" s="132">
        <v>65.737499999999997</v>
      </c>
      <c r="C109" s="132">
        <v>44.158499999999997</v>
      </c>
      <c r="D109" s="132">
        <v>67.122</v>
      </c>
      <c r="E109" s="172">
        <f t="shared" si="10"/>
        <v>0.5200244573524917</v>
      </c>
      <c r="F109" s="132">
        <v>262.00355999999999</v>
      </c>
      <c r="G109" s="132">
        <v>172.11885000000001</v>
      </c>
      <c r="H109" s="132">
        <v>248.52199999999999</v>
      </c>
      <c r="I109" s="172">
        <f t="shared" si="9"/>
        <v>0.44389763236275392</v>
      </c>
      <c r="J109" s="172">
        <f t="shared" si="11"/>
        <v>1.7168449386329793E-2</v>
      </c>
      <c r="M109" s="116"/>
      <c r="N109" s="116"/>
      <c r="O109" s="116"/>
      <c r="P109" s="116"/>
      <c r="Q109" s="116"/>
      <c r="R109" s="116"/>
    </row>
    <row r="110" spans="1:18" x14ac:dyDescent="0.3">
      <c r="A110" s="131" t="s">
        <v>334</v>
      </c>
      <c r="B110" s="132">
        <v>1.08</v>
      </c>
      <c r="C110" s="132">
        <v>38.115000000000002</v>
      </c>
      <c r="D110" s="132">
        <v>75.239999999999995</v>
      </c>
      <c r="E110" s="172">
        <f t="shared" si="10"/>
        <v>0.9740259740259738</v>
      </c>
      <c r="F110" s="132">
        <v>4.32</v>
      </c>
      <c r="G110" s="132">
        <v>128.6593</v>
      </c>
      <c r="H110" s="132">
        <v>243.03279999999998</v>
      </c>
      <c r="I110" s="172">
        <f t="shared" si="9"/>
        <v>0.88896410908500179</v>
      </c>
      <c r="J110" s="172">
        <f t="shared" si="11"/>
        <v>1.6789243310523862E-2</v>
      </c>
      <c r="M110" s="116"/>
      <c r="N110" s="116"/>
      <c r="O110" s="116"/>
      <c r="P110" s="116"/>
      <c r="Q110" s="116"/>
      <c r="R110" s="116"/>
    </row>
    <row r="111" spans="1:18" x14ac:dyDescent="0.3">
      <c r="A111" s="127" t="s">
        <v>172</v>
      </c>
      <c r="B111" s="133">
        <v>3777.8540029999999</v>
      </c>
      <c r="C111" s="133">
        <v>2949.0050000000001</v>
      </c>
      <c r="D111" s="133">
        <v>3002.5252599999999</v>
      </c>
      <c r="E111" s="174">
        <f>D111/C111-1</f>
        <v>1.8148582318442852E-2</v>
      </c>
      <c r="F111" s="133">
        <v>15250.144580000002</v>
      </c>
      <c r="G111" s="133">
        <v>12415.89968</v>
      </c>
      <c r="H111" s="133">
        <v>12091.0576</v>
      </c>
      <c r="I111" s="174">
        <f>H111/G111-1</f>
        <v>-2.6163394387220151E-2</v>
      </c>
      <c r="J111" s="174">
        <f>H111/$H$113</f>
        <v>0.83527699935135813</v>
      </c>
      <c r="M111" s="116"/>
      <c r="N111" s="116"/>
      <c r="O111" s="116"/>
      <c r="P111" s="116"/>
      <c r="Q111" s="116"/>
      <c r="R111" s="116"/>
    </row>
    <row r="112" spans="1:18" x14ac:dyDescent="0.3">
      <c r="A112" s="129" t="s">
        <v>173</v>
      </c>
      <c r="B112" s="134">
        <v>831.024</v>
      </c>
      <c r="C112" s="134">
        <v>526.69550000000004</v>
      </c>
      <c r="D112" s="134">
        <v>579.23099999999999</v>
      </c>
      <c r="E112" s="172">
        <f>D112/C112-1</f>
        <v>9.9745488617237088E-2</v>
      </c>
      <c r="F112" s="134">
        <v>3286.865749999999</v>
      </c>
      <c r="G112" s="134">
        <v>2258.9865100000002</v>
      </c>
      <c r="H112" s="134">
        <v>2384.4488600000004</v>
      </c>
      <c r="I112" s="172">
        <f>H112/G112-1</f>
        <v>5.5539220550723911E-2</v>
      </c>
      <c r="J112" s="172">
        <f t="shared" si="11"/>
        <v>0.16472300064864193</v>
      </c>
      <c r="M112" s="116"/>
      <c r="N112" s="116"/>
      <c r="O112" s="116"/>
      <c r="P112" s="116"/>
      <c r="Q112" s="116"/>
      <c r="R112" s="116"/>
    </row>
    <row r="113" spans="1:18" x14ac:dyDescent="0.3">
      <c r="A113" s="130" t="s">
        <v>174</v>
      </c>
      <c r="B113" s="135">
        <v>4608.8780030000007</v>
      </c>
      <c r="C113" s="135">
        <v>3475.7004999999999</v>
      </c>
      <c r="D113" s="135">
        <v>3581.7562599999997</v>
      </c>
      <c r="E113" s="174">
        <f>D113/C113-1</f>
        <v>3.0513492172297374E-2</v>
      </c>
      <c r="F113" s="135">
        <v>18537.010330000001</v>
      </c>
      <c r="G113" s="135">
        <v>14674.886189999999</v>
      </c>
      <c r="H113" s="135">
        <v>14475.506460000001</v>
      </c>
      <c r="I113" s="174">
        <f t="shared" si="9"/>
        <v>-1.3586458349221342E-2</v>
      </c>
      <c r="J113" s="174">
        <f t="shared" si="11"/>
        <v>1</v>
      </c>
      <c r="M113" s="116"/>
      <c r="N113" s="116"/>
      <c r="O113" s="116"/>
      <c r="P113" s="116"/>
      <c r="Q113" s="116"/>
      <c r="R113" s="116"/>
    </row>
    <row r="114" spans="1:18" x14ac:dyDescent="0.3">
      <c r="A114" s="325" t="s">
        <v>175</v>
      </c>
      <c r="B114" s="325"/>
      <c r="C114" s="325"/>
      <c r="D114" s="325"/>
      <c r="E114" s="325"/>
      <c r="F114" s="325"/>
      <c r="G114" s="325"/>
      <c r="H114" s="325"/>
      <c r="I114" s="325"/>
      <c r="J114" s="325"/>
    </row>
    <row r="115" spans="1:18" x14ac:dyDescent="0.3">
      <c r="A115" s="325" t="s">
        <v>176</v>
      </c>
      <c r="B115" s="325"/>
      <c r="C115" s="325"/>
      <c r="D115" s="325"/>
      <c r="E115" s="325"/>
      <c r="F115" s="325"/>
      <c r="G115" s="325"/>
      <c r="H115" s="325"/>
      <c r="I115" s="325"/>
      <c r="J115" s="325"/>
    </row>
  </sheetData>
  <mergeCells count="60">
    <mergeCell ref="D99:D100"/>
    <mergeCell ref="E99:E100"/>
    <mergeCell ref="G99:G100"/>
    <mergeCell ref="H99:H100"/>
    <mergeCell ref="I99:I100"/>
    <mergeCell ref="I3:I4"/>
    <mergeCell ref="J3:J4"/>
    <mergeCell ref="C3:C4"/>
    <mergeCell ref="D3:D4"/>
    <mergeCell ref="E3:E4"/>
    <mergeCell ref="G3:G4"/>
    <mergeCell ref="H3:H4"/>
    <mergeCell ref="F3:F4"/>
    <mergeCell ref="A114:J114"/>
    <mergeCell ref="A50:J50"/>
    <mergeCell ref="A51:J51"/>
    <mergeCell ref="G67:G68"/>
    <mergeCell ref="H67:H68"/>
    <mergeCell ref="I67:I68"/>
    <mergeCell ref="J67:J68"/>
    <mergeCell ref="C99:C100"/>
    <mergeCell ref="B67:B68"/>
    <mergeCell ref="F67:F68"/>
    <mergeCell ref="B99:B100"/>
    <mergeCell ref="F99:F100"/>
    <mergeCell ref="C67:C68"/>
    <mergeCell ref="D67:D68"/>
    <mergeCell ref="E67:E68"/>
    <mergeCell ref="J99:J100"/>
    <mergeCell ref="A18:J18"/>
    <mergeCell ref="A19:J19"/>
    <mergeCell ref="A33:J33"/>
    <mergeCell ref="A34:A36"/>
    <mergeCell ref="B34:E34"/>
    <mergeCell ref="F34:J34"/>
    <mergeCell ref="B35:B36"/>
    <mergeCell ref="F35:F36"/>
    <mergeCell ref="D35:D36"/>
    <mergeCell ref="C35:C36"/>
    <mergeCell ref="E35:E36"/>
    <mergeCell ref="I35:I36"/>
    <mergeCell ref="J35:J36"/>
    <mergeCell ref="H35:H36"/>
    <mergeCell ref="G35:G36"/>
    <mergeCell ref="A115:J115"/>
    <mergeCell ref="A1:J1"/>
    <mergeCell ref="A2:A4"/>
    <mergeCell ref="B2:E2"/>
    <mergeCell ref="F2:J2"/>
    <mergeCell ref="A82:J82"/>
    <mergeCell ref="A83:J83"/>
    <mergeCell ref="A97:J97"/>
    <mergeCell ref="A98:A100"/>
    <mergeCell ref="B98:E98"/>
    <mergeCell ref="F98:J98"/>
    <mergeCell ref="A65:J65"/>
    <mergeCell ref="A66:A68"/>
    <mergeCell ref="B66:E66"/>
    <mergeCell ref="F66:J66"/>
    <mergeCell ref="B3:B4"/>
  </mergeCells>
  <phoneticPr fontId="59" type="noConversion"/>
  <pageMargins left="0.98425196850393704" right="0.98425196850393704" top="0.98425196850393704" bottom="0.98425196850393704" header="0.51181102362204722" footer="0.51181102362204722"/>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2.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740348-7E20-42AE-AD34-1C73E28B0282}">
  <ds:schemaRefs>
    <ds:schemaRef ds:uri="http://schemas.microsoft.com/office/2006/metadata/properties"/>
    <ds:schemaRef ds:uri="http://purl.org/dc/elements/1.1/"/>
    <ds:schemaRef ds:uri="http://purl.org/dc/terms/"/>
    <ds:schemaRef ds:uri="a2fa22f6-2e3f-4899-82d0-e885652e675f"/>
    <ds:schemaRef ds:uri="54f587f2-d138-4ad9-a5b0-ff0a55a5348f"/>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17</vt:i4>
      </vt:variant>
    </vt:vector>
  </HeadingPairs>
  <TitlesOfParts>
    <vt:vector size="39"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Existencias</vt:lpstr>
      <vt:lpstr>Pisco x mercado</vt:lpstr>
      <vt:lpstr>Prod vino </vt:lpstr>
      <vt:lpstr>Evol. prod. vino DO por cepa</vt:lpstr>
      <vt:lpstr>Prod vino graf</vt:lpstr>
      <vt:lpstr>Sup plantada vides</vt:lpstr>
      <vt:lpstr>Sup plantada vides (2)</vt:lpstr>
      <vt:lpstr>Precios comparativos</vt:lpstr>
      <vt:lpstr>'Evol export'!Área_de_impresión</vt:lpstr>
      <vt:lpstr>Existencias!Área_de_impresión</vt:lpstr>
      <vt:lpstr>'Gráfico vino entre 2 y 10 lts'!Área_de_impresión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lpstr>'Evol export'!Print_Area</vt:lpstr>
      <vt:lpstr>Existencias!Print_Area</vt:lpstr>
      <vt:lpstr>Exportaciones!Print_Area</vt:lpstr>
      <vt:lpstr>'Gráfico vino entre 2 y 10 lts'!Print_Area</vt:lpstr>
      <vt:lpstr>'Gráficos vino espumoso'!Print_Area</vt:lpstr>
      <vt:lpstr>'Gráficos vino granel'!Print_Area</vt:lpstr>
      <vt:lpstr>'Graficos vinos DO'!Print_Area</vt:lpstr>
      <vt:lpstr>'Precios comparativos'!Print_Area</vt:lpstr>
      <vt:lpstr>'Prod vino graf'!Print_Area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AFI</cp:lastModifiedBy>
  <cp:revision/>
  <cp:lastPrinted>2022-01-27T20:17:04Z</cp:lastPrinted>
  <dcterms:created xsi:type="dcterms:W3CDTF">2020-01-07T17:53:19Z</dcterms:created>
  <dcterms:modified xsi:type="dcterms:W3CDTF">2022-01-27T20:17:11Z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